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Alexandre de Calais\Desktop\"/>
    </mc:Choice>
  </mc:AlternateContent>
  <xr:revisionPtr revIDLastSave="0" documentId="13_ncr:1_{B3220061-33BB-41E2-A106-B7621C764B66}" xr6:coauthVersionLast="47" xr6:coauthVersionMax="47" xr10:uidLastSave="{00000000-0000-0000-0000-000000000000}"/>
  <bookViews>
    <workbookView xWindow="7080" yWindow="495" windowWidth="6375" windowHeight="10050" xr2:uid="{2C71EA77-0CB8-4364-A147-DD780EAC794A}"/>
  </bookViews>
  <sheets>
    <sheet name="Calculador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E16" i="1"/>
  <c r="E17" i="1"/>
  <c r="C16" i="1"/>
  <c r="K13" i="1"/>
  <c r="K12" i="1"/>
  <c r="K11" i="1"/>
  <c r="K10" i="1"/>
  <c r="K9" i="1"/>
  <c r="K8" i="1"/>
  <c r="K7" i="1"/>
  <c r="K6" i="1"/>
  <c r="K5" i="1"/>
  <c r="K4" i="1"/>
  <c r="K3" i="1"/>
  <c r="P3" i="1"/>
  <c r="C12" i="1"/>
  <c r="E7" i="1"/>
  <c r="E6" i="1"/>
  <c r="E5" i="1"/>
  <c r="P13" i="1"/>
  <c r="P12" i="1"/>
  <c r="P11" i="1"/>
  <c r="P10" i="1"/>
  <c r="P9" i="1"/>
  <c r="P8" i="1"/>
  <c r="P7" i="1"/>
  <c r="P6" i="1"/>
  <c r="P5" i="1"/>
  <c r="P4" i="1"/>
  <c r="C6" i="1"/>
  <c r="F11" i="1"/>
  <c r="F10" i="1"/>
  <c r="Q3" i="1" l="1"/>
  <c r="D13" i="1"/>
  <c r="D8" i="1"/>
  <c r="Q7" i="1"/>
  <c r="Q9" i="1"/>
  <c r="Q8" i="1"/>
  <c r="Q10" i="1"/>
  <c r="Q11" i="1"/>
  <c r="Q4" i="1"/>
  <c r="Q12" i="1"/>
  <c r="Q5" i="1"/>
  <c r="Q13" i="1"/>
  <c r="Q6" i="1"/>
  <c r="C17" i="1" l="1"/>
  <c r="E15" i="1" s="1"/>
  <c r="R3" i="1" l="1"/>
  <c r="L3" i="1" s="1"/>
  <c r="M3" i="1" s="1"/>
  <c r="J3" i="1" s="1"/>
  <c r="R9" i="1"/>
  <c r="R10" i="1"/>
  <c r="R13" i="1"/>
  <c r="R6" i="1"/>
  <c r="R4" i="1"/>
  <c r="L4" i="1" s="1"/>
  <c r="R11" i="1"/>
  <c r="R7" i="1"/>
  <c r="R5" i="1"/>
  <c r="L5" i="1" s="1"/>
  <c r="R12" i="1"/>
  <c r="R8" i="1"/>
  <c r="L11" i="1" l="1"/>
  <c r="M11" i="1" s="1"/>
  <c r="J11" i="1" s="1"/>
  <c r="L13" i="1"/>
  <c r="M13" i="1" s="1"/>
  <c r="J13" i="1" s="1"/>
  <c r="L7" i="1"/>
  <c r="M7" i="1" s="1"/>
  <c r="J7" i="1" s="1"/>
  <c r="M4" i="1"/>
  <c r="J4" i="1" s="1"/>
  <c r="L8" i="1"/>
  <c r="M8" i="1" s="1"/>
  <c r="J8" i="1" s="1"/>
  <c r="L10" i="1"/>
  <c r="M10" i="1" s="1"/>
  <c r="J10" i="1" s="1"/>
  <c r="L6" i="1"/>
  <c r="M6" i="1" s="1"/>
  <c r="J6" i="1" s="1"/>
  <c r="L12" i="1"/>
  <c r="M12" i="1" s="1"/>
  <c r="J12" i="1" s="1"/>
  <c r="M5" i="1"/>
  <c r="J5" i="1" s="1"/>
  <c r="L9" i="1"/>
  <c r="M9" i="1" s="1"/>
  <c r="J9" i="1" s="1"/>
</calcChain>
</file>

<file path=xl/sharedStrings.xml><?xml version="1.0" encoding="utf-8"?>
<sst xmlns="http://schemas.openxmlformats.org/spreadsheetml/2006/main" count="56" uniqueCount="49">
  <si>
    <t>Preço vil</t>
  </si>
  <si>
    <t>Valor estimado de mercado</t>
  </si>
  <si>
    <t>ITBI</t>
  </si>
  <si>
    <t>Registro, escritura e emolumentos</t>
  </si>
  <si>
    <t>CALCULADORA</t>
  </si>
  <si>
    <t>LEILÃO</t>
  </si>
  <si>
    <t>VALORES</t>
  </si>
  <si>
    <t>DETALHES DO LEILÃO</t>
  </si>
  <si>
    <t>DESPESAS E TRIBUTOS</t>
  </si>
  <si>
    <t>Valor laudo de avaliação</t>
  </si>
  <si>
    <t>DETALHES DA VENDA</t>
  </si>
  <si>
    <t>Valor estimado de venda</t>
  </si>
  <si>
    <t>Valor do lance / arrematação</t>
  </si>
  <si>
    <t>DETALHES DA TRIBUTAÇÃO</t>
  </si>
  <si>
    <t>Tributação</t>
  </si>
  <si>
    <t>Lucro líquido</t>
  </si>
  <si>
    <t>Porcentagem</t>
  </si>
  <si>
    <t>Reforma, manutenção e outros</t>
  </si>
  <si>
    <t>TOTAL</t>
  </si>
  <si>
    <t xml:space="preserve">IPTU </t>
  </si>
  <si>
    <t>Condomínio</t>
  </si>
  <si>
    <t>Ganho de capital</t>
  </si>
  <si>
    <t>Comissão do leiloeiro</t>
  </si>
  <si>
    <t>Comissão do corretor</t>
  </si>
  <si>
    <t>Total geral de expensas e tributos</t>
  </si>
  <si>
    <t>Total de expensas deduzíveis</t>
  </si>
  <si>
    <t>Rendimento real</t>
  </si>
  <si>
    <t>Rendimento esperado</t>
  </si>
  <si>
    <t>RENDIMENTO MENSAL ALMEJADO</t>
  </si>
  <si>
    <t>PROVISÕES DE EXPENSAS</t>
  </si>
  <si>
    <t>Mês</t>
  </si>
  <si>
    <t>Provisão</t>
  </si>
  <si>
    <t>Sub Total</t>
  </si>
  <si>
    <t>Total geral</t>
  </si>
  <si>
    <t>Meses</t>
  </si>
  <si>
    <t>Equação</t>
  </si>
  <si>
    <t>Lucro</t>
  </si>
  <si>
    <t>VALORES MÊS / ANO</t>
  </si>
  <si>
    <t>LUCRO PRESUMIDO (1 ANO)</t>
  </si>
  <si>
    <t>Website do leião</t>
  </si>
  <si>
    <t>Website da avaliação</t>
  </si>
  <si>
    <t>VALOR MÁXIMO DO LANCE</t>
  </si>
  <si>
    <r>
      <t xml:space="preserve">Dívidas </t>
    </r>
    <r>
      <rPr>
        <i/>
        <sz val="11"/>
        <color theme="1"/>
        <rFont val="Calibri"/>
        <family val="2"/>
        <scheme val="minor"/>
      </rPr>
      <t>propter rem</t>
    </r>
  </si>
  <si>
    <t>Saldo residual de financiamento</t>
  </si>
  <si>
    <t>OUTRAS VARIÁVEIS</t>
  </si>
  <si>
    <t xml:space="preserve">PERSPECTIVAS </t>
  </si>
  <si>
    <t>Tempo de venda (em meses)</t>
  </si>
  <si>
    <t>Valor máximo do lance final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</si>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</sst>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&quot;R$&quot;\ #,##0.00"/>
  </numFmts>
  <fonts count="7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18778A"/>
      <name val="Calibri"/>
      <family val="2"/>
      <scheme val="minor"/>
    </font>
    <font>
      <b/>
      <sz val="11"/>
      <color rgb="FF125664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18778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ck">
        <color theme="0"/>
      </right>
      <top style="thin">
        <color theme="0" tint="-0.34998626667073579"/>
      </top>
      <bottom/>
      <diagonal/>
    </border>
    <border>
      <left/>
      <right style="thick">
        <color theme="0"/>
      </right>
      <top style="thin">
        <color theme="0" tint="-0.34998626667073579"/>
      </top>
      <bottom style="thick">
        <color theme="0"/>
      </bottom>
      <diagonal/>
    </border>
    <border>
      <left/>
      <right/>
      <top style="thin">
        <color theme="0" tint="-0.34998626667073579"/>
      </top>
      <bottom style="thick">
        <color theme="0"/>
      </bottom>
      <diagonal/>
    </border>
    <border>
      <left/>
      <right style="thick">
        <color theme="0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ck">
        <color theme="0"/>
      </left>
      <right/>
      <top style="thin">
        <color theme="0" tint="-0.34998626667073579"/>
      </top>
      <bottom style="thick">
        <color theme="0"/>
      </bottom>
      <diagonal/>
    </border>
    <border>
      <left style="thick">
        <color theme="0"/>
      </left>
      <right/>
      <top/>
      <bottom style="thin">
        <color theme="0" tint="-0.34998626667073579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 style="thin">
        <color theme="0" tint="-0.34998626667073579"/>
      </top>
      <bottom style="medium">
        <color theme="0"/>
      </bottom>
      <diagonal/>
    </border>
    <border>
      <left/>
      <right/>
      <top style="thin">
        <color theme="0" tint="-0.34998626667073579"/>
      </top>
      <bottom style="medium">
        <color theme="0"/>
      </bottom>
      <diagonal/>
    </border>
    <border>
      <left style="thick">
        <color theme="0"/>
      </left>
      <right/>
      <top style="thin">
        <color theme="0" tint="-0.34998626667073579"/>
      </top>
      <bottom style="medium">
        <color theme="0"/>
      </bottom>
      <diagonal/>
    </border>
    <border>
      <left/>
      <right style="thick">
        <color theme="0"/>
      </right>
      <top style="thin">
        <color theme="0" tint="-0.34998626667073579"/>
      </top>
      <bottom style="thin">
        <color theme="0" tint="-0.249977111117893"/>
      </bottom>
      <diagonal/>
    </border>
    <border>
      <left/>
      <right/>
      <top style="thin">
        <color theme="0" tint="-0.34998626667073579"/>
      </top>
      <bottom style="thin">
        <color theme="0" tint="-0.249977111117893"/>
      </bottom>
      <diagonal/>
    </border>
    <border>
      <left style="thick">
        <color theme="0"/>
      </left>
      <right/>
      <top style="thin">
        <color theme="0" tint="-0.34998626667073579"/>
      </top>
      <bottom style="thin">
        <color theme="0" tint="-0.249977111117893"/>
      </bottom>
      <diagonal/>
    </border>
    <border>
      <left style="thin">
        <color theme="0" tint="-4.9989318521683403E-2"/>
      </left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0.249977111117893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3" borderId="0" xfId="0" applyFill="1" applyAlignment="1">
      <alignment horizontal="left" vertical="center"/>
    </xf>
    <xf numFmtId="44" fontId="2" fillId="3" borderId="0" xfId="0" applyNumberFormat="1" applyFont="1" applyFill="1" applyAlignment="1">
      <alignment horizontal="left" vertical="center" wrapText="1"/>
    </xf>
    <xf numFmtId="0" fontId="0" fillId="5" borderId="0" xfId="0" applyFill="1"/>
    <xf numFmtId="9" fontId="0" fillId="5" borderId="0" xfId="0" applyNumberFormat="1" applyFill="1"/>
    <xf numFmtId="44" fontId="2" fillId="3" borderId="2" xfId="0" applyNumberFormat="1" applyFont="1" applyFill="1" applyBorder="1" applyAlignment="1">
      <alignment horizontal="left" vertical="center" wrapText="1"/>
    </xf>
    <xf numFmtId="44" fontId="2" fillId="3" borderId="2" xfId="0" applyNumberFormat="1" applyFont="1" applyFill="1" applyBorder="1" applyAlignment="1" applyProtection="1">
      <alignment horizontal="left" vertical="center" wrapText="1"/>
      <protection locked="0"/>
    </xf>
    <xf numFmtId="44" fontId="2" fillId="3" borderId="4" xfId="0" applyNumberFormat="1" applyFont="1" applyFill="1" applyBorder="1" applyAlignment="1" applyProtection="1">
      <alignment horizontal="right" vertical="center" wrapText="1"/>
      <protection locked="0"/>
    </xf>
    <xf numFmtId="44" fontId="2" fillId="3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3" borderId="5" xfId="0" applyFill="1" applyBorder="1" applyAlignment="1">
      <alignment horizontal="left" vertical="center"/>
    </xf>
    <xf numFmtId="44" fontId="2" fillId="3" borderId="7" xfId="0" applyNumberFormat="1" applyFont="1" applyFill="1" applyBorder="1" applyAlignment="1" applyProtection="1">
      <alignment horizontal="left" vertical="center" wrapText="1"/>
      <protection locked="0"/>
    </xf>
    <xf numFmtId="0" fontId="0" fillId="3" borderId="6" xfId="0" applyFill="1" applyBorder="1" applyAlignment="1">
      <alignment horizontal="left" vertical="center"/>
    </xf>
    <xf numFmtId="44" fontId="2" fillId="3" borderId="7" xfId="0" applyNumberFormat="1" applyFont="1" applyFill="1" applyBorder="1" applyAlignment="1">
      <alignment horizontal="left" vertical="center" wrapText="1"/>
    </xf>
    <xf numFmtId="0" fontId="0" fillId="3" borderId="11" xfId="0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44" fontId="2" fillId="3" borderId="10" xfId="0" applyNumberFormat="1" applyFont="1" applyFill="1" applyBorder="1" applyAlignment="1">
      <alignment horizontal="left" vertical="center" wrapText="1"/>
    </xf>
    <xf numFmtId="44" fontId="2" fillId="3" borderId="6" xfId="0" applyNumberFormat="1" applyFont="1" applyFill="1" applyBorder="1" applyAlignment="1">
      <alignment horizontal="left" vertical="center" wrapText="1"/>
    </xf>
    <xf numFmtId="44" fontId="2" fillId="3" borderId="2" xfId="0" applyNumberFormat="1" applyFont="1" applyFill="1" applyBorder="1" applyAlignment="1">
      <alignment horizontal="right" vertical="center" wrapText="1"/>
    </xf>
    <xf numFmtId="10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44" fontId="2" fillId="3" borderId="14" xfId="0" applyNumberFormat="1" applyFont="1" applyFill="1" applyBorder="1" applyAlignment="1" applyProtection="1">
      <alignment horizontal="left" vertical="center"/>
      <protection locked="0"/>
    </xf>
    <xf numFmtId="44" fontId="2" fillId="3" borderId="15" xfId="0" applyNumberFormat="1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Alignment="1">
      <alignment horizontal="left" vertical="center" indent="1"/>
    </xf>
    <xf numFmtId="0" fontId="1" fillId="2" borderId="2" xfId="0" applyFont="1" applyFill="1" applyBorder="1" applyAlignment="1">
      <alignment horizontal="left" vertical="center" indent="1"/>
    </xf>
    <xf numFmtId="44" fontId="0" fillId="0" borderId="0" xfId="0" applyNumberFormat="1"/>
    <xf numFmtId="0" fontId="0" fillId="0" borderId="16" xfId="0" applyBorder="1" applyAlignment="1">
      <alignment horizontal="center" vertical="center"/>
    </xf>
    <xf numFmtId="10" fontId="0" fillId="0" borderId="16" xfId="0" applyNumberFormat="1" applyBorder="1" applyAlignment="1">
      <alignment horizontal="center" vertical="center"/>
    </xf>
    <xf numFmtId="44" fontId="0" fillId="0" borderId="16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0" fontId="0" fillId="0" borderId="0" xfId="0" applyNumberFormat="1"/>
    <xf numFmtId="0" fontId="0" fillId="3" borderId="18" xfId="0" applyFill="1" applyBorder="1" applyAlignment="1">
      <alignment horizontal="left" vertical="center"/>
    </xf>
    <xf numFmtId="44" fontId="2" fillId="3" borderId="17" xfId="0" applyNumberFormat="1" applyFont="1" applyFill="1" applyBorder="1" applyAlignment="1">
      <alignment horizontal="left" vertical="center" wrapText="1"/>
    </xf>
    <xf numFmtId="0" fontId="0" fillId="3" borderId="19" xfId="0" applyFill="1" applyBorder="1" applyAlignment="1">
      <alignment horizontal="left" vertical="center"/>
    </xf>
    <xf numFmtId="0" fontId="0" fillId="3" borderId="22" xfId="0" applyFill="1" applyBorder="1" applyAlignment="1">
      <alignment horizontal="left" vertical="center"/>
    </xf>
    <xf numFmtId="0" fontId="1" fillId="2" borderId="0" xfId="0" applyFont="1" applyFill="1" applyAlignment="1">
      <alignment horizontal="center" vertical="center" wrapText="1"/>
    </xf>
    <xf numFmtId="0" fontId="1" fillId="5" borderId="23" xfId="0" applyFont="1" applyFill="1" applyBorder="1" applyAlignment="1">
      <alignment vertical="center"/>
    </xf>
    <xf numFmtId="10" fontId="2" fillId="3" borderId="24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44" fontId="2" fillId="3" borderId="5" xfId="0" applyNumberFormat="1" applyFont="1" applyFill="1" applyBorder="1" applyAlignment="1">
      <alignment horizontal="right" vertical="center" wrapText="1"/>
    </xf>
    <xf numFmtId="44" fontId="2" fillId="3" borderId="6" xfId="0" applyNumberFormat="1" applyFont="1" applyFill="1" applyBorder="1" applyAlignment="1">
      <alignment horizontal="right" vertical="center" wrapText="1"/>
    </xf>
    <xf numFmtId="44" fontId="2" fillId="3" borderId="6" xfId="0" applyNumberFormat="1" applyFont="1" applyFill="1" applyBorder="1" applyAlignment="1" applyProtection="1">
      <alignment horizontal="right" vertical="center"/>
      <protection locked="0"/>
    </xf>
    <xf numFmtId="10" fontId="2" fillId="5" borderId="0" xfId="0" applyNumberFormat="1" applyFont="1" applyFill="1" applyAlignment="1" applyProtection="1">
      <alignment horizontal="center" vertical="center"/>
      <protection locked="0"/>
    </xf>
    <xf numFmtId="0" fontId="1" fillId="5" borderId="0" xfId="0" applyFont="1" applyFill="1" applyAlignment="1">
      <alignment horizontal="center" vertical="center" wrapText="1"/>
    </xf>
    <xf numFmtId="44" fontId="2" fillId="3" borderId="5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indent="1"/>
    </xf>
    <xf numFmtId="0" fontId="4" fillId="2" borderId="0" xfId="0" applyFont="1" applyFill="1" applyAlignment="1">
      <alignment horizontal="left" vertical="center"/>
    </xf>
    <xf numFmtId="44" fontId="2" fillId="3" borderId="6" xfId="0" applyNumberFormat="1" applyFont="1" applyFill="1" applyBorder="1" applyAlignment="1">
      <alignment horizontal="center" vertical="center"/>
    </xf>
    <xf numFmtId="10" fontId="2" fillId="3" borderId="18" xfId="0" applyNumberFormat="1" applyFont="1" applyFill="1" applyBorder="1" applyAlignment="1">
      <alignment horizontal="right" vertical="center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164" fontId="3" fillId="4" borderId="1" xfId="0" applyNumberFormat="1" applyFont="1" applyFill="1" applyBorder="1" applyAlignment="1">
      <alignment horizontal="center" vertical="center"/>
    </xf>
    <xf numFmtId="0" fontId="0" fillId="3" borderId="21" xfId="0" applyFill="1" applyBorder="1" applyAlignment="1">
      <alignment horizontal="left" vertical="center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44" fontId="2" fillId="3" borderId="5" xfId="0" applyNumberFormat="1" applyFont="1" applyFill="1" applyBorder="1" applyAlignment="1" applyProtection="1">
      <alignment horizontal="center" vertical="center"/>
      <protection locked="0"/>
    </xf>
    <xf numFmtId="0" fontId="3" fillId="4" borderId="9" xfId="0" applyFont="1" applyFill="1" applyBorder="1" applyAlignment="1" applyProtection="1">
      <alignment horizontal="center" vertical="center" wrapText="1"/>
    </xf>
    <xf numFmtId="0" fontId="3" fillId="4" borderId="8" xfId="0" applyFont="1" applyFill="1" applyBorder="1" applyAlignment="1" applyProtection="1">
      <alignment horizontal="center" vertical="center" wrapText="1"/>
    </xf>
    <xf numFmtId="164" fontId="3" fillId="4" borderId="12" xfId="0" applyNumberFormat="1" applyFont="1" applyFill="1" applyBorder="1" applyAlignment="1" applyProtection="1">
      <alignment horizontal="center" vertical="center"/>
    </xf>
    <xf numFmtId="164" fontId="3" fillId="4" borderId="9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left" vertical="center" wrapText="1"/>
    </xf>
    <xf numFmtId="0" fontId="0" fillId="3" borderId="6" xfId="0" applyFill="1" applyBorder="1" applyAlignment="1" applyProtection="1">
      <alignment horizontal="left" vertical="center" wrapText="1"/>
    </xf>
    <xf numFmtId="0" fontId="0" fillId="3" borderId="6" xfId="0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8778A"/>
      <color rgb="FFA7BCE3"/>
      <color rgb="FF152543"/>
      <color rgb="FFFF5B5B"/>
      <color rgb="FF1C8AA0"/>
      <color rgb="FFFF3F3F"/>
      <color rgb="FF125664"/>
      <color rgb="FF0C3D47"/>
      <color rgb="FFFF6969"/>
      <color rgb="FF26BA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pt-BR" sz="1800">
                <a:solidFill>
                  <a:schemeClr val="bg1"/>
                </a:solidFill>
              </a:rPr>
              <a:t>Rentabilidade mensal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Calculadora!$J$2</c:f>
              <c:strCache>
                <c:ptCount val="1"/>
                <c:pt idx="0">
                  <c:v>Rendimento real</c:v>
                </c:pt>
              </c:strCache>
            </c:strRef>
          </c:tx>
          <c:spPr>
            <a:ln w="28575" cap="rnd">
              <a:solidFill>
                <a:srgbClr val="FFFF00"/>
              </a:solidFill>
              <a:round/>
              <a:tailEnd type="stealth" w="lg" len="lg"/>
            </a:ln>
            <a:effectLst/>
          </c:spPr>
          <c:marker>
            <c:symbol val="circle"/>
            <c:size val="4"/>
            <c:spPr>
              <a:solidFill>
                <a:schemeClr val="tx1">
                  <a:lumMod val="85000"/>
                  <a:lumOff val="15000"/>
                </a:schemeClr>
              </a:solidFill>
              <a:ln w="9525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E18838C5-3E24-4D2A-88D1-0A3F9C685607}" type="VALUE">
                      <a:rPr lang="en-US" b="1"/>
                      <a:pPr/>
                      <a:t>[VALOR]</a:t>
                    </a:fld>
                    <a:endParaRPr lang="pt-B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AD48-4C3A-A769-945FAEB1B7A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ln>
                      <a:noFill/>
                    </a:ln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Calculadora!$I$3:$I$13</c:f>
              <c:numCache>
                <c:formatCode>General</c:formatCode>
                <c:ptCount val="11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  <c:pt idx="6">
                  <c:v>21</c:v>
                </c:pt>
                <c:pt idx="7">
                  <c:v>24</c:v>
                </c:pt>
                <c:pt idx="8">
                  <c:v>27</c:v>
                </c:pt>
                <c:pt idx="9">
                  <c:v>30</c:v>
                </c:pt>
                <c:pt idx="10">
                  <c:v>36</c:v>
                </c:pt>
              </c:numCache>
            </c:numRef>
          </c:cat>
          <c:val>
            <c:numRef>
              <c:f>Calculadora!$J$3:$J$13</c:f>
              <c:numCache>
                <c:formatCode>0.00%</c:formatCode>
                <c:ptCount val="11"/>
                <c:pt idx="0">
                  <c:v>9.5416666666666664E-2</c:v>
                </c:pt>
                <c:pt idx="1">
                  <c:v>4.5833333333333337E-2</c:v>
                </c:pt>
                <c:pt idx="2">
                  <c:v>2.9305555555555553E-2</c:v>
                </c:pt>
                <c:pt idx="3">
                  <c:v>2.1041666666666667E-2</c:v>
                </c:pt>
                <c:pt idx="4">
                  <c:v>1.6083333333333331E-2</c:v>
                </c:pt>
                <c:pt idx="5">
                  <c:v>1.2777777777777779E-2</c:v>
                </c:pt>
                <c:pt idx="6">
                  <c:v>1.0416666666666666E-2</c:v>
                </c:pt>
                <c:pt idx="7">
                  <c:v>8.6458333333333335E-3</c:v>
                </c:pt>
                <c:pt idx="8">
                  <c:v>7.2685185185185188E-3</c:v>
                </c:pt>
                <c:pt idx="9">
                  <c:v>6.1666666666666667E-3</c:v>
                </c:pt>
                <c:pt idx="10">
                  <c:v>4.5138888888888893E-3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B9-45FA-94B6-E1A6B5C87F82}"/>
            </c:ext>
          </c:extLst>
        </c:ser>
        <c:ser>
          <c:idx val="1"/>
          <c:order val="1"/>
          <c:tx>
            <c:strRef>
              <c:f>Calculadora!$K$2</c:f>
              <c:strCache>
                <c:ptCount val="1"/>
                <c:pt idx="0">
                  <c:v>Rendimento esperado</c:v>
                </c:pt>
              </c:strCache>
            </c:strRef>
          </c:tx>
          <c:spPr>
            <a:ln w="31750" cap="rnd">
              <a:solidFill>
                <a:srgbClr val="FF0000"/>
              </a:solidFill>
              <a:round/>
              <a:tailEnd type="stealth" w="lg" len="lg"/>
            </a:ln>
            <a:effectLst/>
          </c:spPr>
          <c:marker>
            <c:symbol val="circle"/>
            <c:size val="4"/>
            <c:spPr>
              <a:solidFill>
                <a:schemeClr val="tx1">
                  <a:lumMod val="85000"/>
                  <a:lumOff val="15000"/>
                </a:schemeClr>
              </a:solidFill>
              <a:ln w="9525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</c:marker>
          <c:cat>
            <c:numRef>
              <c:f>Calculadora!$I$3:$I$13</c:f>
              <c:numCache>
                <c:formatCode>General</c:formatCode>
                <c:ptCount val="11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  <c:pt idx="6">
                  <c:v>21</c:v>
                </c:pt>
                <c:pt idx="7">
                  <c:v>24</c:v>
                </c:pt>
                <c:pt idx="8">
                  <c:v>27</c:v>
                </c:pt>
                <c:pt idx="9">
                  <c:v>30</c:v>
                </c:pt>
                <c:pt idx="10">
                  <c:v>36</c:v>
                </c:pt>
              </c:numCache>
            </c:numRef>
          </c:cat>
          <c:val>
            <c:numRef>
              <c:f>Calculadora!$K$3:$K$13</c:f>
              <c:numCache>
                <c:formatCode>0.00%</c:formatCode>
                <c:ptCount val="11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B9-45FA-94B6-E1A6B5C87F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7159664"/>
        <c:axId val="837161328"/>
      </c:lineChart>
      <c:catAx>
        <c:axId val="837159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37161328"/>
        <c:crosses val="autoZero"/>
        <c:auto val="1"/>
        <c:lblAlgn val="ctr"/>
        <c:lblOffset val="100"/>
        <c:noMultiLvlLbl val="0"/>
      </c:catAx>
      <c:valAx>
        <c:axId val="837161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37159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1C8AA0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281665</xdr:colOff>
      <xdr:row>20</xdr:row>
      <xdr:rowOff>179615</xdr:rowOff>
    </xdr:from>
    <xdr:to>
      <xdr:col>6</xdr:col>
      <xdr:colOff>13607</xdr:colOff>
      <xdr:row>42</xdr:row>
      <xdr:rowOff>173212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EF0542C-BDD6-0F1E-3AC9-1D90C67E88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8</xdr:col>
      <xdr:colOff>175932</xdr:colOff>
      <xdr:row>11</xdr:row>
      <xdr:rowOff>119903</xdr:rowOff>
    </xdr:from>
    <xdr:ext cx="65" cy="172227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490AF0D-4C91-05C9-040E-D9671C5E1FDD}"/>
            </a:ext>
          </a:extLst>
        </xdr:cNvPr>
        <xdr:cNvSpPr txBox="1"/>
      </xdr:nvSpPr>
      <xdr:spPr>
        <a:xfrm>
          <a:off x="10048314" y="412040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94F13-0B58-49E2-A1BB-983D732E9D52}">
  <sheetPr codeName="Planilha1">
    <tabColor rgb="FF125664"/>
    <pageSetUpPr autoPageBreaks="0"/>
  </sheetPr>
  <dimension ref="B2:T37"/>
  <sheetViews>
    <sheetView showGridLines="0" tabSelected="1" showRuler="0" zoomScale="85" zoomScaleNormal="85" workbookViewId="0">
      <selection activeCell="H6" sqref="H6"/>
    </sheetView>
  </sheetViews>
  <sheetFormatPr defaultRowHeight="15" x14ac:dyDescent="0.25"/>
  <cols>
    <col min="1" max="1" width="4.28515625" customWidth="1"/>
    <col min="2" max="2" width="35.28515625" customWidth="1"/>
    <col min="3" max="3" width="21.42578125" customWidth="1"/>
    <col min="4" max="4" width="32.85546875" customWidth="1"/>
    <col min="5" max="5" width="12.85546875" customWidth="1"/>
    <col min="6" max="6" width="13.85546875" customWidth="1"/>
    <col min="7" max="7" width="0.85546875" customWidth="1"/>
    <col min="8" max="8" width="21.28515625" customWidth="1"/>
    <col min="9" max="9" width="9.85546875" hidden="1" customWidth="1"/>
    <col min="10" max="11" width="23.5703125" hidden="1" customWidth="1"/>
    <col min="12" max="12" width="21.140625" hidden="1" customWidth="1"/>
    <col min="13" max="13" width="10.85546875" hidden="1" customWidth="1"/>
    <col min="14" max="14" width="19.28515625" hidden="1" customWidth="1"/>
    <col min="15" max="15" width="15.28515625" hidden="1" customWidth="1"/>
    <col min="16" max="16" width="19.7109375" hidden="1" customWidth="1"/>
    <col min="17" max="17" width="26" hidden="1" customWidth="1"/>
    <col min="18" max="18" width="18.28515625" hidden="1" customWidth="1"/>
    <col min="19" max="19" width="10.42578125" customWidth="1"/>
  </cols>
  <sheetData>
    <row r="2" spans="2:18" ht="30" customHeight="1" x14ac:dyDescent="0.25">
      <c r="B2" s="46" t="s">
        <v>4</v>
      </c>
      <c r="C2" s="46"/>
      <c r="D2" s="59" t="s">
        <v>39</v>
      </c>
      <c r="E2" s="59"/>
      <c r="F2" s="59"/>
      <c r="I2" s="26" t="s">
        <v>34</v>
      </c>
      <c r="J2" s="26" t="s">
        <v>26</v>
      </c>
      <c r="K2" s="26" t="s">
        <v>27</v>
      </c>
      <c r="L2" s="26" t="s">
        <v>35</v>
      </c>
      <c r="M2" s="26" t="s">
        <v>36</v>
      </c>
      <c r="N2" s="19"/>
      <c r="O2" s="26" t="s">
        <v>30</v>
      </c>
      <c r="P2" s="26" t="s">
        <v>31</v>
      </c>
      <c r="Q2" s="26" t="s">
        <v>32</v>
      </c>
      <c r="R2" s="26" t="s">
        <v>33</v>
      </c>
    </row>
    <row r="3" spans="2:18" ht="30" customHeight="1" thickBot="1" x14ac:dyDescent="0.3">
      <c r="B3" s="45" t="s">
        <v>5</v>
      </c>
      <c r="C3" s="45"/>
      <c r="D3" s="60" t="s">
        <v>40</v>
      </c>
      <c r="E3" s="60"/>
      <c r="F3" s="60"/>
      <c r="I3" s="26">
        <v>3</v>
      </c>
      <c r="J3" s="27">
        <f>(M3/I3)</f>
        <v>9.5416666666666664E-2</v>
      </c>
      <c r="K3" s="27">
        <f>H23</f>
        <v>0.01</v>
      </c>
      <c r="L3" s="28">
        <f>(C16-R3+C15)</f>
        <v>91600</v>
      </c>
      <c r="M3" s="27">
        <f>(L3*100)/(C7)/100</f>
        <v>0.28625</v>
      </c>
      <c r="N3" s="19"/>
      <c r="O3" s="26">
        <v>3</v>
      </c>
      <c r="P3" s="28">
        <f>(E10+E11)*O3</f>
        <v>3600</v>
      </c>
      <c r="Q3" s="29">
        <f>(P3+E12+C12)</f>
        <v>39600</v>
      </c>
      <c r="R3" s="29">
        <f>(D8+C17+Q3)</f>
        <v>88400</v>
      </c>
    </row>
    <row r="4" spans="2:18" ht="30" customHeight="1" thickTop="1" x14ac:dyDescent="0.25">
      <c r="B4" s="23" t="s">
        <v>7</v>
      </c>
      <c r="C4" s="24" t="s">
        <v>6</v>
      </c>
      <c r="D4" s="23" t="s">
        <v>8</v>
      </c>
      <c r="E4" s="38" t="s">
        <v>6</v>
      </c>
      <c r="F4" s="38"/>
      <c r="I4" s="26">
        <v>6</v>
      </c>
      <c r="J4" s="27">
        <f t="shared" ref="J4:J13" si="0">(M4/I4)</f>
        <v>4.5833333333333337E-2</v>
      </c>
      <c r="K4" s="27">
        <f>H23</f>
        <v>0.01</v>
      </c>
      <c r="L4" s="28">
        <f>(C16-R4+C15)</f>
        <v>88000</v>
      </c>
      <c r="M4" s="27">
        <f>(L4*100)/(C7)/100</f>
        <v>0.27500000000000002</v>
      </c>
      <c r="N4" s="19"/>
      <c r="O4" s="26">
        <v>6</v>
      </c>
      <c r="P4" s="28">
        <f>(E10+E11)*O4</f>
        <v>7200</v>
      </c>
      <c r="Q4" s="29">
        <f>(P4+E12+C12)</f>
        <v>43200</v>
      </c>
      <c r="R4" s="29">
        <f>(D8+C17+Q4)</f>
        <v>92000</v>
      </c>
    </row>
    <row r="5" spans="2:18" ht="30" customHeight="1" x14ac:dyDescent="0.25">
      <c r="B5" s="61" t="s">
        <v>9</v>
      </c>
      <c r="C5" s="7">
        <v>550000</v>
      </c>
      <c r="D5" s="61" t="s">
        <v>22</v>
      </c>
      <c r="E5" s="39">
        <f>(5%*C7)</f>
        <v>16000</v>
      </c>
      <c r="F5" s="39"/>
      <c r="I5" s="26">
        <v>9</v>
      </c>
      <c r="J5" s="27">
        <f t="shared" si="0"/>
        <v>2.9305555555555553E-2</v>
      </c>
      <c r="K5" s="27">
        <f>H23</f>
        <v>0.01</v>
      </c>
      <c r="L5" s="28">
        <f>(C16-R5+C15)</f>
        <v>84400</v>
      </c>
      <c r="M5" s="27">
        <f>(L5*100)/(C7)/100</f>
        <v>0.26374999999999998</v>
      </c>
      <c r="N5" s="19"/>
      <c r="O5" s="26">
        <v>9</v>
      </c>
      <c r="P5" s="28">
        <f>(E10+E11)*O5</f>
        <v>10800</v>
      </c>
      <c r="Q5" s="29">
        <f>(P5+E12+C12)</f>
        <v>46800</v>
      </c>
      <c r="R5" s="29">
        <f>(D8+C17+Q5)</f>
        <v>95600</v>
      </c>
    </row>
    <row r="6" spans="2:18" ht="30" customHeight="1" x14ac:dyDescent="0.25">
      <c r="B6" s="62" t="s">
        <v>0</v>
      </c>
      <c r="C6" s="17">
        <f>(50%*C5)</f>
        <v>275000</v>
      </c>
      <c r="D6" s="62" t="s">
        <v>2</v>
      </c>
      <c r="E6" s="40">
        <f>(3%*C7)</f>
        <v>9600</v>
      </c>
      <c r="F6" s="40"/>
      <c r="I6" s="26">
        <v>12</v>
      </c>
      <c r="J6" s="27">
        <f t="shared" si="0"/>
        <v>2.1041666666666667E-2</v>
      </c>
      <c r="K6" s="27">
        <f>H23</f>
        <v>0.01</v>
      </c>
      <c r="L6" s="28">
        <f>(C16-R6+C15)</f>
        <v>80800</v>
      </c>
      <c r="M6" s="27">
        <f>(L6*100)/(C7)/100</f>
        <v>0.2525</v>
      </c>
      <c r="N6" s="19"/>
      <c r="O6" s="26">
        <v>12</v>
      </c>
      <c r="P6" s="28">
        <f>(E10+E11)*O6</f>
        <v>14400</v>
      </c>
      <c r="Q6" s="29">
        <f>(P6+E12+C12)</f>
        <v>50400</v>
      </c>
      <c r="R6" s="29">
        <f>(D8+C17+Q6)</f>
        <v>99200</v>
      </c>
    </row>
    <row r="7" spans="2:18" ht="30" customHeight="1" x14ac:dyDescent="0.25">
      <c r="B7" s="62" t="s">
        <v>12</v>
      </c>
      <c r="C7" s="8">
        <v>320000</v>
      </c>
      <c r="D7" s="63" t="s">
        <v>3</v>
      </c>
      <c r="E7" s="40">
        <f>(2%*C7)</f>
        <v>6400</v>
      </c>
      <c r="F7" s="40"/>
      <c r="I7" s="26">
        <v>15</v>
      </c>
      <c r="J7" s="27">
        <f t="shared" si="0"/>
        <v>1.6083333333333331E-2</v>
      </c>
      <c r="K7" s="27">
        <f>H23</f>
        <v>0.01</v>
      </c>
      <c r="L7" s="28">
        <f>(C16-R7+C15)</f>
        <v>77200</v>
      </c>
      <c r="M7" s="27">
        <f>(L7*100)/(C7)/100</f>
        <v>0.24124999999999999</v>
      </c>
      <c r="N7" s="19"/>
      <c r="O7" s="26">
        <v>15</v>
      </c>
      <c r="P7" s="28">
        <f>(E10+E11)*O7</f>
        <v>18000</v>
      </c>
      <c r="Q7" s="29">
        <f>(P7+E12+C12)</f>
        <v>54000</v>
      </c>
      <c r="R7" s="29">
        <f>(D8+C17+Q7)</f>
        <v>102800</v>
      </c>
    </row>
    <row r="8" spans="2:18" ht="30" customHeight="1" thickBot="1" x14ac:dyDescent="0.3">
      <c r="B8" s="49" t="s">
        <v>18</v>
      </c>
      <c r="C8" s="50"/>
      <c r="D8" s="51">
        <f>(E5+E6+E7)</f>
        <v>32000</v>
      </c>
      <c r="E8" s="51"/>
      <c r="F8" s="51"/>
      <c r="I8" s="26">
        <v>18</v>
      </c>
      <c r="J8" s="27">
        <f t="shared" si="0"/>
        <v>1.2777777777777779E-2</v>
      </c>
      <c r="K8" s="27">
        <f>H23</f>
        <v>0.01</v>
      </c>
      <c r="L8" s="28">
        <f>(C16-R8+C15)</f>
        <v>73600</v>
      </c>
      <c r="M8" s="27">
        <f>(L8*100)/(C7)/100</f>
        <v>0.23</v>
      </c>
      <c r="N8" s="19"/>
      <c r="O8" s="26">
        <v>18</v>
      </c>
      <c r="P8" s="28">
        <f>(E10+E11)*O8</f>
        <v>21600</v>
      </c>
      <c r="Q8" s="29">
        <f>(P8+E12+C12)</f>
        <v>57600</v>
      </c>
      <c r="R8" s="29">
        <f>(D8+C17+Q8)</f>
        <v>106400</v>
      </c>
    </row>
    <row r="9" spans="2:18" ht="30" customHeight="1" thickTop="1" x14ac:dyDescent="0.25">
      <c r="B9" s="23" t="s">
        <v>10</v>
      </c>
      <c r="C9" s="24" t="s">
        <v>6</v>
      </c>
      <c r="D9" s="23" t="s">
        <v>29</v>
      </c>
      <c r="E9" s="38" t="s">
        <v>37</v>
      </c>
      <c r="F9" s="38"/>
      <c r="I9" s="26">
        <v>21</v>
      </c>
      <c r="J9" s="27">
        <f t="shared" si="0"/>
        <v>1.0416666666666666E-2</v>
      </c>
      <c r="K9" s="27">
        <f>H23</f>
        <v>0.01</v>
      </c>
      <c r="L9" s="28">
        <f>(C16-R9+C15)</f>
        <v>70000</v>
      </c>
      <c r="M9" s="27">
        <f>(L9*100)/(C7)/100</f>
        <v>0.21875</v>
      </c>
      <c r="N9" s="19"/>
      <c r="O9" s="26">
        <v>21</v>
      </c>
      <c r="P9" s="28">
        <f>(E10+E11)*O9</f>
        <v>25200</v>
      </c>
      <c r="Q9" s="29">
        <f>(P9+E12+C12)</f>
        <v>61200</v>
      </c>
      <c r="R9" s="29">
        <f>(D8+C17+Q9)</f>
        <v>110000</v>
      </c>
    </row>
    <row r="10" spans="2:18" ht="30" customHeight="1" x14ac:dyDescent="0.25">
      <c r="B10" s="9" t="s">
        <v>1</v>
      </c>
      <c r="C10" s="6">
        <v>550000</v>
      </c>
      <c r="D10" s="14" t="s">
        <v>19</v>
      </c>
      <c r="E10" s="21">
        <v>300</v>
      </c>
      <c r="F10" s="2">
        <f>(12*E10)</f>
        <v>3600</v>
      </c>
      <c r="I10" s="26">
        <v>24</v>
      </c>
      <c r="J10" s="27">
        <f t="shared" si="0"/>
        <v>8.6458333333333335E-3</v>
      </c>
      <c r="K10" s="27">
        <f>H23</f>
        <v>0.01</v>
      </c>
      <c r="L10" s="28">
        <f>(C16-R10+C15)</f>
        <v>66400</v>
      </c>
      <c r="M10" s="27">
        <f>(L10*100)/(C7)/100</f>
        <v>0.20749999999999999</v>
      </c>
      <c r="N10" s="19"/>
      <c r="O10" s="26">
        <v>24</v>
      </c>
      <c r="P10" s="28">
        <f>(E10+E11)*O10</f>
        <v>28800</v>
      </c>
      <c r="Q10" s="29">
        <f>(P10+E12+C12)</f>
        <v>64800</v>
      </c>
      <c r="R10" s="29">
        <f>(D8+C17+Q10)</f>
        <v>113600</v>
      </c>
    </row>
    <row r="11" spans="2:18" ht="30" customHeight="1" x14ac:dyDescent="0.25">
      <c r="B11" s="11" t="s">
        <v>11</v>
      </c>
      <c r="C11" s="10">
        <v>500000</v>
      </c>
      <c r="D11" s="14" t="s">
        <v>20</v>
      </c>
      <c r="E11" s="22">
        <v>900</v>
      </c>
      <c r="F11" s="16">
        <f>(12*E11)</f>
        <v>10800</v>
      </c>
      <c r="I11" s="26">
        <v>27</v>
      </c>
      <c r="J11" s="27">
        <f t="shared" si="0"/>
        <v>7.2685185185185188E-3</v>
      </c>
      <c r="K11" s="27">
        <f>H23</f>
        <v>0.01</v>
      </c>
      <c r="L11" s="28">
        <f>(C16-R11+C15)</f>
        <v>62800</v>
      </c>
      <c r="M11" s="27">
        <f>(L11*100)/(C7)/100</f>
        <v>0.19625000000000001</v>
      </c>
      <c r="N11" s="19"/>
      <c r="O11" s="26">
        <v>27</v>
      </c>
      <c r="P11" s="28">
        <f>(E10+E11)*O11</f>
        <v>32400</v>
      </c>
      <c r="Q11" s="29">
        <f>(P11+E12+C12)</f>
        <v>68400</v>
      </c>
      <c r="R11" s="29">
        <f>(D8+C17+Q11)</f>
        <v>117200</v>
      </c>
    </row>
    <row r="12" spans="2:18" ht="30" customHeight="1" x14ac:dyDescent="0.25">
      <c r="B12" s="13" t="s">
        <v>23</v>
      </c>
      <c r="C12" s="12">
        <f>(C11*6%)</f>
        <v>30000</v>
      </c>
      <c r="D12" s="1" t="s">
        <v>17</v>
      </c>
      <c r="E12" s="41">
        <v>6000</v>
      </c>
      <c r="F12" s="41"/>
      <c r="I12" s="26">
        <v>30</v>
      </c>
      <c r="J12" s="27">
        <f t="shared" si="0"/>
        <v>6.1666666666666667E-3</v>
      </c>
      <c r="K12" s="27">
        <f>H23</f>
        <v>0.01</v>
      </c>
      <c r="L12" s="28">
        <f>(C16-R12+C15)</f>
        <v>59200</v>
      </c>
      <c r="M12" s="27">
        <f>(L12*100)/(C7)/100</f>
        <v>0.185</v>
      </c>
      <c r="N12" s="19"/>
      <c r="O12" s="26">
        <v>30</v>
      </c>
      <c r="P12" s="28">
        <f>(E10+E11)*O12</f>
        <v>36000</v>
      </c>
      <c r="Q12" s="29">
        <f>(P12+E12+C12)</f>
        <v>72000</v>
      </c>
      <c r="R12" s="29">
        <f>(D8+C17+Q12)</f>
        <v>120800</v>
      </c>
    </row>
    <row r="13" spans="2:18" ht="30" customHeight="1" thickBot="1" x14ac:dyDescent="0.3">
      <c r="B13" s="55" t="s">
        <v>18</v>
      </c>
      <c r="C13" s="56"/>
      <c r="D13" s="57">
        <f>(F10+F11+E12+C12)</f>
        <v>50400</v>
      </c>
      <c r="E13" s="58"/>
      <c r="F13" s="58"/>
      <c r="I13" s="26">
        <v>36</v>
      </c>
      <c r="J13" s="27">
        <f t="shared" si="0"/>
        <v>4.5138888888888893E-3</v>
      </c>
      <c r="K13" s="27">
        <f>H23</f>
        <v>0.01</v>
      </c>
      <c r="L13" s="28">
        <f>(C16-R13+C15)</f>
        <v>52000</v>
      </c>
      <c r="M13" s="27">
        <f>(L13*100)/(C7)/100</f>
        <v>0.16250000000000001</v>
      </c>
      <c r="N13" s="19"/>
      <c r="O13" s="26">
        <v>36</v>
      </c>
      <c r="P13" s="28">
        <f>(E10+E11)*O13</f>
        <v>43200</v>
      </c>
      <c r="Q13" s="29">
        <f>(P13+E12+C12)</f>
        <v>79200</v>
      </c>
      <c r="R13" s="29">
        <f>(D8+C17+Q13)</f>
        <v>128000</v>
      </c>
    </row>
    <row r="14" spans="2:18" ht="30" customHeight="1" thickTop="1" x14ac:dyDescent="0.25">
      <c r="B14" s="23" t="s">
        <v>13</v>
      </c>
      <c r="C14" s="24" t="s">
        <v>6</v>
      </c>
      <c r="D14" s="23" t="s">
        <v>38</v>
      </c>
      <c r="E14" s="38" t="s">
        <v>6</v>
      </c>
      <c r="F14" s="38"/>
      <c r="I14" s="19"/>
      <c r="J14" s="19"/>
      <c r="K14" s="19"/>
      <c r="L14" s="19"/>
      <c r="M14" s="19"/>
      <c r="N14" s="19"/>
      <c r="O14" s="19"/>
      <c r="P14" s="19"/>
    </row>
    <row r="15" spans="2:18" ht="30" customHeight="1" x14ac:dyDescent="0.25">
      <c r="B15" s="1" t="s">
        <v>25</v>
      </c>
      <c r="C15" s="5">
        <f>(E5+C12+E6+E7+E12+E19)</f>
        <v>68000</v>
      </c>
      <c r="D15" s="14" t="s">
        <v>24</v>
      </c>
      <c r="E15" s="44">
        <f>(E5+E6+E7+F10+F11+E12+C12+C17+E19+E20)</f>
        <v>99200</v>
      </c>
      <c r="F15" s="44"/>
      <c r="J15" s="20"/>
    </row>
    <row r="16" spans="2:18" ht="30" customHeight="1" x14ac:dyDescent="0.25">
      <c r="B16" s="13" t="s">
        <v>21</v>
      </c>
      <c r="C16" s="15">
        <f>(C11-C7-C15)</f>
        <v>112000</v>
      </c>
      <c r="D16" s="1" t="s">
        <v>15</v>
      </c>
      <c r="E16" s="47">
        <f>(C11-C7-E15)</f>
        <v>80800</v>
      </c>
      <c r="F16" s="47"/>
      <c r="J16" s="25"/>
    </row>
    <row r="17" spans="2:13" ht="30" customHeight="1" thickBot="1" x14ac:dyDescent="0.3">
      <c r="B17" s="31" t="s">
        <v>14</v>
      </c>
      <c r="C17" s="32">
        <f>(C16*15%)</f>
        <v>16800</v>
      </c>
      <c r="D17" s="33" t="s">
        <v>16</v>
      </c>
      <c r="E17" s="48">
        <f>(E16*100)/(C7)/100</f>
        <v>0.2525</v>
      </c>
      <c r="F17" s="48"/>
      <c r="K17" s="25"/>
      <c r="L17" s="25"/>
      <c r="M17" s="25"/>
    </row>
    <row r="18" spans="2:13" ht="30" customHeight="1" x14ac:dyDescent="0.25">
      <c r="B18" s="23" t="s">
        <v>45</v>
      </c>
      <c r="C18" s="24" t="s">
        <v>6</v>
      </c>
      <c r="D18" s="23" t="s">
        <v>44</v>
      </c>
      <c r="E18" s="38" t="s">
        <v>6</v>
      </c>
      <c r="F18" s="38"/>
      <c r="K18" s="30"/>
      <c r="L18" s="30"/>
      <c r="M18" s="30"/>
    </row>
    <row r="19" spans="2:13" ht="30" customHeight="1" x14ac:dyDescent="0.25">
      <c r="B19" s="52" t="s">
        <v>46</v>
      </c>
      <c r="C19" s="53">
        <v>15</v>
      </c>
      <c r="D19" s="14" t="s">
        <v>42</v>
      </c>
      <c r="E19" s="54">
        <v>0</v>
      </c>
      <c r="F19" s="54"/>
      <c r="K19" s="30"/>
      <c r="L19" s="30"/>
      <c r="M19" s="30"/>
    </row>
    <row r="20" spans="2:13" ht="30" customHeight="1" x14ac:dyDescent="0.25">
      <c r="B20" s="52" t="s">
        <v>47</v>
      </c>
      <c r="C20" s="53" t="s">
        <v>48</v>
      </c>
      <c r="D20" s="34" t="s">
        <v>43</v>
      </c>
      <c r="E20" s="54">
        <v>0</v>
      </c>
      <c r="F20" s="54"/>
      <c r="H20" s="43"/>
      <c r="I20" s="43"/>
    </row>
    <row r="21" spans="2:13" x14ac:dyDescent="0.25">
      <c r="B21" s="3"/>
      <c r="C21" s="3"/>
      <c r="D21" s="3"/>
      <c r="E21" s="3"/>
      <c r="F21" s="3"/>
      <c r="H21" s="42"/>
      <c r="I21" s="42"/>
    </row>
    <row r="22" spans="2:13" ht="36.75" customHeight="1" x14ac:dyDescent="0.25">
      <c r="B22" s="3"/>
      <c r="C22" s="3"/>
      <c r="D22" s="3"/>
      <c r="E22" s="3"/>
      <c r="F22" s="3"/>
      <c r="H22" s="35" t="s">
        <v>28</v>
      </c>
    </row>
    <row r="23" spans="2:13" ht="15.75" x14ac:dyDescent="0.25">
      <c r="B23" s="3"/>
      <c r="C23" s="3"/>
      <c r="D23" s="3"/>
      <c r="E23" s="3"/>
      <c r="F23" s="3"/>
      <c r="H23" s="37">
        <v>0.01</v>
      </c>
      <c r="I23" s="36"/>
    </row>
    <row r="24" spans="2:13" x14ac:dyDescent="0.25">
      <c r="B24" s="3"/>
      <c r="C24" s="3"/>
      <c r="D24" s="3"/>
      <c r="E24" s="3"/>
      <c r="F24" s="4"/>
      <c r="H24" s="42"/>
      <c r="I24" s="42"/>
    </row>
    <row r="25" spans="2:13" x14ac:dyDescent="0.25">
      <c r="B25" s="3"/>
      <c r="C25" s="3"/>
      <c r="D25" s="3"/>
      <c r="E25" s="3"/>
      <c r="F25" s="4"/>
      <c r="H25" s="3"/>
      <c r="I25" s="3"/>
    </row>
    <row r="26" spans="2:13" ht="15.75" x14ac:dyDescent="0.25">
      <c r="B26" s="3"/>
      <c r="C26" s="4"/>
      <c r="D26" s="3"/>
      <c r="E26" s="3"/>
      <c r="F26" s="4"/>
      <c r="H26" s="43" t="s">
        <v>41</v>
      </c>
      <c r="I26" s="43"/>
    </row>
    <row r="27" spans="2:13" x14ac:dyDescent="0.25">
      <c r="B27" s="3"/>
      <c r="C27" s="4"/>
      <c r="D27" s="3"/>
      <c r="E27" s="3"/>
      <c r="F27" s="4"/>
      <c r="H27" s="42"/>
      <c r="I27" s="42"/>
    </row>
    <row r="28" spans="2:13" x14ac:dyDescent="0.25">
      <c r="B28" s="3"/>
      <c r="C28" s="4"/>
      <c r="D28" s="3"/>
      <c r="E28" s="3"/>
      <c r="F28" s="3"/>
    </row>
    <row r="29" spans="2:13" x14ac:dyDescent="0.25">
      <c r="B29" s="3"/>
      <c r="C29" s="4"/>
      <c r="D29" s="3"/>
      <c r="E29" s="3"/>
      <c r="F29" s="3"/>
    </row>
    <row r="30" spans="2:13" x14ac:dyDescent="0.25">
      <c r="B30" s="3"/>
      <c r="C30" s="3"/>
      <c r="D30" s="3"/>
      <c r="E30" s="3"/>
      <c r="F30" s="3"/>
    </row>
    <row r="31" spans="2:13" x14ac:dyDescent="0.25">
      <c r="B31" s="3"/>
      <c r="C31" s="3"/>
      <c r="D31" s="3"/>
      <c r="E31" s="3"/>
      <c r="F31" s="3"/>
    </row>
    <row r="32" spans="2:13" x14ac:dyDescent="0.25">
      <c r="B32" s="3"/>
      <c r="C32" s="3"/>
      <c r="D32" s="3"/>
      <c r="E32" s="3"/>
      <c r="F32" s="3"/>
    </row>
    <row r="33" spans="2:20" x14ac:dyDescent="0.25">
      <c r="B33" s="3"/>
      <c r="C33" s="3"/>
      <c r="D33" s="3"/>
      <c r="E33" s="3"/>
      <c r="F33" s="3"/>
    </row>
    <row r="34" spans="2:20" x14ac:dyDescent="0.25">
      <c r="B34" s="3"/>
      <c r="C34" s="3"/>
      <c r="D34" s="3"/>
      <c r="E34" s="3"/>
      <c r="F34" s="3"/>
    </row>
    <row r="35" spans="2:20" x14ac:dyDescent="0.25">
      <c r="B35" s="3"/>
      <c r="C35" s="3"/>
      <c r="D35" s="3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</row>
    <row r="36" spans="2:20" x14ac:dyDescent="0.25">
      <c r="B36" s="3"/>
      <c r="C36" s="3"/>
      <c r="D36" s="3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</row>
    <row r="37" spans="2:20" x14ac:dyDescent="0.25"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</row>
  </sheetData>
  <mergeCells count="26">
    <mergeCell ref="E19:F19"/>
    <mergeCell ref="E20:F20"/>
    <mergeCell ref="E18:F18"/>
    <mergeCell ref="B3:C3"/>
    <mergeCell ref="B2:C2"/>
    <mergeCell ref="D2:F2"/>
    <mergeCell ref="D3:F3"/>
    <mergeCell ref="E16:F16"/>
    <mergeCell ref="E9:F9"/>
    <mergeCell ref="E14:F14"/>
    <mergeCell ref="E17:F17"/>
    <mergeCell ref="E15:F15"/>
    <mergeCell ref="B8:C8"/>
    <mergeCell ref="D8:F8"/>
    <mergeCell ref="B13:C13"/>
    <mergeCell ref="D13:F13"/>
    <mergeCell ref="H24:I24"/>
    <mergeCell ref="H26:I26"/>
    <mergeCell ref="H27:I27"/>
    <mergeCell ref="H20:I20"/>
    <mergeCell ref="H21:I21"/>
    <mergeCell ref="E4:F4"/>
    <mergeCell ref="E5:F5"/>
    <mergeCell ref="E6:F6"/>
    <mergeCell ref="E7:F7"/>
    <mergeCell ref="E12:F1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Calculadora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de Calais</dc:creator>
  <cp:lastModifiedBy>Alexandre de Calais</cp:lastModifiedBy>
  <cp:lastPrinted>2022-11-07T15:04:28Z</cp:lastPrinted>
  <dcterms:created xsi:type="dcterms:W3CDTF">2022-11-07T13:08:06Z</dcterms:created>
  <dcterms:modified xsi:type="dcterms:W3CDTF">2022-12-09T04:42:19Z</dcterms:modified>
</cp:coreProperties>
</file>