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628" yWindow="-12" windowWidth="8664" windowHeight="7548"/>
  </bookViews>
  <sheets>
    <sheet name="MATRIZ" sheetId="49" r:id="rId1"/>
    <sheet name="01" sheetId="25" r:id="rId2"/>
    <sheet name="02" sheetId="26" r:id="rId3"/>
    <sheet name="03" sheetId="27" r:id="rId4"/>
    <sheet name="04" sheetId="28" r:id="rId5"/>
    <sheet name="05" sheetId="29" r:id="rId6"/>
    <sheet name="06" sheetId="30" r:id="rId7"/>
    <sheet name="07" sheetId="31" r:id="rId8"/>
    <sheet name="08" sheetId="32" r:id="rId9"/>
    <sheet name="09" sheetId="33" r:id="rId10"/>
    <sheet name="10" sheetId="34" r:id="rId11"/>
    <sheet name="11" sheetId="35" r:id="rId12"/>
    <sheet name="12" sheetId="36" r:id="rId13"/>
    <sheet name="13" sheetId="37" r:id="rId14"/>
    <sheet name="14" sheetId="38" r:id="rId15"/>
    <sheet name="15" sheetId="39" r:id="rId16"/>
    <sheet name="16" sheetId="40" r:id="rId17"/>
    <sheet name="18" sheetId="41" r:id="rId18"/>
    <sheet name="19" sheetId="42" r:id="rId19"/>
    <sheet name="20" sheetId="43" r:id="rId20"/>
    <sheet name="21" sheetId="44" r:id="rId21"/>
    <sheet name="22" sheetId="45" r:id="rId22"/>
    <sheet name="23" sheetId="46" r:id="rId23"/>
    <sheet name="24" sheetId="47" r:id="rId24"/>
    <sheet name="25" sheetId="48" r:id="rId25"/>
  </sheets>
  <externalReferences>
    <externalReference r:id="rId26"/>
    <externalReference r:id="rId27"/>
  </externalReferences>
  <calcPr calcId="145621"/>
</workbook>
</file>

<file path=xl/calcChain.xml><?xml version="1.0" encoding="utf-8"?>
<calcChain xmlns="http://schemas.openxmlformats.org/spreadsheetml/2006/main">
  <c r="E106" i="49" l="1"/>
  <c r="E107" i="49"/>
  <c r="E108" i="49"/>
  <c r="E109" i="49"/>
  <c r="E110" i="49"/>
  <c r="E111" i="49"/>
  <c r="E112" i="49"/>
  <c r="E105" i="49"/>
  <c r="E96" i="49"/>
  <c r="E97" i="49"/>
  <c r="E98" i="49"/>
  <c r="E99" i="49"/>
  <c r="E100" i="49"/>
  <c r="E101" i="49"/>
  <c r="E95" i="49"/>
  <c r="E85" i="49"/>
  <c r="E86" i="49"/>
  <c r="E87" i="49"/>
  <c r="E88" i="49"/>
  <c r="E89" i="49"/>
  <c r="E90" i="49"/>
  <c r="E91" i="49"/>
  <c r="E84" i="49"/>
  <c r="E74" i="49"/>
  <c r="E75" i="49"/>
  <c r="E76" i="49"/>
  <c r="E77" i="49"/>
  <c r="E78" i="49"/>
  <c r="E79" i="49"/>
  <c r="E80" i="49"/>
  <c r="E73" i="49"/>
  <c r="E65" i="49"/>
  <c r="E66" i="49"/>
  <c r="E67" i="49"/>
  <c r="E68" i="49"/>
  <c r="E69" i="49"/>
  <c r="E64" i="49"/>
  <c r="E56" i="49"/>
  <c r="E57" i="49"/>
  <c r="E58" i="49"/>
  <c r="E59" i="49"/>
  <c r="E60" i="49"/>
  <c r="E55" i="49"/>
  <c r="E46" i="49"/>
  <c r="E47" i="49"/>
  <c r="E48" i="49"/>
  <c r="E49" i="49"/>
  <c r="E50" i="49"/>
  <c r="E51" i="49"/>
  <c r="E45" i="49"/>
  <c r="E36" i="49"/>
  <c r="E37" i="49"/>
  <c r="E38" i="49"/>
  <c r="E39" i="49"/>
  <c r="E40" i="49"/>
  <c r="E41" i="49"/>
  <c r="E35" i="49"/>
  <c r="E29" i="49"/>
  <c r="E30" i="49"/>
  <c r="E31" i="49"/>
  <c r="E28" i="49"/>
  <c r="E21" i="49"/>
  <c r="E22" i="49"/>
  <c r="E23" i="49"/>
  <c r="E24" i="49"/>
  <c r="E20" i="49"/>
  <c r="E12" i="49"/>
  <c r="E13" i="49"/>
  <c r="E14" i="49"/>
  <c r="E15" i="49"/>
  <c r="E16" i="49"/>
  <c r="E11" i="49"/>
  <c r="D106" i="49" l="1"/>
  <c r="D105" i="49"/>
  <c r="I66" i="49"/>
  <c r="C16" i="49" l="1"/>
  <c r="C15" i="49"/>
  <c r="C12" i="49"/>
  <c r="C13" i="49"/>
  <c r="C14" i="49"/>
  <c r="C11" i="49"/>
  <c r="I109" i="49" l="1"/>
  <c r="I107" i="49"/>
  <c r="I99" i="49"/>
  <c r="I97" i="49"/>
  <c r="I88" i="49"/>
  <c r="I86" i="49"/>
  <c r="I77" i="49"/>
  <c r="I75" i="49"/>
  <c r="I68" i="49"/>
  <c r="I69" i="49" s="1"/>
  <c r="I59" i="49"/>
  <c r="I60" i="49" s="1"/>
  <c r="I57" i="49"/>
  <c r="D58" i="49" s="1"/>
  <c r="I49" i="49"/>
  <c r="I47" i="49"/>
  <c r="I39" i="49"/>
  <c r="I37" i="49"/>
  <c r="I12" i="49"/>
  <c r="I33" i="39" l="1"/>
  <c r="E39" i="27"/>
  <c r="E40" i="31"/>
  <c r="E32" i="35" l="1"/>
  <c r="I100" i="49"/>
  <c r="E41" i="29" l="1"/>
  <c r="E40" i="29"/>
  <c r="I39" i="29"/>
  <c r="D36" i="29" s="1"/>
  <c r="E39" i="29"/>
  <c r="E38" i="29"/>
  <c r="I37" i="29"/>
  <c r="D39" i="29" s="1"/>
  <c r="F39" i="29" s="1"/>
  <c r="E37" i="29"/>
  <c r="E36" i="29"/>
  <c r="E35" i="29"/>
  <c r="E39" i="26"/>
  <c r="E38" i="26"/>
  <c r="E36" i="26"/>
  <c r="E35" i="26"/>
  <c r="E37" i="26"/>
  <c r="F36" i="29" l="1"/>
  <c r="E35" i="40"/>
  <c r="I34" i="40"/>
  <c r="D33" i="40" s="1"/>
  <c r="E34" i="40"/>
  <c r="E33" i="40"/>
  <c r="I32" i="40"/>
  <c r="I33" i="40" s="1"/>
  <c r="E32" i="40"/>
  <c r="E31" i="40"/>
  <c r="I30" i="40"/>
  <c r="D32" i="40" s="1"/>
  <c r="E30" i="40"/>
  <c r="E29" i="40"/>
  <c r="E28" i="40"/>
  <c r="F28" i="40" s="1"/>
  <c r="E35" i="39"/>
  <c r="I34" i="39"/>
  <c r="D32" i="39" s="1"/>
  <c r="E34" i="39"/>
  <c r="E33" i="39"/>
  <c r="I32" i="39"/>
  <c r="D33" i="39" s="1"/>
  <c r="E32" i="39"/>
  <c r="F32" i="39" s="1"/>
  <c r="E31" i="39"/>
  <c r="K30" i="39"/>
  <c r="D35" i="39" s="1"/>
  <c r="I30" i="39"/>
  <c r="D31" i="39" s="1"/>
  <c r="E30" i="39"/>
  <c r="K29" i="39"/>
  <c r="D34" i="39" s="1"/>
  <c r="F34" i="39" s="1"/>
  <c r="E29" i="39"/>
  <c r="E28" i="39"/>
  <c r="E35" i="38"/>
  <c r="E34" i="38"/>
  <c r="I33" i="38"/>
  <c r="D33" i="38" s="1"/>
  <c r="E33" i="38"/>
  <c r="I32" i="38"/>
  <c r="D29" i="38" s="1"/>
  <c r="E32" i="38"/>
  <c r="I31" i="38"/>
  <c r="D31" i="38" s="1"/>
  <c r="F31" i="38" s="1"/>
  <c r="E31" i="38"/>
  <c r="I30" i="38"/>
  <c r="D32" i="38" s="1"/>
  <c r="F32" i="38" s="1"/>
  <c r="E30" i="38"/>
  <c r="E29" i="38"/>
  <c r="I28" i="38"/>
  <c r="E28" i="38"/>
  <c r="F28" i="38"/>
  <c r="E35" i="37"/>
  <c r="E34" i="37"/>
  <c r="E33" i="37"/>
  <c r="I32" i="37"/>
  <c r="D33" i="37" s="1"/>
  <c r="E32" i="37"/>
  <c r="E31" i="37"/>
  <c r="I30" i="37"/>
  <c r="D31" i="37" s="1"/>
  <c r="E30" i="37"/>
  <c r="I29" i="37"/>
  <c r="D29" i="37" s="1"/>
  <c r="E29" i="37"/>
  <c r="E28" i="37"/>
  <c r="E34" i="36"/>
  <c r="E33" i="36"/>
  <c r="I32" i="36"/>
  <c r="E32" i="36"/>
  <c r="E31" i="36"/>
  <c r="I30" i="36"/>
  <c r="D32" i="36" s="1"/>
  <c r="E30" i="36"/>
  <c r="K29" i="36"/>
  <c r="D33" i="36" s="1"/>
  <c r="E29" i="36"/>
  <c r="F29" i="36" s="1"/>
  <c r="I28" i="36"/>
  <c r="E28" i="36"/>
  <c r="E34" i="35"/>
  <c r="I33" i="35"/>
  <c r="E33" i="35"/>
  <c r="I32" i="35"/>
  <c r="F32" i="35"/>
  <c r="E31" i="35"/>
  <c r="F31" i="35" s="1"/>
  <c r="I30" i="35"/>
  <c r="D31" i="35" s="1"/>
  <c r="E30" i="35"/>
  <c r="E29" i="35"/>
  <c r="E28" i="35"/>
  <c r="E34" i="34"/>
  <c r="E33" i="34"/>
  <c r="I32" i="34"/>
  <c r="E32" i="34"/>
  <c r="E31" i="34"/>
  <c r="I30" i="34"/>
  <c r="D32" i="34" s="1"/>
  <c r="E30" i="34"/>
  <c r="E29" i="34"/>
  <c r="D29" i="34"/>
  <c r="E28" i="34"/>
  <c r="F28" i="34"/>
  <c r="E34" i="33"/>
  <c r="E33" i="33"/>
  <c r="I32" i="33"/>
  <c r="D32" i="33" s="1"/>
  <c r="E32" i="33"/>
  <c r="E31" i="33"/>
  <c r="I30" i="33"/>
  <c r="D31" i="33" s="1"/>
  <c r="E30" i="33"/>
  <c r="E29" i="33"/>
  <c r="E28" i="33"/>
  <c r="E42" i="32"/>
  <c r="E41" i="32"/>
  <c r="E40" i="32"/>
  <c r="I39" i="32"/>
  <c r="I40" i="32" s="1"/>
  <c r="E39" i="32"/>
  <c r="E38" i="32"/>
  <c r="I37" i="32"/>
  <c r="D39" i="32" s="1"/>
  <c r="F39" i="32" s="1"/>
  <c r="E37" i="32"/>
  <c r="E36" i="32"/>
  <c r="E35" i="32"/>
  <c r="F35" i="32"/>
  <c r="E42" i="31"/>
  <c r="E41" i="31"/>
  <c r="I39" i="31"/>
  <c r="I40" i="31" s="1"/>
  <c r="E39" i="31"/>
  <c r="E38" i="31"/>
  <c r="I37" i="31"/>
  <c r="D38" i="31" s="1"/>
  <c r="E37" i="31"/>
  <c r="E36" i="31"/>
  <c r="E35" i="31"/>
  <c r="E42" i="30"/>
  <c r="E41" i="30"/>
  <c r="E40" i="30"/>
  <c r="I39" i="30"/>
  <c r="E39" i="30"/>
  <c r="E38" i="30"/>
  <c r="I37" i="30"/>
  <c r="D39" i="30" s="1"/>
  <c r="E37" i="30"/>
  <c r="E36" i="30"/>
  <c r="D36" i="30"/>
  <c r="E35" i="30"/>
  <c r="F35" i="30" s="1"/>
  <c r="E41" i="28"/>
  <c r="I40" i="28"/>
  <c r="E40" i="28"/>
  <c r="I39" i="28"/>
  <c r="E39" i="28"/>
  <c r="E38" i="28"/>
  <c r="I37" i="28"/>
  <c r="D39" i="28" s="1"/>
  <c r="F39" i="28" s="1"/>
  <c r="E37" i="28"/>
  <c r="E36" i="28"/>
  <c r="E35" i="28"/>
  <c r="F35" i="28" s="1"/>
  <c r="E41" i="27"/>
  <c r="I40" i="27"/>
  <c r="E40" i="27"/>
  <c r="I39" i="27"/>
  <c r="F39" i="27"/>
  <c r="E38" i="27"/>
  <c r="F38" i="27" s="1"/>
  <c r="I37" i="27"/>
  <c r="D38" i="27" s="1"/>
  <c r="E37" i="27"/>
  <c r="E36" i="27"/>
  <c r="E35" i="27"/>
  <c r="E41" i="26"/>
  <c r="E40" i="26"/>
  <c r="I39" i="26"/>
  <c r="D36" i="26" s="1"/>
  <c r="F36" i="26" s="1"/>
  <c r="I37" i="26"/>
  <c r="D39" i="26" s="1"/>
  <c r="F39" i="26" s="1"/>
  <c r="F35" i="26"/>
  <c r="E41" i="25"/>
  <c r="E40" i="25"/>
  <c r="I39" i="25"/>
  <c r="D39" i="25"/>
  <c r="E39" i="25"/>
  <c r="E38" i="25"/>
  <c r="I37" i="25"/>
  <c r="D38" i="25"/>
  <c r="E37" i="25"/>
  <c r="E36" i="25"/>
  <c r="E35" i="25"/>
  <c r="E31" i="32"/>
  <c r="E30" i="32"/>
  <c r="E29" i="32"/>
  <c r="E28" i="32"/>
  <c r="K31" i="31"/>
  <c r="D31" i="31" s="1"/>
  <c r="F31" i="31" s="1"/>
  <c r="E31" i="31"/>
  <c r="E30" i="31"/>
  <c r="E29" i="31"/>
  <c r="E28" i="31"/>
  <c r="E31" i="30"/>
  <c r="K30" i="30"/>
  <c r="D30" i="30" s="1"/>
  <c r="F30" i="30" s="1"/>
  <c r="E30" i="30"/>
  <c r="E29" i="30"/>
  <c r="E28" i="30"/>
  <c r="K31" i="29"/>
  <c r="D31" i="29" s="1"/>
  <c r="F31" i="29" s="1"/>
  <c r="E31" i="29"/>
  <c r="E30" i="29"/>
  <c r="E29" i="29"/>
  <c r="E28" i="29"/>
  <c r="E31" i="28"/>
  <c r="E30" i="28"/>
  <c r="E29" i="28"/>
  <c r="E28" i="28"/>
  <c r="E31" i="27"/>
  <c r="E30" i="27"/>
  <c r="E29" i="27"/>
  <c r="E28" i="27"/>
  <c r="E31" i="26"/>
  <c r="E30" i="26"/>
  <c r="E29" i="26"/>
  <c r="E28" i="26"/>
  <c r="E31" i="25"/>
  <c r="E30" i="25"/>
  <c r="E29" i="25"/>
  <c r="E28" i="25"/>
  <c r="E24" i="40"/>
  <c r="E23" i="40"/>
  <c r="I22" i="40"/>
  <c r="E22" i="40"/>
  <c r="I21" i="40"/>
  <c r="E21" i="40"/>
  <c r="E20" i="40"/>
  <c r="E16" i="40"/>
  <c r="E15" i="40"/>
  <c r="E14" i="40"/>
  <c r="E13" i="40"/>
  <c r="I12" i="40"/>
  <c r="I15" i="40" s="1"/>
  <c r="E12" i="40"/>
  <c r="E11" i="40"/>
  <c r="I5" i="40"/>
  <c r="K30" i="40" s="1"/>
  <c r="D35" i="40" s="1"/>
  <c r="F35" i="40" s="1"/>
  <c r="E24" i="39"/>
  <c r="E23" i="39"/>
  <c r="I22" i="39"/>
  <c r="E22" i="39"/>
  <c r="I21" i="39"/>
  <c r="E21" i="39"/>
  <c r="E20" i="39"/>
  <c r="E16" i="39"/>
  <c r="E15" i="39"/>
  <c r="E14" i="39"/>
  <c r="E13" i="39"/>
  <c r="I12" i="39"/>
  <c r="I15" i="39" s="1"/>
  <c r="E12" i="39"/>
  <c r="E11" i="39"/>
  <c r="I5" i="39"/>
  <c r="I28" i="39" s="1"/>
  <c r="D28" i="39" s="1"/>
  <c r="E24" i="38"/>
  <c r="E23" i="38"/>
  <c r="I22" i="38"/>
  <c r="I24" i="38" s="1"/>
  <c r="E22" i="38"/>
  <c r="I21" i="38"/>
  <c r="E21" i="38"/>
  <c r="E20" i="38"/>
  <c r="E16" i="38"/>
  <c r="E15" i="38"/>
  <c r="E14" i="38"/>
  <c r="E13" i="38"/>
  <c r="I12" i="38"/>
  <c r="I15" i="38"/>
  <c r="E12" i="38"/>
  <c r="E11" i="38"/>
  <c r="I5" i="38"/>
  <c r="K29" i="38" s="1"/>
  <c r="D34" i="38" s="1"/>
  <c r="F34" i="38" s="1"/>
  <c r="M13" i="38"/>
  <c r="D16" i="38"/>
  <c r="F16" i="38" s="1"/>
  <c r="E24" i="37"/>
  <c r="E23" i="37"/>
  <c r="I22" i="37"/>
  <c r="I24" i="37" s="1"/>
  <c r="E22" i="37"/>
  <c r="I21" i="37"/>
  <c r="E21" i="37"/>
  <c r="E20" i="37"/>
  <c r="E16" i="37"/>
  <c r="E15" i="37"/>
  <c r="E14" i="37"/>
  <c r="E13" i="37"/>
  <c r="I12" i="37"/>
  <c r="I15" i="37"/>
  <c r="E12" i="37"/>
  <c r="E11" i="37"/>
  <c r="I5" i="37"/>
  <c r="K30" i="37" s="1"/>
  <c r="D35" i="37" s="1"/>
  <c r="M13" i="37"/>
  <c r="D16" i="37"/>
  <c r="F16" i="37" s="1"/>
  <c r="E24" i="36"/>
  <c r="E23" i="36"/>
  <c r="I22" i="36"/>
  <c r="I24" i="36" s="1"/>
  <c r="E22" i="36"/>
  <c r="I21" i="36"/>
  <c r="E21" i="36"/>
  <c r="E20" i="36"/>
  <c r="E16" i="36"/>
  <c r="E15" i="36"/>
  <c r="E14" i="36"/>
  <c r="E13" i="36"/>
  <c r="I12" i="36"/>
  <c r="I15" i="36"/>
  <c r="E12" i="36"/>
  <c r="E11" i="36"/>
  <c r="I5" i="36"/>
  <c r="K30" i="36" s="1"/>
  <c r="D34" i="36" s="1"/>
  <c r="M13" i="36"/>
  <c r="D16" i="36"/>
  <c r="F16" i="36" s="1"/>
  <c r="E24" i="35"/>
  <c r="E23" i="35"/>
  <c r="I22" i="35"/>
  <c r="I24" i="35" s="1"/>
  <c r="E22" i="35"/>
  <c r="I21" i="35"/>
  <c r="E21" i="35"/>
  <c r="E20" i="35"/>
  <c r="E16" i="35"/>
  <c r="E15" i="35"/>
  <c r="E14" i="35"/>
  <c r="E13" i="35"/>
  <c r="I12" i="35"/>
  <c r="I15" i="35" s="1"/>
  <c r="E12" i="35"/>
  <c r="E11" i="35"/>
  <c r="I5" i="35"/>
  <c r="K29" i="35" s="1"/>
  <c r="D33" i="35" s="1"/>
  <c r="E24" i="34"/>
  <c r="E23" i="34"/>
  <c r="I22" i="34"/>
  <c r="E22" i="34"/>
  <c r="I21" i="34"/>
  <c r="I24" i="34" s="1"/>
  <c r="K21" i="34" s="1"/>
  <c r="E21" i="34"/>
  <c r="E20" i="34"/>
  <c r="E16" i="34"/>
  <c r="E15" i="34"/>
  <c r="E14" i="34"/>
  <c r="E13" i="34"/>
  <c r="I12" i="34"/>
  <c r="I15" i="34" s="1"/>
  <c r="E12" i="34"/>
  <c r="E11" i="34"/>
  <c r="I5" i="34"/>
  <c r="E24" i="33"/>
  <c r="E23" i="33"/>
  <c r="I22" i="33"/>
  <c r="E22" i="33"/>
  <c r="I21" i="33"/>
  <c r="I24" i="33" s="1"/>
  <c r="E21" i="33"/>
  <c r="E20" i="33"/>
  <c r="E16" i="33"/>
  <c r="E15" i="33"/>
  <c r="E14" i="33"/>
  <c r="E13" i="33"/>
  <c r="I12" i="33"/>
  <c r="I15" i="33" s="1"/>
  <c r="E12" i="33"/>
  <c r="E11" i="33"/>
  <c r="I5" i="33"/>
  <c r="E24" i="32"/>
  <c r="E23" i="32"/>
  <c r="I22" i="32"/>
  <c r="E22" i="32"/>
  <c r="I21" i="32"/>
  <c r="I24" i="32" s="1"/>
  <c r="E21" i="32"/>
  <c r="E20" i="32"/>
  <c r="E16" i="32"/>
  <c r="E15" i="32"/>
  <c r="E14" i="32"/>
  <c r="E13" i="32"/>
  <c r="I12" i="32"/>
  <c r="I15" i="32" s="1"/>
  <c r="E12" i="32"/>
  <c r="E11" i="32"/>
  <c r="I5" i="32"/>
  <c r="E24" i="31"/>
  <c r="E23" i="31"/>
  <c r="I22" i="31"/>
  <c r="E22" i="31"/>
  <c r="I21" i="31"/>
  <c r="I24" i="31" s="1"/>
  <c r="E21" i="31"/>
  <c r="E20" i="31"/>
  <c r="E16" i="31"/>
  <c r="E15" i="31"/>
  <c r="E14" i="31"/>
  <c r="E13" i="31"/>
  <c r="I12" i="31"/>
  <c r="I15" i="31" s="1"/>
  <c r="E12" i="31"/>
  <c r="E11" i="31"/>
  <c r="I5" i="31"/>
  <c r="K36" i="31" s="1"/>
  <c r="D41" i="31" s="1"/>
  <c r="E24" i="30"/>
  <c r="E23" i="30"/>
  <c r="I22" i="30"/>
  <c r="E22" i="30"/>
  <c r="I21" i="30"/>
  <c r="I24" i="30" s="1"/>
  <c r="K21" i="30" s="1"/>
  <c r="E21" i="30"/>
  <c r="E20" i="30"/>
  <c r="E16" i="30"/>
  <c r="E15" i="30"/>
  <c r="E14" i="30"/>
  <c r="E13" i="30"/>
  <c r="I12" i="30"/>
  <c r="I15" i="30" s="1"/>
  <c r="E12" i="30"/>
  <c r="E11" i="30"/>
  <c r="I5" i="30"/>
  <c r="K37" i="30" s="1"/>
  <c r="D42" i="30" s="1"/>
  <c r="F42" i="30" s="1"/>
  <c r="E24" i="29"/>
  <c r="E23" i="29"/>
  <c r="I22" i="29"/>
  <c r="E22" i="29"/>
  <c r="I21" i="29"/>
  <c r="I24" i="29" s="1"/>
  <c r="E21" i="29"/>
  <c r="E20" i="29"/>
  <c r="E16" i="29"/>
  <c r="E15" i="29"/>
  <c r="E14" i="29"/>
  <c r="E13" i="29"/>
  <c r="I12" i="29"/>
  <c r="I15" i="29" s="1"/>
  <c r="E12" i="29"/>
  <c r="E11" i="29"/>
  <c r="I5" i="29"/>
  <c r="E24" i="28"/>
  <c r="E23" i="28"/>
  <c r="I22" i="28"/>
  <c r="E22" i="28"/>
  <c r="I21" i="28"/>
  <c r="I24" i="28" s="1"/>
  <c r="E21" i="28"/>
  <c r="E20" i="28"/>
  <c r="E16" i="28"/>
  <c r="E15" i="28"/>
  <c r="E14" i="28"/>
  <c r="E13" i="28"/>
  <c r="I12" i="28"/>
  <c r="I15" i="28" s="1"/>
  <c r="E12" i="28"/>
  <c r="E11" i="28"/>
  <c r="I5" i="28"/>
  <c r="E24" i="27"/>
  <c r="E23" i="27"/>
  <c r="I22" i="27"/>
  <c r="E22" i="27"/>
  <c r="I21" i="27"/>
  <c r="I24" i="27" s="1"/>
  <c r="E21" i="27"/>
  <c r="E20" i="27"/>
  <c r="E16" i="27"/>
  <c r="E15" i="27"/>
  <c r="E14" i="27"/>
  <c r="E13" i="27"/>
  <c r="I12" i="27"/>
  <c r="I15" i="27" s="1"/>
  <c r="E12" i="27"/>
  <c r="E11" i="27"/>
  <c r="I5" i="27"/>
  <c r="K36" i="27" s="1"/>
  <c r="D40" i="27" s="1"/>
  <c r="E24" i="26"/>
  <c r="E23" i="26"/>
  <c r="I22" i="26"/>
  <c r="E22" i="26"/>
  <c r="I21" i="26"/>
  <c r="I24" i="26" s="1"/>
  <c r="K21" i="26" s="1"/>
  <c r="E21" i="26"/>
  <c r="E20" i="26"/>
  <c r="E16" i="26"/>
  <c r="E15" i="26"/>
  <c r="E14" i="26"/>
  <c r="E13" i="26"/>
  <c r="I12" i="26"/>
  <c r="I15" i="26" s="1"/>
  <c r="E12" i="26"/>
  <c r="E11" i="26"/>
  <c r="I5" i="26"/>
  <c r="I36" i="26" s="1"/>
  <c r="D37" i="26" s="1"/>
  <c r="F37" i="26" s="1"/>
  <c r="E24" i="25"/>
  <c r="E23" i="25"/>
  <c r="I22" i="25"/>
  <c r="E22" i="25"/>
  <c r="I21" i="25"/>
  <c r="I24" i="25" s="1"/>
  <c r="E21" i="25"/>
  <c r="E20" i="25"/>
  <c r="E16" i="25"/>
  <c r="E15" i="25"/>
  <c r="E14" i="25"/>
  <c r="E13" i="25"/>
  <c r="I12" i="25"/>
  <c r="I15" i="25" s="1"/>
  <c r="E12" i="25"/>
  <c r="E11" i="25"/>
  <c r="I5" i="25"/>
  <c r="D49" i="49"/>
  <c r="F49" i="49" s="1"/>
  <c r="D46" i="49"/>
  <c r="F46" i="49" s="1"/>
  <c r="D67" i="49"/>
  <c r="D88" i="49"/>
  <c r="F88" i="49" s="1"/>
  <c r="I110" i="49"/>
  <c r="F106" i="49"/>
  <c r="D109" i="49"/>
  <c r="F109" i="49" s="1"/>
  <c r="D98" i="49"/>
  <c r="D78" i="49"/>
  <c r="D76" i="49"/>
  <c r="F76" i="49" s="1"/>
  <c r="D39" i="49"/>
  <c r="F39" i="49" s="1"/>
  <c r="F58" i="49"/>
  <c r="D38" i="49"/>
  <c r="F38" i="49" s="1"/>
  <c r="I22" i="49"/>
  <c r="I21" i="49"/>
  <c r="I15" i="49"/>
  <c r="K13" i="49" s="1"/>
  <c r="D12" i="49" s="1"/>
  <c r="F12" i="49" s="1"/>
  <c r="I5" i="49"/>
  <c r="K66" i="49" s="1"/>
  <c r="D85" i="49"/>
  <c r="F85" i="49" s="1"/>
  <c r="F45" i="49"/>
  <c r="F84" i="49"/>
  <c r="K30" i="27"/>
  <c r="D30" i="27" s="1"/>
  <c r="F30" i="27" s="1"/>
  <c r="I35" i="25"/>
  <c r="D35" i="25" s="1"/>
  <c r="F35" i="25" s="1"/>
  <c r="I36" i="25"/>
  <c r="D37" i="25" s="1"/>
  <c r="F37" i="25" s="1"/>
  <c r="F39" i="25"/>
  <c r="K28" i="25"/>
  <c r="I30" i="25"/>
  <c r="I31" i="25" s="1"/>
  <c r="D29" i="25" s="1"/>
  <c r="F29" i="25" s="1"/>
  <c r="K31" i="25"/>
  <c r="D31" i="25" s="1"/>
  <c r="F31" i="25"/>
  <c r="K36" i="25"/>
  <c r="D40" i="25"/>
  <c r="F40" i="25" s="1"/>
  <c r="K37" i="25"/>
  <c r="D41" i="25"/>
  <c r="F41" i="25" s="1"/>
  <c r="I38" i="25"/>
  <c r="D36" i="25" s="1"/>
  <c r="K31" i="49"/>
  <c r="D31" i="49" s="1"/>
  <c r="F31" i="49" s="1"/>
  <c r="F38" i="25"/>
  <c r="M12" i="40"/>
  <c r="D15" i="40" s="1"/>
  <c r="F15" i="40"/>
  <c r="M21" i="40"/>
  <c r="D23" i="40"/>
  <c r="F23" i="40" s="1"/>
  <c r="M22" i="40"/>
  <c r="D24" i="40" s="1"/>
  <c r="F24" i="40" s="1"/>
  <c r="M12" i="39"/>
  <c r="D15" i="39" s="1"/>
  <c r="F15" i="39"/>
  <c r="M21" i="39"/>
  <c r="D23" i="39"/>
  <c r="F23" i="39" s="1"/>
  <c r="M22" i="39"/>
  <c r="D24" i="39" s="1"/>
  <c r="F24" i="39" s="1"/>
  <c r="K14" i="38"/>
  <c r="D13" i="38"/>
  <c r="F13" i="38" s="1"/>
  <c r="K12" i="38"/>
  <c r="K13" i="38"/>
  <c r="D12" i="38"/>
  <c r="F12" i="38" s="1"/>
  <c r="K22" i="38"/>
  <c r="D21" i="38" s="1"/>
  <c r="F21" i="38" s="1"/>
  <c r="K21" i="38"/>
  <c r="M12" i="38"/>
  <c r="D15" i="38" s="1"/>
  <c r="F15" i="38"/>
  <c r="M21" i="38"/>
  <c r="D23" i="38"/>
  <c r="F23" i="38" s="1"/>
  <c r="M22" i="38"/>
  <c r="D24" i="38" s="1"/>
  <c r="F24" i="38" s="1"/>
  <c r="K14" i="37"/>
  <c r="D13" i="37"/>
  <c r="F13" i="37" s="1"/>
  <c r="K12" i="37"/>
  <c r="K13" i="37"/>
  <c r="D12" i="37"/>
  <c r="F12" i="37" s="1"/>
  <c r="K22" i="37"/>
  <c r="D21" i="37" s="1"/>
  <c r="F21" i="37" s="1"/>
  <c r="K21" i="37"/>
  <c r="M12" i="37"/>
  <c r="D15" i="37" s="1"/>
  <c r="F15" i="37" s="1"/>
  <c r="M21" i="37"/>
  <c r="D23" i="37"/>
  <c r="F23" i="37" s="1"/>
  <c r="M22" i="37"/>
  <c r="D24" i="37" s="1"/>
  <c r="F24" i="37" s="1"/>
  <c r="K14" i="36"/>
  <c r="D13" i="36"/>
  <c r="F13" i="36" s="1"/>
  <c r="K12" i="36"/>
  <c r="D11" i="36" s="1"/>
  <c r="F11" i="36" s="1"/>
  <c r="K13" i="36"/>
  <c r="D12" i="36"/>
  <c r="F12" i="36" s="1"/>
  <c r="K22" i="36"/>
  <c r="D21" i="36" s="1"/>
  <c r="F21" i="36"/>
  <c r="K21" i="36"/>
  <c r="M12" i="36"/>
  <c r="D15" i="36" s="1"/>
  <c r="F15" i="36"/>
  <c r="M21" i="36"/>
  <c r="D23" i="36"/>
  <c r="F23" i="36" s="1"/>
  <c r="M22" i="36"/>
  <c r="D24" i="36" s="1"/>
  <c r="F24" i="36"/>
  <c r="K22" i="35"/>
  <c r="D21" i="35"/>
  <c r="K21" i="35"/>
  <c r="M12" i="35"/>
  <c r="D15" i="35"/>
  <c r="F15" i="35" s="1"/>
  <c r="M21" i="35"/>
  <c r="D23" i="35" s="1"/>
  <c r="F23" i="35" s="1"/>
  <c r="K14" i="34"/>
  <c r="D13" i="34"/>
  <c r="F13" i="34" s="1"/>
  <c r="K12" i="34"/>
  <c r="K13" i="34"/>
  <c r="D12" i="34"/>
  <c r="F12" i="34" s="1"/>
  <c r="K22" i="34"/>
  <c r="D21" i="34" s="1"/>
  <c r="F21" i="34" s="1"/>
  <c r="M12" i="34"/>
  <c r="D15" i="34" s="1"/>
  <c r="F15" i="34"/>
  <c r="M21" i="34"/>
  <c r="D23" i="34"/>
  <c r="F23" i="34" s="1"/>
  <c r="M22" i="34"/>
  <c r="D24" i="34" s="1"/>
  <c r="F24" i="34"/>
  <c r="K22" i="33"/>
  <c r="D21" i="33"/>
  <c r="F21" i="33" s="1"/>
  <c r="K21" i="33"/>
  <c r="K14" i="33"/>
  <c r="D13" i="33" s="1"/>
  <c r="F13" i="33"/>
  <c r="K12" i="33"/>
  <c r="K13" i="33"/>
  <c r="D12" i="33" s="1"/>
  <c r="F12" i="33"/>
  <c r="M12" i="33"/>
  <c r="D15" i="33" s="1"/>
  <c r="F15" i="33" s="1"/>
  <c r="M21" i="33"/>
  <c r="D23" i="33"/>
  <c r="F23" i="33" s="1"/>
  <c r="M22" i="33"/>
  <c r="D24" i="33" s="1"/>
  <c r="F24" i="33" s="1"/>
  <c r="K14" i="32"/>
  <c r="D13" i="32"/>
  <c r="F13" i="32" s="1"/>
  <c r="K12" i="32"/>
  <c r="D11" i="32" s="1"/>
  <c r="F11" i="32" s="1"/>
  <c r="G11" i="32" s="1"/>
  <c r="K13" i="32"/>
  <c r="D12" i="32"/>
  <c r="F12" i="32" s="1"/>
  <c r="K22" i="32"/>
  <c r="D21" i="32" s="1"/>
  <c r="F21" i="32"/>
  <c r="K21" i="32"/>
  <c r="M12" i="32"/>
  <c r="D15" i="32" s="1"/>
  <c r="F15" i="32"/>
  <c r="M22" i="32"/>
  <c r="D24" i="32" s="1"/>
  <c r="F24" i="32" s="1"/>
  <c r="K12" i="31"/>
  <c r="K15" i="31" s="1"/>
  <c r="D14" i="31" s="1"/>
  <c r="F14" i="31" s="1"/>
  <c r="K22" i="31"/>
  <c r="D21" i="31" s="1"/>
  <c r="F21" i="31"/>
  <c r="K21" i="31"/>
  <c r="M12" i="31"/>
  <c r="D15" i="31" s="1"/>
  <c r="F15" i="31" s="1"/>
  <c r="M21" i="31"/>
  <c r="D23" i="31"/>
  <c r="F23" i="31" s="1"/>
  <c r="M22" i="31"/>
  <c r="D24" i="31" s="1"/>
  <c r="F24" i="31" s="1"/>
  <c r="K14" i="30"/>
  <c r="D13" i="30"/>
  <c r="F13" i="30" s="1"/>
  <c r="K12" i="30"/>
  <c r="K13" i="30"/>
  <c r="D12" i="30"/>
  <c r="F12" i="30" s="1"/>
  <c r="K22" i="30"/>
  <c r="D21" i="30" s="1"/>
  <c r="F21" i="30" s="1"/>
  <c r="M12" i="30"/>
  <c r="D15" i="30" s="1"/>
  <c r="F15" i="30"/>
  <c r="M21" i="30"/>
  <c r="D23" i="30"/>
  <c r="F23" i="30" s="1"/>
  <c r="M22" i="30"/>
  <c r="D24" i="30" s="1"/>
  <c r="F24" i="30"/>
  <c r="K14" i="29"/>
  <c r="D13" i="29"/>
  <c r="F13" i="29" s="1"/>
  <c r="K12" i="29"/>
  <c r="K13" i="29"/>
  <c r="D12" i="29"/>
  <c r="F12" i="29" s="1"/>
  <c r="K22" i="29"/>
  <c r="D21" i="29" s="1"/>
  <c r="F21" i="29" s="1"/>
  <c r="K21" i="29"/>
  <c r="M12" i="29"/>
  <c r="D15" i="29" s="1"/>
  <c r="F15" i="29" s="1"/>
  <c r="M21" i="29"/>
  <c r="D23" i="29"/>
  <c r="F23" i="29" s="1"/>
  <c r="M22" i="29"/>
  <c r="D24" i="29" s="1"/>
  <c r="F24" i="29" s="1"/>
  <c r="K14" i="28"/>
  <c r="D13" i="28"/>
  <c r="F13" i="28" s="1"/>
  <c r="K12" i="28"/>
  <c r="D11" i="28" s="1"/>
  <c r="F11" i="28" s="1"/>
  <c r="F17" i="28" s="1"/>
  <c r="K13" i="28"/>
  <c r="D12" i="28"/>
  <c r="F12" i="28" s="1"/>
  <c r="K22" i="28"/>
  <c r="D21" i="28" s="1"/>
  <c r="F21" i="28"/>
  <c r="K21" i="28"/>
  <c r="M12" i="28"/>
  <c r="D15" i="28" s="1"/>
  <c r="F15" i="28"/>
  <c r="M22" i="28"/>
  <c r="D24" i="28" s="1"/>
  <c r="F24" i="28" s="1"/>
  <c r="K12" i="27"/>
  <c r="K15" i="27" s="1"/>
  <c r="D14" i="27" s="1"/>
  <c r="F14" i="27" s="1"/>
  <c r="K22" i="27"/>
  <c r="D21" i="27" s="1"/>
  <c r="F21" i="27"/>
  <c r="K21" i="27"/>
  <c r="M12" i="27"/>
  <c r="D15" i="27" s="1"/>
  <c r="F15" i="27" s="1"/>
  <c r="M21" i="27"/>
  <c r="D23" i="27"/>
  <c r="F23" i="27" s="1"/>
  <c r="M22" i="27"/>
  <c r="D24" i="27" s="1"/>
  <c r="F24" i="27" s="1"/>
  <c r="K14" i="26"/>
  <c r="D13" i="26"/>
  <c r="F13" i="26" s="1"/>
  <c r="K12" i="26"/>
  <c r="D11" i="26" s="1"/>
  <c r="F11" i="26" s="1"/>
  <c r="G11" i="26" s="1"/>
  <c r="K13" i="26"/>
  <c r="D12" i="26"/>
  <c r="F12" i="26" s="1"/>
  <c r="K22" i="26"/>
  <c r="D21" i="26" s="1"/>
  <c r="F21" i="26" s="1"/>
  <c r="M12" i="26"/>
  <c r="D15" i="26" s="1"/>
  <c r="F15" i="26"/>
  <c r="M21" i="26"/>
  <c r="D23" i="26" s="1"/>
  <c r="F23" i="26" s="1"/>
  <c r="M22" i="26"/>
  <c r="D24" i="26"/>
  <c r="F24" i="26"/>
  <c r="K22" i="25"/>
  <c r="D21" i="25"/>
  <c r="K21" i="25"/>
  <c r="K14" i="25"/>
  <c r="D13" i="25" s="1"/>
  <c r="F13" i="25" s="1"/>
  <c r="K12" i="25"/>
  <c r="K13" i="25"/>
  <c r="D12" i="25" s="1"/>
  <c r="F12" i="25"/>
  <c r="F21" i="25"/>
  <c r="M12" i="25"/>
  <c r="D15" i="25" s="1"/>
  <c r="F15" i="25"/>
  <c r="M21" i="25"/>
  <c r="D23" i="25" s="1"/>
  <c r="F23" i="25" s="1"/>
  <c r="M22" i="25"/>
  <c r="D24" i="25"/>
  <c r="F24" i="25"/>
  <c r="D11" i="38"/>
  <c r="F11" i="38"/>
  <c r="F17" i="38" s="1"/>
  <c r="K15" i="38"/>
  <c r="D14" i="38" s="1"/>
  <c r="F14" i="38" s="1"/>
  <c r="D20" i="38"/>
  <c r="F20" i="38" s="1"/>
  <c r="K23" i="38"/>
  <c r="D22" i="38" s="1"/>
  <c r="F22" i="38" s="1"/>
  <c r="D11" i="37"/>
  <c r="F11" i="37" s="1"/>
  <c r="K15" i="37"/>
  <c r="D14" i="37"/>
  <c r="F14" i="37" s="1"/>
  <c r="D20" i="37"/>
  <c r="F20" i="37"/>
  <c r="K23" i="37"/>
  <c r="D22" i="37" s="1"/>
  <c r="F22" i="37" s="1"/>
  <c r="D20" i="36"/>
  <c r="F20" i="36" s="1"/>
  <c r="G20" i="36" s="1"/>
  <c r="K23" i="36"/>
  <c r="D22" i="36"/>
  <c r="F22" i="36"/>
  <c r="K23" i="35"/>
  <c r="D22" i="35" s="1"/>
  <c r="F22" i="35" s="1"/>
  <c r="D20" i="35"/>
  <c r="F20" i="35" s="1"/>
  <c r="D11" i="34"/>
  <c r="F11" i="34"/>
  <c r="K15" i="34"/>
  <c r="D14" i="34" s="1"/>
  <c r="F14" i="34" s="1"/>
  <c r="D20" i="34"/>
  <c r="F20" i="34"/>
  <c r="F25" i="34" s="1"/>
  <c r="K23" i="34"/>
  <c r="D22" i="34" s="1"/>
  <c r="F22" i="34" s="1"/>
  <c r="D20" i="33"/>
  <c r="F20" i="33" s="1"/>
  <c r="K23" i="33"/>
  <c r="D22" i="33" s="1"/>
  <c r="F22" i="33" s="1"/>
  <c r="D11" i="33"/>
  <c r="F11" i="33" s="1"/>
  <c r="G11" i="33" s="1"/>
  <c r="K15" i="33"/>
  <c r="D14" i="33"/>
  <c r="F14" i="33" s="1"/>
  <c r="K15" i="32"/>
  <c r="D14" i="32" s="1"/>
  <c r="F14" i="32" s="1"/>
  <c r="D20" i="32"/>
  <c r="F20" i="32"/>
  <c r="K23" i="32"/>
  <c r="D22" i="32" s="1"/>
  <c r="F22" i="32" s="1"/>
  <c r="D11" i="31"/>
  <c r="F11" i="31" s="1"/>
  <c r="G11" i="31" s="1"/>
  <c r="D20" i="31"/>
  <c r="F20" i="31" s="1"/>
  <c r="G20" i="31" s="1"/>
  <c r="K23" i="31"/>
  <c r="D22" i="31"/>
  <c r="F22" i="31" s="1"/>
  <c r="D11" i="30"/>
  <c r="F11" i="30"/>
  <c r="K15" i="30"/>
  <c r="D14" i="30" s="1"/>
  <c r="F14" i="30" s="1"/>
  <c r="D20" i="30"/>
  <c r="F20" i="30"/>
  <c r="F25" i="30" s="1"/>
  <c r="K23" i="30"/>
  <c r="D22" i="30" s="1"/>
  <c r="F22" i="30" s="1"/>
  <c r="D11" i="29"/>
  <c r="F11" i="29" s="1"/>
  <c r="G11" i="29" s="1"/>
  <c r="K15" i="29"/>
  <c r="D14" i="29" s="1"/>
  <c r="F14" i="29" s="1"/>
  <c r="D20" i="29"/>
  <c r="F20" i="29" s="1"/>
  <c r="K23" i="29"/>
  <c r="D22" i="29"/>
  <c r="F22" i="29" s="1"/>
  <c r="D20" i="28"/>
  <c r="F20" i="28"/>
  <c r="K23" i="28"/>
  <c r="D22" i="28" s="1"/>
  <c r="F22" i="28" s="1"/>
  <c r="D11" i="27"/>
  <c r="F11" i="27" s="1"/>
  <c r="G11" i="27" s="1"/>
  <c r="D20" i="27"/>
  <c r="F20" i="27" s="1"/>
  <c r="K23" i="27"/>
  <c r="D22" i="27"/>
  <c r="F22" i="27" s="1"/>
  <c r="K15" i="26"/>
  <c r="D14" i="26" s="1"/>
  <c r="F14" i="26" s="1"/>
  <c r="D20" i="26"/>
  <c r="F20" i="26"/>
  <c r="F25" i="26" s="1"/>
  <c r="K23" i="26"/>
  <c r="D22" i="26" s="1"/>
  <c r="F22" i="26" s="1"/>
  <c r="D11" i="25"/>
  <c r="F11" i="25" s="1"/>
  <c r="F17" i="25" s="1"/>
  <c r="K15" i="25"/>
  <c r="D14" i="25" s="1"/>
  <c r="F14" i="25" s="1"/>
  <c r="D20" i="25"/>
  <c r="F20" i="25" s="1"/>
  <c r="K23" i="25"/>
  <c r="D22" i="25"/>
  <c r="F22" i="25" s="1"/>
  <c r="G11" i="34"/>
  <c r="F25" i="32"/>
  <c r="G11" i="30"/>
  <c r="I24" i="49" l="1"/>
  <c r="K12" i="49"/>
  <c r="K15" i="49" s="1"/>
  <c r="D14" i="49" s="1"/>
  <c r="F14" i="49" s="1"/>
  <c r="F25" i="38"/>
  <c r="G20" i="38"/>
  <c r="F17" i="36"/>
  <c r="G11" i="36"/>
  <c r="G11" i="37"/>
  <c r="F17" i="37"/>
  <c r="G20" i="25"/>
  <c r="G20" i="29"/>
  <c r="K15" i="28"/>
  <c r="D14" i="28" s="1"/>
  <c r="F14" i="28" s="1"/>
  <c r="K15" i="36"/>
  <c r="D14" i="36" s="1"/>
  <c r="F14" i="36" s="1"/>
  <c r="K14" i="27"/>
  <c r="D13" i="27" s="1"/>
  <c r="F13" i="27" s="1"/>
  <c r="K13" i="27"/>
  <c r="D12" i="27" s="1"/>
  <c r="F12" i="27" s="1"/>
  <c r="I38" i="28"/>
  <c r="D38" i="28" s="1"/>
  <c r="I35" i="28"/>
  <c r="K28" i="28"/>
  <c r="I30" i="28" s="1"/>
  <c r="K37" i="28"/>
  <c r="D41" i="28" s="1"/>
  <c r="F41" i="28" s="1"/>
  <c r="I36" i="28"/>
  <c r="D37" i="28" s="1"/>
  <c r="F37" i="28" s="1"/>
  <c r="M13" i="28"/>
  <c r="D16" i="28" s="1"/>
  <c r="F16" i="28" s="1"/>
  <c r="K31" i="28"/>
  <c r="D31" i="28" s="1"/>
  <c r="F31" i="28" s="1"/>
  <c r="K30" i="28"/>
  <c r="D30" i="28" s="1"/>
  <c r="F30" i="28" s="1"/>
  <c r="G32" i="28" s="1"/>
  <c r="K36" i="28"/>
  <c r="D40" i="28" s="1"/>
  <c r="F40" i="28" s="1"/>
  <c r="M21" i="28"/>
  <c r="D23" i="28" s="1"/>
  <c r="F23" i="28" s="1"/>
  <c r="K14" i="31"/>
  <c r="D13" i="31" s="1"/>
  <c r="F13" i="31" s="1"/>
  <c r="K13" i="31"/>
  <c r="D12" i="31" s="1"/>
  <c r="F12" i="31" s="1"/>
  <c r="K36" i="32"/>
  <c r="D41" i="32" s="1"/>
  <c r="I41" i="32"/>
  <c r="D40" i="32" s="1"/>
  <c r="K28" i="32"/>
  <c r="I30" i="32" s="1"/>
  <c r="M13" i="32"/>
  <c r="D16" i="32" s="1"/>
  <c r="F16" i="32" s="1"/>
  <c r="I38" i="32"/>
  <c r="D38" i="32" s="1"/>
  <c r="I35" i="32"/>
  <c r="K37" i="32"/>
  <c r="D42" i="32" s="1"/>
  <c r="F42" i="32" s="1"/>
  <c r="K31" i="32"/>
  <c r="D31" i="32" s="1"/>
  <c r="F31" i="32" s="1"/>
  <c r="M21" i="32"/>
  <c r="D23" i="32" s="1"/>
  <c r="F23" i="32" s="1"/>
  <c r="I36" i="32"/>
  <c r="D37" i="32" s="1"/>
  <c r="F37" i="32" s="1"/>
  <c r="K14" i="35"/>
  <c r="D13" i="35" s="1"/>
  <c r="F13" i="35" s="1"/>
  <c r="K12" i="35"/>
  <c r="K13" i="35"/>
  <c r="D12" i="35" s="1"/>
  <c r="G11" i="38"/>
  <c r="F21" i="35"/>
  <c r="G20" i="35" s="1"/>
  <c r="K12" i="39"/>
  <c r="K14" i="39"/>
  <c r="D13" i="39" s="1"/>
  <c r="F13" i="39" s="1"/>
  <c r="K13" i="39"/>
  <c r="D12" i="39" s="1"/>
  <c r="F12" i="39" s="1"/>
  <c r="K12" i="40"/>
  <c r="K14" i="40"/>
  <c r="D13" i="40" s="1"/>
  <c r="F13" i="40" s="1"/>
  <c r="K13" i="40"/>
  <c r="D12" i="40" s="1"/>
  <c r="F12" i="40" s="1"/>
  <c r="K30" i="32"/>
  <c r="D30" i="32" s="1"/>
  <c r="F30" i="32" s="1"/>
  <c r="G32" i="32" s="1"/>
  <c r="D28" i="25"/>
  <c r="F28" i="25" s="1"/>
  <c r="D11" i="49"/>
  <c r="F11" i="49" s="1"/>
  <c r="K107" i="49"/>
  <c r="D112" i="49" s="1"/>
  <c r="F112" i="49" s="1"/>
  <c r="I106" i="49"/>
  <c r="D107" i="49" s="1"/>
  <c r="F107" i="49" s="1"/>
  <c r="I96" i="49"/>
  <c r="D96" i="49" s="1"/>
  <c r="F96" i="49" s="1"/>
  <c r="K86" i="49"/>
  <c r="D91" i="49" s="1"/>
  <c r="F91" i="49" s="1"/>
  <c r="I85" i="49"/>
  <c r="D86" i="49" s="1"/>
  <c r="F86" i="49" s="1"/>
  <c r="K75" i="49"/>
  <c r="D80" i="49" s="1"/>
  <c r="F80" i="49" s="1"/>
  <c r="I74" i="49"/>
  <c r="D74" i="49" s="1"/>
  <c r="F74" i="49" s="1"/>
  <c r="M22" i="49"/>
  <c r="D24" i="49" s="1"/>
  <c r="I111" i="49"/>
  <c r="I101" i="49"/>
  <c r="D99" i="49" s="1"/>
  <c r="F99" i="49" s="1"/>
  <c r="K65" i="49"/>
  <c r="D68" i="49" s="1"/>
  <c r="F68" i="49" s="1"/>
  <c r="K57" i="49"/>
  <c r="D60" i="49" s="1"/>
  <c r="I56" i="49"/>
  <c r="D57" i="49" s="1"/>
  <c r="F57" i="49" s="1"/>
  <c r="K47" i="49"/>
  <c r="D51" i="49" s="1"/>
  <c r="F51" i="49" s="1"/>
  <c r="I46" i="49"/>
  <c r="I38" i="49"/>
  <c r="D36" i="49" s="1"/>
  <c r="F36" i="49" s="1"/>
  <c r="I35" i="49"/>
  <c r="I108" i="49"/>
  <c r="D108" i="49" s="1"/>
  <c r="F108" i="49" s="1"/>
  <c r="I105" i="49"/>
  <c r="I98" i="49"/>
  <c r="D97" i="49" s="1"/>
  <c r="I95" i="49"/>
  <c r="I89" i="49"/>
  <c r="I87" i="49"/>
  <c r="D87" i="49" s="1"/>
  <c r="F87" i="49" s="1"/>
  <c r="I84" i="49"/>
  <c r="I78" i="49"/>
  <c r="D77" i="49" s="1"/>
  <c r="F77" i="49" s="1"/>
  <c r="I76" i="49"/>
  <c r="D75" i="49" s="1"/>
  <c r="F75" i="49" s="1"/>
  <c r="I73" i="49"/>
  <c r="D73" i="49" s="1"/>
  <c r="F73" i="49" s="1"/>
  <c r="I65" i="49"/>
  <c r="K28" i="49"/>
  <c r="I30" i="49" s="1"/>
  <c r="I31" i="49" s="1"/>
  <c r="D29" i="49" s="1"/>
  <c r="F29" i="49" s="1"/>
  <c r="K106" i="49"/>
  <c r="K96" i="49"/>
  <c r="D100" i="49" s="1"/>
  <c r="F100" i="49" s="1"/>
  <c r="K85" i="49"/>
  <c r="D90" i="49" s="1"/>
  <c r="F90" i="49" s="1"/>
  <c r="K74" i="49"/>
  <c r="I58" i="49"/>
  <c r="D56" i="49" s="1"/>
  <c r="F56" i="49" s="1"/>
  <c r="I48" i="49"/>
  <c r="D48" i="49" s="1"/>
  <c r="F48" i="49" s="1"/>
  <c r="I45" i="49"/>
  <c r="K37" i="49"/>
  <c r="D41" i="49" s="1"/>
  <c r="F41" i="49" s="1"/>
  <c r="I36" i="49"/>
  <c r="D37" i="49" s="1"/>
  <c r="F37" i="49" s="1"/>
  <c r="K97" i="49"/>
  <c r="D101" i="49" s="1"/>
  <c r="F101" i="49" s="1"/>
  <c r="I67" i="49"/>
  <c r="D66" i="49" s="1"/>
  <c r="F66" i="49" s="1"/>
  <c r="I64" i="49"/>
  <c r="D64" i="49" s="1"/>
  <c r="F64" i="49" s="1"/>
  <c r="K56" i="49"/>
  <c r="D59" i="49" s="1"/>
  <c r="F59" i="49" s="1"/>
  <c r="I55" i="49"/>
  <c r="K46" i="49"/>
  <c r="M21" i="49"/>
  <c r="D23" i="49" s="1"/>
  <c r="F23" i="49" s="1"/>
  <c r="M12" i="49"/>
  <c r="D15" i="49" s="1"/>
  <c r="F15" i="49" s="1"/>
  <c r="K36" i="49"/>
  <c r="D40" i="49" s="1"/>
  <c r="F40" i="49" s="1"/>
  <c r="M13" i="49"/>
  <c r="D16" i="49" s="1"/>
  <c r="F16" i="49" s="1"/>
  <c r="M13" i="25"/>
  <c r="D16" i="25" s="1"/>
  <c r="F16" i="25" s="1"/>
  <c r="K30" i="25"/>
  <c r="D30" i="25" s="1"/>
  <c r="F30" i="25" s="1"/>
  <c r="G32" i="25" s="1"/>
  <c r="I38" i="29"/>
  <c r="D38" i="29" s="1"/>
  <c r="F38" i="29" s="1"/>
  <c r="I35" i="29"/>
  <c r="D35" i="29" s="1"/>
  <c r="F35" i="29" s="1"/>
  <c r="F42" i="29" s="1"/>
  <c r="K36" i="29"/>
  <c r="D40" i="29" s="1"/>
  <c r="F40" i="29" s="1"/>
  <c r="K37" i="29"/>
  <c r="D41" i="29" s="1"/>
  <c r="F41" i="29" s="1"/>
  <c r="I36" i="29"/>
  <c r="D37" i="29" s="1"/>
  <c r="F37" i="29" s="1"/>
  <c r="M13" i="29"/>
  <c r="D16" i="29" s="1"/>
  <c r="F16" i="29" s="1"/>
  <c r="K30" i="33"/>
  <c r="D34" i="33" s="1"/>
  <c r="I29" i="33"/>
  <c r="D30" i="33" s="1"/>
  <c r="F30" i="33" s="1"/>
  <c r="I31" i="33"/>
  <c r="D29" i="33" s="1"/>
  <c r="I28" i="33"/>
  <c r="D28" i="33" s="1"/>
  <c r="M13" i="33"/>
  <c r="D16" i="33" s="1"/>
  <c r="F16" i="33" s="1"/>
  <c r="K29" i="33"/>
  <c r="D33" i="33" s="1"/>
  <c r="F33" i="33" s="1"/>
  <c r="F12" i="35"/>
  <c r="I24" i="39"/>
  <c r="I24" i="40"/>
  <c r="K28" i="29"/>
  <c r="I30" i="29" s="1"/>
  <c r="F32" i="34"/>
  <c r="I38" i="27"/>
  <c r="D36" i="27" s="1"/>
  <c r="I35" i="27"/>
  <c r="D35" i="27" s="1"/>
  <c r="F35" i="27" s="1"/>
  <c r="K28" i="27"/>
  <c r="I30" i="27" s="1"/>
  <c r="K31" i="27"/>
  <c r="D31" i="27" s="1"/>
  <c r="F31" i="27" s="1"/>
  <c r="G32" i="27" s="1"/>
  <c r="K37" i="27"/>
  <c r="D41" i="27" s="1"/>
  <c r="I36" i="27"/>
  <c r="D37" i="27" s="1"/>
  <c r="M13" i="27"/>
  <c r="D16" i="27" s="1"/>
  <c r="F16" i="27" s="1"/>
  <c r="I35" i="31"/>
  <c r="D35" i="31" s="1"/>
  <c r="I36" i="31"/>
  <c r="D36" i="31" s="1"/>
  <c r="K28" i="31"/>
  <c r="I30" i="31" s="1"/>
  <c r="M13" i="31"/>
  <c r="D16" i="31" s="1"/>
  <c r="F16" i="31" s="1"/>
  <c r="I41" i="31"/>
  <c r="D39" i="31" s="1"/>
  <c r="I38" i="31"/>
  <c r="D37" i="31" s="1"/>
  <c r="I31" i="35"/>
  <c r="D29" i="35" s="1"/>
  <c r="F29" i="35" s="1"/>
  <c r="G28" i="35" s="1"/>
  <c r="I28" i="35"/>
  <c r="D28" i="35" s="1"/>
  <c r="K30" i="35"/>
  <c r="D34" i="35" s="1"/>
  <c r="I29" i="35"/>
  <c r="D30" i="35" s="1"/>
  <c r="M13" i="35"/>
  <c r="D16" i="35" s="1"/>
  <c r="F16" i="35" s="1"/>
  <c r="M22" i="35"/>
  <c r="D24" i="35" s="1"/>
  <c r="F24" i="35" s="1"/>
  <c r="F40" i="27"/>
  <c r="F28" i="35"/>
  <c r="F33" i="35"/>
  <c r="I38" i="26"/>
  <c r="D38" i="26" s="1"/>
  <c r="F38" i="26" s="1"/>
  <c r="I35" i="26"/>
  <c r="K28" i="26"/>
  <c r="I30" i="26" s="1"/>
  <c r="M13" i="26"/>
  <c r="D16" i="26" s="1"/>
  <c r="F16" i="26" s="1"/>
  <c r="K37" i="26"/>
  <c r="D41" i="26" s="1"/>
  <c r="K36" i="26"/>
  <c r="D40" i="26" s="1"/>
  <c r="K31" i="26"/>
  <c r="D31" i="26" s="1"/>
  <c r="F31" i="26" s="1"/>
  <c r="K30" i="26"/>
  <c r="D30" i="26" s="1"/>
  <c r="F30" i="26" s="1"/>
  <c r="K36" i="30"/>
  <c r="D41" i="30" s="1"/>
  <c r="F41" i="30" s="1"/>
  <c r="I35" i="30"/>
  <c r="I38" i="30"/>
  <c r="D38" i="30" s="1"/>
  <c r="F38" i="30" s="1"/>
  <c r="K28" i="30"/>
  <c r="I30" i="30" s="1"/>
  <c r="M13" i="30"/>
  <c r="D16" i="30" s="1"/>
  <c r="F16" i="30" s="1"/>
  <c r="K30" i="34"/>
  <c r="D34" i="34" s="1"/>
  <c r="F34" i="34" s="1"/>
  <c r="I29" i="34"/>
  <c r="D30" i="34" s="1"/>
  <c r="F30" i="34" s="1"/>
  <c r="I31" i="34"/>
  <c r="D31" i="34" s="1"/>
  <c r="M13" i="34"/>
  <c r="D16" i="34" s="1"/>
  <c r="F16" i="34" s="1"/>
  <c r="K29" i="34"/>
  <c r="D33" i="34" s="1"/>
  <c r="F33" i="34" s="1"/>
  <c r="I28" i="34"/>
  <c r="K30" i="29"/>
  <c r="D30" i="29" s="1"/>
  <c r="F30" i="29" s="1"/>
  <c r="K31" i="30"/>
  <c r="D31" i="30" s="1"/>
  <c r="F31" i="30" s="1"/>
  <c r="G32" i="30" s="1"/>
  <c r="K30" i="31"/>
  <c r="D30" i="31" s="1"/>
  <c r="F30" i="31" s="1"/>
  <c r="G32" i="31" s="1"/>
  <c r="I36" i="30"/>
  <c r="D37" i="30" s="1"/>
  <c r="F37" i="30" s="1"/>
  <c r="I40" i="30"/>
  <c r="D40" i="30" s="1"/>
  <c r="K37" i="31"/>
  <c r="D42" i="31" s="1"/>
  <c r="F29" i="33"/>
  <c r="F32" i="40"/>
  <c r="G35" i="29"/>
  <c r="F36" i="25"/>
  <c r="F41" i="26"/>
  <c r="F36" i="27"/>
  <c r="F41" i="27"/>
  <c r="F36" i="31"/>
  <c r="F34" i="35"/>
  <c r="I31" i="36"/>
  <c r="D31" i="36" s="1"/>
  <c r="I28" i="37"/>
  <c r="D28" i="37" s="1"/>
  <c r="I29" i="38"/>
  <c r="D30" i="38" s="1"/>
  <c r="F30" i="38" s="1"/>
  <c r="K30" i="38"/>
  <c r="D35" i="38" s="1"/>
  <c r="F35" i="38" s="1"/>
  <c r="D41" i="38" s="1"/>
  <c r="F46" i="38" s="1"/>
  <c r="F29" i="39"/>
  <c r="I31" i="39"/>
  <c r="D30" i="39" s="1"/>
  <c r="F30" i="39" s="1"/>
  <c r="K29" i="40"/>
  <c r="D34" i="40" s="1"/>
  <c r="F34" i="40" s="1"/>
  <c r="F39" i="30"/>
  <c r="F39" i="31"/>
  <c r="I29" i="36"/>
  <c r="D30" i="36" s="1"/>
  <c r="F30" i="36" s="1"/>
  <c r="F29" i="37"/>
  <c r="I31" i="37"/>
  <c r="D30" i="37" s="1"/>
  <c r="F30" i="37" s="1"/>
  <c r="I33" i="37"/>
  <c r="D32" i="37" s="1"/>
  <c r="I29" i="39"/>
  <c r="D29" i="39" s="1"/>
  <c r="I28" i="40"/>
  <c r="I31" i="40"/>
  <c r="D31" i="40" s="1"/>
  <c r="F31" i="40" s="1"/>
  <c r="M13" i="39"/>
  <c r="D16" i="39" s="1"/>
  <c r="F16" i="39" s="1"/>
  <c r="M13" i="40"/>
  <c r="D16" i="40" s="1"/>
  <c r="F16" i="40" s="1"/>
  <c r="F40" i="26"/>
  <c r="D47" i="26" s="1"/>
  <c r="F52" i="26" s="1"/>
  <c r="F37" i="27"/>
  <c r="F30" i="35"/>
  <c r="K29" i="37"/>
  <c r="D34" i="37" s="1"/>
  <c r="F34" i="37" s="1"/>
  <c r="I29" i="40"/>
  <c r="D30" i="40" s="1"/>
  <c r="F30" i="40" s="1"/>
  <c r="F33" i="36"/>
  <c r="G20" i="28"/>
  <c r="G20" i="37"/>
  <c r="F35" i="39"/>
  <c r="D41" i="39" s="1"/>
  <c r="F46" i="39" s="1"/>
  <c r="D47" i="29"/>
  <c r="F52" i="29" s="1"/>
  <c r="F25" i="25"/>
  <c r="G20" i="26"/>
  <c r="F25" i="27"/>
  <c r="G11" i="28"/>
  <c r="F25" i="29"/>
  <c r="G20" i="30"/>
  <c r="F25" i="31"/>
  <c r="G20" i="32"/>
  <c r="F17" i="33"/>
  <c r="G20" i="33"/>
  <c r="G20" i="34"/>
  <c r="G32" i="29"/>
  <c r="F38" i="28"/>
  <c r="F35" i="31"/>
  <c r="F37" i="31"/>
  <c r="F41" i="32"/>
  <c r="D48" i="32" s="1"/>
  <c r="F53" i="32" s="1"/>
  <c r="G20" i="27"/>
  <c r="G11" i="25"/>
  <c r="F25" i="35"/>
  <c r="F38" i="32"/>
  <c r="F17" i="26"/>
  <c r="F17" i="27"/>
  <c r="F25" i="28"/>
  <c r="F17" i="29"/>
  <c r="F17" i="30"/>
  <c r="F17" i="31"/>
  <c r="F17" i="32"/>
  <c r="F25" i="33"/>
  <c r="F17" i="34"/>
  <c r="F25" i="36"/>
  <c r="F25" i="37"/>
  <c r="F36" i="28"/>
  <c r="F36" i="32"/>
  <c r="F28" i="39"/>
  <c r="D47" i="25"/>
  <c r="F52" i="25" s="1"/>
  <c r="D47" i="27"/>
  <c r="F52" i="27" s="1"/>
  <c r="D47" i="28"/>
  <c r="F52" i="28" s="1"/>
  <c r="D48" i="30"/>
  <c r="F53" i="30" s="1"/>
  <c r="D40" i="34"/>
  <c r="F45" i="34" s="1"/>
  <c r="D40" i="35"/>
  <c r="F45" i="35" s="1"/>
  <c r="D41" i="40"/>
  <c r="F46" i="40" s="1"/>
  <c r="F36" i="30"/>
  <c r="F29" i="34"/>
  <c r="F28" i="36"/>
  <c r="F31" i="36"/>
  <c r="F34" i="36"/>
  <c r="D40" i="36" s="1"/>
  <c r="F45" i="36" s="1"/>
  <c r="F29" i="38"/>
  <c r="F29" i="40"/>
  <c r="G35" i="25"/>
  <c r="F42" i="25"/>
  <c r="F97" i="49"/>
  <c r="F31" i="34"/>
  <c r="F40" i="30"/>
  <c r="F40" i="32"/>
  <c r="F33" i="40"/>
  <c r="F33" i="38"/>
  <c r="F28" i="33"/>
  <c r="F33" i="39"/>
  <c r="F28" i="37"/>
  <c r="F67" i="49"/>
  <c r="F32" i="36"/>
  <c r="D46" i="25"/>
  <c r="D48" i="25" s="1"/>
  <c r="F50" i="25"/>
  <c r="F55" i="25" s="1"/>
  <c r="C57" i="25" s="1"/>
  <c r="F78" i="49"/>
  <c r="F36" i="40"/>
  <c r="D28" i="49"/>
  <c r="F28" i="49" s="1"/>
  <c r="K22" i="49"/>
  <c r="D21" i="49" s="1"/>
  <c r="F21" i="49" s="1"/>
  <c r="K21" i="49"/>
  <c r="F24" i="49"/>
  <c r="K14" i="49"/>
  <c r="D13" i="49" s="1"/>
  <c r="F13" i="49" s="1"/>
  <c r="K30" i="49"/>
  <c r="D30" i="49" s="1"/>
  <c r="F30" i="49" s="1"/>
  <c r="G32" i="49" s="1"/>
  <c r="F60" i="49"/>
  <c r="D50" i="49"/>
  <c r="F50" i="49" s="1"/>
  <c r="F105" i="49"/>
  <c r="D47" i="49"/>
  <c r="F47" i="49" s="1"/>
  <c r="D79" i="49"/>
  <c r="F79" i="49" s="1"/>
  <c r="D35" i="49"/>
  <c r="F35" i="49" s="1"/>
  <c r="D69" i="49"/>
  <c r="F69" i="49" s="1"/>
  <c r="D65" i="49"/>
  <c r="F65" i="49" s="1"/>
  <c r="D89" i="49"/>
  <c r="F89" i="49" s="1"/>
  <c r="D110" i="49"/>
  <c r="F110" i="49" s="1"/>
  <c r="D111" i="49"/>
  <c r="F111" i="49" s="1"/>
  <c r="F98" i="49"/>
  <c r="F31" i="39"/>
  <c r="F36" i="39" s="1"/>
  <c r="F36" i="38"/>
  <c r="F38" i="38" s="1"/>
  <c r="G28" i="38"/>
  <c r="D40" i="38" s="1"/>
  <c r="F31" i="37"/>
  <c r="F32" i="37"/>
  <c r="F33" i="37"/>
  <c r="F35" i="37"/>
  <c r="F35" i="36"/>
  <c r="F37" i="36" s="1"/>
  <c r="F35" i="35"/>
  <c r="G28" i="34"/>
  <c r="D39" i="34" s="1"/>
  <c r="F31" i="33"/>
  <c r="F32" i="33"/>
  <c r="F34" i="33"/>
  <c r="D40" i="33" s="1"/>
  <c r="F45" i="33" s="1"/>
  <c r="G35" i="32"/>
  <c r="F43" i="32"/>
  <c r="F38" i="31"/>
  <c r="F40" i="31"/>
  <c r="F41" i="31"/>
  <c r="F42" i="31"/>
  <c r="F43" i="30"/>
  <c r="G35" i="30"/>
  <c r="G35" i="28"/>
  <c r="F42" i="28"/>
  <c r="F42" i="26"/>
  <c r="G35" i="26"/>
  <c r="G64" i="49" l="1"/>
  <c r="D95" i="49"/>
  <c r="F95" i="49" s="1"/>
  <c r="G95" i="49" s="1"/>
  <c r="D55" i="49"/>
  <c r="F55" i="49" s="1"/>
  <c r="G55" i="49" s="1"/>
  <c r="F81" i="49"/>
  <c r="G73" i="49"/>
  <c r="F42" i="49"/>
  <c r="G35" i="49"/>
  <c r="G11" i="49"/>
  <c r="F42" i="27"/>
  <c r="G35" i="27"/>
  <c r="K15" i="39"/>
  <c r="D14" i="39" s="1"/>
  <c r="F14" i="39" s="1"/>
  <c r="D11" i="39"/>
  <c r="F11" i="39" s="1"/>
  <c r="I31" i="30"/>
  <c r="D29" i="30" s="1"/>
  <c r="F29" i="30" s="1"/>
  <c r="D28" i="30"/>
  <c r="F28" i="30" s="1"/>
  <c r="G32" i="26"/>
  <c r="D28" i="27"/>
  <c r="F28" i="27" s="1"/>
  <c r="I31" i="27"/>
  <c r="D29" i="27" s="1"/>
  <c r="F29" i="27" s="1"/>
  <c r="I31" i="29"/>
  <c r="D29" i="29" s="1"/>
  <c r="F29" i="29" s="1"/>
  <c r="D28" i="29"/>
  <c r="F28" i="29" s="1"/>
  <c r="F32" i="25"/>
  <c r="F44" i="25" s="1"/>
  <c r="G28" i="25"/>
  <c r="D11" i="40"/>
  <c r="F11" i="40" s="1"/>
  <c r="K15" i="40"/>
  <c r="D14" i="40" s="1"/>
  <c r="F14" i="40" s="1"/>
  <c r="D28" i="26"/>
  <c r="F28" i="26" s="1"/>
  <c r="I31" i="26"/>
  <c r="D29" i="26" s="1"/>
  <c r="F29" i="26" s="1"/>
  <c r="I31" i="31"/>
  <c r="D29" i="31" s="1"/>
  <c r="F29" i="31" s="1"/>
  <c r="D28" i="31"/>
  <c r="F28" i="31" s="1"/>
  <c r="K22" i="40"/>
  <c r="D21" i="40" s="1"/>
  <c r="F21" i="40" s="1"/>
  <c r="K21" i="40"/>
  <c r="D11" i="35"/>
  <c r="F11" i="35" s="1"/>
  <c r="K15" i="35"/>
  <c r="D14" i="35" s="1"/>
  <c r="F14" i="35" s="1"/>
  <c r="D41" i="37"/>
  <c r="F46" i="37" s="1"/>
  <c r="K22" i="39"/>
  <c r="D21" i="39" s="1"/>
  <c r="F21" i="39" s="1"/>
  <c r="K21" i="39"/>
  <c r="D28" i="32"/>
  <c r="F28" i="32" s="1"/>
  <c r="I31" i="32"/>
  <c r="D29" i="32" s="1"/>
  <c r="F29" i="32" s="1"/>
  <c r="I31" i="28"/>
  <c r="D29" i="28" s="1"/>
  <c r="F29" i="28" s="1"/>
  <c r="D28" i="28"/>
  <c r="F28" i="28" s="1"/>
  <c r="F70" i="49"/>
  <c r="D48" i="31"/>
  <c r="F53" i="31" s="1"/>
  <c r="G28" i="33"/>
  <c r="D39" i="33" s="1"/>
  <c r="G28" i="40"/>
  <c r="G28" i="39"/>
  <c r="G28" i="36"/>
  <c r="D39" i="36" s="1"/>
  <c r="F43" i="36" s="1"/>
  <c r="F43" i="31"/>
  <c r="F52" i="49"/>
  <c r="F35" i="34"/>
  <c r="F37" i="34" s="1"/>
  <c r="F17" i="49"/>
  <c r="F36" i="37"/>
  <c r="F38" i="37" s="1"/>
  <c r="G84" i="49"/>
  <c r="F35" i="33"/>
  <c r="F37" i="33" s="1"/>
  <c r="D42" i="38"/>
  <c r="F44" i="38"/>
  <c r="D41" i="34"/>
  <c r="F43" i="34"/>
  <c r="D41" i="36"/>
  <c r="D41" i="33"/>
  <c r="F43" i="33"/>
  <c r="G105" i="49"/>
  <c r="F92" i="49"/>
  <c r="G45" i="49"/>
  <c r="D118" i="49"/>
  <c r="F123" i="49" s="1"/>
  <c r="K23" i="49"/>
  <c r="D22" i="49" s="1"/>
  <c r="F22" i="49" s="1"/>
  <c r="D20" i="49"/>
  <c r="F20" i="49" s="1"/>
  <c r="F113" i="49"/>
  <c r="G28" i="49"/>
  <c r="F32" i="49"/>
  <c r="G28" i="37"/>
  <c r="D40" i="37" s="1"/>
  <c r="G35" i="31"/>
  <c r="F102" i="49" l="1"/>
  <c r="F61" i="49"/>
  <c r="G28" i="30"/>
  <c r="D47" i="30" s="1"/>
  <c r="F32" i="30"/>
  <c r="F45" i="30" s="1"/>
  <c r="F45" i="31"/>
  <c r="F32" i="31"/>
  <c r="G28" i="31"/>
  <c r="F32" i="29"/>
  <c r="F44" i="29" s="1"/>
  <c r="G28" i="29"/>
  <c r="D46" i="29" s="1"/>
  <c r="G11" i="39"/>
  <c r="F17" i="39"/>
  <c r="F32" i="28"/>
  <c r="F44" i="28" s="1"/>
  <c r="G28" i="28"/>
  <c r="D46" i="28" s="1"/>
  <c r="K23" i="39"/>
  <c r="D22" i="39" s="1"/>
  <c r="F22" i="39" s="1"/>
  <c r="D20" i="39"/>
  <c r="F20" i="39" s="1"/>
  <c r="D20" i="40"/>
  <c r="F20" i="40" s="1"/>
  <c r="K23" i="40"/>
  <c r="D22" i="40" s="1"/>
  <c r="F22" i="40" s="1"/>
  <c r="F32" i="32"/>
  <c r="F45" i="32" s="1"/>
  <c r="G28" i="32"/>
  <c r="D47" i="32" s="1"/>
  <c r="G11" i="35"/>
  <c r="D39" i="35" s="1"/>
  <c r="F17" i="35"/>
  <c r="F37" i="35" s="1"/>
  <c r="G11" i="40"/>
  <c r="F17" i="40"/>
  <c r="D47" i="31"/>
  <c r="G28" i="26"/>
  <c r="D46" i="26" s="1"/>
  <c r="F32" i="26"/>
  <c r="F44" i="26" s="1"/>
  <c r="G28" i="27"/>
  <c r="D46" i="27" s="1"/>
  <c r="F50" i="27" s="1"/>
  <c r="F32" i="27"/>
  <c r="F44" i="27" s="1"/>
  <c r="D48" i="27"/>
  <c r="F49" i="38"/>
  <c r="C51" i="38" s="1"/>
  <c r="F48" i="33"/>
  <c r="C50" i="33" s="1"/>
  <c r="F48" i="36"/>
  <c r="C50" i="36" s="1"/>
  <c r="F48" i="34"/>
  <c r="C50" i="34" s="1"/>
  <c r="D42" i="37"/>
  <c r="F44" i="37"/>
  <c r="D49" i="31"/>
  <c r="F51" i="31"/>
  <c r="F55" i="27"/>
  <c r="C57" i="27" s="1"/>
  <c r="G20" i="49"/>
  <c r="D117" i="49" s="1"/>
  <c r="D119" i="49" s="1"/>
  <c r="F25" i="49"/>
  <c r="F115" i="49" l="1"/>
  <c r="D49" i="32"/>
  <c r="F51" i="32"/>
  <c r="F43" i="35"/>
  <c r="D41" i="35"/>
  <c r="F50" i="28"/>
  <c r="D48" i="28"/>
  <c r="F55" i="28" s="1"/>
  <c r="C57" i="28" s="1"/>
  <c r="F38" i="40"/>
  <c r="D48" i="26"/>
  <c r="F55" i="26" s="1"/>
  <c r="C57" i="26" s="1"/>
  <c r="F50" i="26"/>
  <c r="F25" i="39"/>
  <c r="G20" i="39"/>
  <c r="D40" i="39" s="1"/>
  <c r="F25" i="40"/>
  <c r="G20" i="40"/>
  <c r="D40" i="40" s="1"/>
  <c r="D48" i="29"/>
  <c r="F50" i="29"/>
  <c r="F55" i="29" s="1"/>
  <c r="C57" i="29" s="1"/>
  <c r="F38" i="39"/>
  <c r="F51" i="30"/>
  <c r="D49" i="30"/>
  <c r="F56" i="30" s="1"/>
  <c r="C58" i="30" s="1"/>
  <c r="F56" i="31"/>
  <c r="C58" i="31" s="1"/>
  <c r="F49" i="37"/>
  <c r="C51" i="37" s="1"/>
  <c r="F121" i="49"/>
  <c r="F126" i="49" s="1"/>
  <c r="C128" i="49" s="1"/>
  <c r="F48" i="35" l="1"/>
  <c r="C50" i="35" s="1"/>
  <c r="F44" i="39"/>
  <c r="D42" i="39"/>
  <c r="F49" i="39" s="1"/>
  <c r="C51" i="39" s="1"/>
  <c r="D42" i="40"/>
  <c r="F44" i="40"/>
  <c r="F56" i="32"/>
  <c r="C58" i="32" s="1"/>
  <c r="F49" i="40" l="1"/>
  <c r="C51" i="40" s="1"/>
</calcChain>
</file>

<file path=xl/sharedStrings.xml><?xml version="1.0" encoding="utf-8"?>
<sst xmlns="http://schemas.openxmlformats.org/spreadsheetml/2006/main" count="2128" uniqueCount="116">
  <si>
    <t>Largura</t>
  </si>
  <si>
    <t>Especificações</t>
  </si>
  <si>
    <t>Unid.</t>
  </si>
  <si>
    <t>Quant.</t>
  </si>
  <si>
    <t>Preços</t>
  </si>
  <si>
    <t>unit.</t>
  </si>
  <si>
    <t>total</t>
  </si>
  <si>
    <t>Sub total</t>
  </si>
  <si>
    <t>m.</t>
  </si>
  <si>
    <t>m²</t>
  </si>
  <si>
    <t>Areia</t>
  </si>
  <si>
    <t>Cimento</t>
  </si>
  <si>
    <t>Ajudante</t>
  </si>
  <si>
    <t>m³</t>
  </si>
  <si>
    <t>sc</t>
  </si>
  <si>
    <t>kg</t>
  </si>
  <si>
    <t>Telhas 1,83 x 1,10</t>
  </si>
  <si>
    <t>unid</t>
  </si>
  <si>
    <t>Prego</t>
  </si>
  <si>
    <t>Parafusos p/ telhas</t>
  </si>
  <si>
    <t>dia</t>
  </si>
  <si>
    <t>m3</t>
  </si>
  <si>
    <t>mil</t>
  </si>
  <si>
    <t>Telhas francesa</t>
  </si>
  <si>
    <t>Mão de obra</t>
  </si>
  <si>
    <t>Cumeeira  amianto</t>
  </si>
  <si>
    <t>MATERIAIS</t>
  </si>
  <si>
    <t>Brita</t>
  </si>
  <si>
    <t>GALPÃO PARA AVES EM POSTURA</t>
  </si>
  <si>
    <t>Profissional</t>
  </si>
  <si>
    <t>Construção do alicerce</t>
  </si>
  <si>
    <t>Profissioal</t>
  </si>
  <si>
    <t>Pedra de mão</t>
  </si>
  <si>
    <t xml:space="preserve">Construção do piso em concreto </t>
  </si>
  <si>
    <t>PISO</t>
  </si>
  <si>
    <t>Telhado com madeira serrada, telhas de  barro e pilares de concreto</t>
  </si>
  <si>
    <t>Telhado com madeira serrada, telhas de  barro e pilares de madeira</t>
  </si>
  <si>
    <t>Telhado com madeira roliça, telhas de  barro e pilares de madeira</t>
  </si>
  <si>
    <t>Telhado com madeira roliça, telhas de  barro e pilares de concreto</t>
  </si>
  <si>
    <t>Telhado com madeira serrada, telhas de  amianto e pilares de concreto</t>
  </si>
  <si>
    <t>Telhado com madeira roliça, telhas de  amianto e pilares de concreto</t>
  </si>
  <si>
    <t>Telhado com madeira serrada, telhas de  amianto e pilares de madeira</t>
  </si>
  <si>
    <t>Telhado com madeira roliça, telhas de  amianto e pilares de madeira</t>
  </si>
  <si>
    <t>Área (m²)</t>
  </si>
  <si>
    <t>MATRIZ</t>
  </si>
  <si>
    <t>ALICERCE</t>
  </si>
  <si>
    <t>comprimento (m)</t>
  </si>
  <si>
    <t>largura (m)</t>
  </si>
  <si>
    <t>altura (m)</t>
  </si>
  <si>
    <t>volume (m³)</t>
  </si>
  <si>
    <t>MÃO DE OBRA</t>
  </si>
  <si>
    <t>brita (m³)</t>
  </si>
  <si>
    <t>areia (m³)</t>
  </si>
  <si>
    <t>pedra de mão (m³)</t>
  </si>
  <si>
    <t>cimento (sc)</t>
  </si>
  <si>
    <t>profissional (dia)</t>
  </si>
  <si>
    <t>ajudante (dia)</t>
  </si>
  <si>
    <t>Telha de barro (mil)</t>
  </si>
  <si>
    <t>Cumieira (unid)</t>
  </si>
  <si>
    <t>Prego (kg</t>
  </si>
  <si>
    <t>Profissional (dia)</t>
  </si>
  <si>
    <t>Ajudante (dia)</t>
  </si>
  <si>
    <t>Cumeeira  de barro</t>
  </si>
  <si>
    <t>Pilares (unid)</t>
  </si>
  <si>
    <t>Madeira serrada</t>
  </si>
  <si>
    <t>Madeira serrada (m³)</t>
  </si>
  <si>
    <t>Pilar  0,15x0,15x3,6</t>
  </si>
  <si>
    <t>st</t>
  </si>
  <si>
    <t>Pilar de madeira (m³)</t>
  </si>
  <si>
    <t>Telha de amianto (m²)</t>
  </si>
  <si>
    <t>Cumieira 1,10 (unid)</t>
  </si>
  <si>
    <t>Parafuso p/telha (unid)</t>
  </si>
  <si>
    <t>Pilar de concreto (unid)</t>
  </si>
  <si>
    <t>Pilar de concreto</t>
  </si>
  <si>
    <t>Pilar de madeira (unid)</t>
  </si>
  <si>
    <t>Pilar de madeira 3,6x0,15x0,15</t>
  </si>
  <si>
    <t>Madeira roliça (st)</t>
  </si>
  <si>
    <t>Pilar de madeira (st)</t>
  </si>
  <si>
    <t>Madeira roliça d=0,12m</t>
  </si>
  <si>
    <t>Pilar madeira roliça d=0,20m</t>
  </si>
  <si>
    <t>Pilar concreto</t>
  </si>
  <si>
    <t>Cumieira de barro (unid)</t>
  </si>
  <si>
    <t>Telhas de barro</t>
  </si>
  <si>
    <t>S O M A</t>
  </si>
  <si>
    <t>Custos de materiais (A)</t>
  </si>
  <si>
    <t>R$</t>
  </si>
  <si>
    <t>Custos de serviços (B)</t>
  </si>
  <si>
    <t>Custo parcial (A + B)</t>
  </si>
  <si>
    <t>CUSTO TOTAL</t>
  </si>
  <si>
    <t>CUBR (R$/m²)</t>
  </si>
  <si>
    <t>Despesas com encargos sociais e trabalhista sobre salários pagos aos</t>
  </si>
  <si>
    <t>trabalhadores, e com imprevistos sobre mão de obra, calculados em 96,757%</t>
  </si>
  <si>
    <t>Despesas provenientes de perdas de materiais, e aquisiição de ferramentas e</t>
  </si>
  <si>
    <t>materiais de baixo valor, estimadas em 12% sobre custos dos materiais.</t>
  </si>
  <si>
    <t>Revestimento do piso com cimentado grosso</t>
  </si>
  <si>
    <t xml:space="preserve">Cimento </t>
  </si>
  <si>
    <t>REVESTIMENTO</t>
  </si>
  <si>
    <t>Materiais</t>
  </si>
  <si>
    <t>espessura (m)</t>
  </si>
  <si>
    <t>madeira serrada, pilares de concreto</t>
  </si>
  <si>
    <t/>
  </si>
  <si>
    <t>madeira roliça, pilares de concreto</t>
  </si>
  <si>
    <t>madeira serrada, pilares de madeira</t>
  </si>
  <si>
    <t>madeira roliça, pilares de madeira</t>
  </si>
  <si>
    <t>Piso de concreto revestido, coberto com  telhas de barro, engradamento de</t>
  </si>
  <si>
    <t>Piso de  concreto revestido, coberto com  telhas de barro, engradamento de</t>
  </si>
  <si>
    <t>Piso de  concreto revestido, coberto com  telhas de amianto, engradamento de</t>
  </si>
  <si>
    <t>Piso de concreto sem revestimento, coberto com  telhas de barro, engradamento de</t>
  </si>
  <si>
    <t>Piso de  concreto sem revestimento, coberto com  telhas de barro, engradamento de</t>
  </si>
  <si>
    <t>Piso de  concreto sem revestimento, coberto com  telhas de amianto, engradamento de</t>
  </si>
  <si>
    <t>R</t>
  </si>
  <si>
    <t>CUBR (R/m²)</t>
  </si>
  <si>
    <t>Pilar  concreto</t>
  </si>
  <si>
    <t>Telha de barro</t>
  </si>
  <si>
    <t>Madeira roliça</t>
  </si>
  <si>
    <t>Telha amianto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</si>
</sst>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0.5"/>
      <color rgb="FF555555"/>
      <name val="Segoe UI"/>
      <family val="2"/>
    </font>
    <font>
      <sz val="10.5"/>
      <color theme="0"/>
      <name val="Segoe UI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0" fillId="0" borderId="0" xfId="0" applyBorder="1" applyAlignment="1"/>
    <xf numFmtId="0" fontId="7" fillId="0" borderId="0" xfId="0" applyFont="1"/>
    <xf numFmtId="0" fontId="8" fillId="0" borderId="0" xfId="0" applyFont="1"/>
    <xf numFmtId="0" fontId="5" fillId="2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 applyProtection="1">
      <alignment horizontal="center"/>
      <protection locked="0"/>
    </xf>
    <xf numFmtId="4" fontId="5" fillId="2" borderId="1" xfId="0" applyNumberFormat="1" applyFont="1" applyFill="1" applyBorder="1" applyAlignment="1">
      <alignment horizontal="center"/>
    </xf>
    <xf numFmtId="0" fontId="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164" fontId="0" fillId="3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1" fillId="7" borderId="1" xfId="0" applyFont="1" applyFill="1" applyBorder="1"/>
    <xf numFmtId="0" fontId="0" fillId="7" borderId="1" xfId="0" applyFill="1" applyBorder="1"/>
    <xf numFmtId="0" fontId="1" fillId="8" borderId="1" xfId="0" applyFont="1" applyFill="1" applyBorder="1"/>
    <xf numFmtId="0" fontId="0" fillId="8" borderId="1" xfId="0" applyFill="1" applyBorder="1"/>
    <xf numFmtId="0" fontId="1" fillId="7" borderId="8" xfId="0" applyFont="1" applyFill="1" applyBorder="1"/>
    <xf numFmtId="3" fontId="0" fillId="7" borderId="1" xfId="0" applyNumberFormat="1" applyFill="1" applyBorder="1"/>
    <xf numFmtId="1" fontId="0" fillId="7" borderId="1" xfId="0" applyNumberFormat="1" applyFill="1" applyBorder="1"/>
    <xf numFmtId="0" fontId="0" fillId="7" borderId="0" xfId="0" applyFill="1"/>
    <xf numFmtId="0" fontId="1" fillId="7" borderId="9" xfId="0" applyFont="1" applyFill="1" applyBorder="1"/>
    <xf numFmtId="0" fontId="0" fillId="7" borderId="9" xfId="0" applyFill="1" applyBorder="1"/>
    <xf numFmtId="0" fontId="1" fillId="9" borderId="10" xfId="0" applyFont="1" applyFill="1" applyBorder="1"/>
    <xf numFmtId="0" fontId="0" fillId="9" borderId="10" xfId="0" applyFill="1" applyBorder="1"/>
    <xf numFmtId="1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left"/>
    </xf>
    <xf numFmtId="4" fontId="0" fillId="0" borderId="0" xfId="0" applyNumberFormat="1"/>
    <xf numFmtId="164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left"/>
    </xf>
    <xf numFmtId="4" fontId="5" fillId="2" borderId="11" xfId="0" applyNumberFormat="1" applyFont="1" applyFill="1" applyBorder="1" applyAlignment="1">
      <alignment horizontal="center"/>
    </xf>
    <xf numFmtId="4" fontId="5" fillId="2" borderId="13" xfId="0" applyNumberFormat="1" applyFont="1" applyFill="1" applyBorder="1" applyAlignment="1">
      <alignment horizontal="center"/>
    </xf>
    <xf numFmtId="0" fontId="5" fillId="2" borderId="12" xfId="0" applyFont="1" applyFill="1" applyBorder="1"/>
    <xf numFmtId="0" fontId="1" fillId="9" borderId="0" xfId="0" applyFont="1" applyFill="1"/>
    <xf numFmtId="0" fontId="1" fillId="9" borderId="0" xfId="0" applyFont="1" applyFill="1" applyAlignment="1">
      <alignment horizontal="right"/>
    </xf>
    <xf numFmtId="4" fontId="1" fillId="9" borderId="0" xfId="0" applyNumberFormat="1" applyFont="1" applyFill="1"/>
    <xf numFmtId="0" fontId="1" fillId="9" borderId="0" xfId="0" applyFont="1" applyFill="1" applyAlignment="1"/>
    <xf numFmtId="0" fontId="1" fillId="2" borderId="1" xfId="0" applyFont="1" applyFill="1" applyBorder="1" applyAlignment="1">
      <alignment horizontal="center"/>
    </xf>
    <xf numFmtId="4" fontId="9" fillId="2" borderId="1" xfId="0" applyNumberFormat="1" applyFont="1" applyFill="1" applyBorder="1"/>
    <xf numFmtId="0" fontId="1" fillId="2" borderId="14" xfId="0" applyFont="1" applyFill="1" applyBorder="1"/>
    <xf numFmtId="0" fontId="6" fillId="9" borderId="0" xfId="0" applyFont="1" applyFill="1" applyBorder="1" applyAlignment="1">
      <alignment horizontal="center"/>
    </xf>
    <xf numFmtId="4" fontId="6" fillId="9" borderId="0" xfId="0" applyNumberFormat="1" applyFont="1" applyFill="1" applyBorder="1" applyAlignment="1">
      <alignment horizontal="right"/>
    </xf>
    <xf numFmtId="4" fontId="4" fillId="2" borderId="15" xfId="0" applyNumberFormat="1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1" fillId="2" borderId="17" xfId="0" applyFont="1" applyFill="1" applyBorder="1" applyAlignment="1">
      <alignment horizontal="center"/>
    </xf>
    <xf numFmtId="4" fontId="9" fillId="2" borderId="17" xfId="0" applyNumberFormat="1" applyFont="1" applyFill="1" applyBorder="1"/>
    <xf numFmtId="0" fontId="1" fillId="2" borderId="18" xfId="0" applyFont="1" applyFill="1" applyBorder="1"/>
    <xf numFmtId="4" fontId="1" fillId="2" borderId="19" xfId="0" applyNumberFormat="1" applyFont="1" applyFill="1" applyBorder="1"/>
    <xf numFmtId="0" fontId="1" fillId="2" borderId="12" xfId="0" applyFont="1" applyFill="1" applyBorder="1" applyAlignment="1">
      <alignment horizontal="right"/>
    </xf>
    <xf numFmtId="0" fontId="1" fillId="2" borderId="20" xfId="0" applyFont="1" applyFill="1" applyBorder="1"/>
    <xf numFmtId="0" fontId="1" fillId="2" borderId="21" xfId="0" applyFont="1" applyFill="1" applyBorder="1" applyAlignment="1">
      <alignment horizontal="right"/>
    </xf>
    <xf numFmtId="0" fontId="1" fillId="2" borderId="22" xfId="0" applyFont="1" applyFill="1" applyBorder="1" applyAlignment="1">
      <alignment horizontal="center"/>
    </xf>
    <xf numFmtId="4" fontId="1" fillId="2" borderId="22" xfId="0" applyNumberFormat="1" applyFont="1" applyFill="1" applyBorder="1"/>
    <xf numFmtId="0" fontId="1" fillId="2" borderId="23" xfId="0" applyFont="1" applyFill="1" applyBorder="1"/>
    <xf numFmtId="0" fontId="1" fillId="2" borderId="24" xfId="0" applyFont="1" applyFill="1" applyBorder="1"/>
    <xf numFmtId="4" fontId="4" fillId="2" borderId="15" xfId="0" applyNumberFormat="1" applyFont="1" applyFill="1" applyBorder="1" applyAlignment="1">
      <alignment horizontal="center"/>
    </xf>
    <xf numFmtId="164" fontId="5" fillId="10" borderId="1" xfId="0" applyNumberFormat="1" applyFont="1" applyFill="1" applyBorder="1" applyAlignment="1" applyProtection="1">
      <alignment horizontal="center"/>
      <protection locked="0"/>
    </xf>
    <xf numFmtId="0" fontId="5" fillId="10" borderId="1" xfId="0" applyFont="1" applyFill="1" applyBorder="1"/>
    <xf numFmtId="0" fontId="0" fillId="10" borderId="0" xfId="0" applyFill="1" applyBorder="1"/>
    <xf numFmtId="0" fontId="0" fillId="10" borderId="20" xfId="0" applyFill="1" applyBorder="1"/>
    <xf numFmtId="0" fontId="8" fillId="10" borderId="21" xfId="0" applyFont="1" applyFill="1" applyBorder="1" applyAlignment="1">
      <alignment horizontal="right"/>
    </xf>
    <xf numFmtId="164" fontId="8" fillId="10" borderId="22" xfId="0" applyNumberFormat="1" applyFont="1" applyFill="1" applyBorder="1" applyAlignment="1" applyProtection="1">
      <alignment horizontal="center"/>
      <protection locked="0"/>
    </xf>
    <xf numFmtId="0" fontId="8" fillId="10" borderId="22" xfId="0" applyFont="1" applyFill="1" applyBorder="1"/>
    <xf numFmtId="0" fontId="8" fillId="10" borderId="25" xfId="0" applyFont="1" applyFill="1" applyBorder="1"/>
    <xf numFmtId="1" fontId="8" fillId="10" borderId="24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1" fillId="11" borderId="1" xfId="0" applyFont="1" applyFill="1" applyBorder="1"/>
    <xf numFmtId="0" fontId="1" fillId="12" borderId="1" xfId="0" applyFont="1" applyFill="1" applyBorder="1"/>
    <xf numFmtId="0" fontId="0" fillId="12" borderId="1" xfId="0" applyFill="1" applyBorder="1"/>
    <xf numFmtId="0" fontId="1" fillId="3" borderId="1" xfId="0" applyFont="1" applyFill="1" applyBorder="1"/>
    <xf numFmtId="0" fontId="0" fillId="3" borderId="1" xfId="0" applyFill="1" applyBorder="1"/>
    <xf numFmtId="0" fontId="0" fillId="11" borderId="1" xfId="0" applyFill="1" applyBorder="1" applyAlignment="1">
      <alignment horizontal="center"/>
    </xf>
    <xf numFmtId="0" fontId="5" fillId="9" borderId="0" xfId="0" applyFont="1" applyFill="1" applyBorder="1" applyAlignment="1"/>
    <xf numFmtId="0" fontId="5" fillId="10" borderId="12" xfId="0" quotePrefix="1" applyFont="1" applyFill="1" applyBorder="1" applyAlignment="1">
      <alignment horizontal="right"/>
    </xf>
    <xf numFmtId="0" fontId="5" fillId="9" borderId="0" xfId="0" applyFont="1" applyFill="1" applyBorder="1" applyAlignment="1">
      <alignment horizontal="center"/>
    </xf>
    <xf numFmtId="0" fontId="0" fillId="8" borderId="2" xfId="0" applyFill="1" applyBorder="1"/>
    <xf numFmtId="0" fontId="5" fillId="9" borderId="0" xfId="0" applyFont="1" applyFill="1" applyBorder="1" applyAlignment="1">
      <alignment horizontal="left"/>
    </xf>
    <xf numFmtId="3" fontId="5" fillId="9" borderId="0" xfId="0" applyNumberFormat="1" applyFont="1" applyFill="1" applyBorder="1" applyAlignment="1">
      <alignment horizontal="center"/>
    </xf>
    <xf numFmtId="4" fontId="5" fillId="9" borderId="0" xfId="0" applyNumberFormat="1" applyFont="1" applyFill="1" applyBorder="1" applyAlignment="1" applyProtection="1">
      <alignment horizontal="center"/>
      <protection locked="0"/>
    </xf>
    <xf numFmtId="4" fontId="5" fillId="9" borderId="0" xfId="0" applyNumberFormat="1" applyFont="1" applyFill="1" applyBorder="1" applyAlignment="1">
      <alignment horizontal="center"/>
    </xf>
    <xf numFmtId="0" fontId="5" fillId="9" borderId="0" xfId="0" applyFont="1" applyFill="1" applyBorder="1"/>
    <xf numFmtId="1" fontId="5" fillId="9" borderId="0" xfId="0" applyNumberFormat="1" applyFont="1" applyFill="1" applyBorder="1" applyAlignment="1">
      <alignment horizontal="center"/>
    </xf>
    <xf numFmtId="0" fontId="4" fillId="9" borderId="0" xfId="0" applyFont="1" applyFill="1" applyBorder="1" applyAlignment="1"/>
    <xf numFmtId="165" fontId="5" fillId="2" borderId="1" xfId="0" applyNumberFormat="1" applyFont="1" applyFill="1" applyBorder="1" applyAlignment="1">
      <alignment horizontal="center"/>
    </xf>
    <xf numFmtId="164" fontId="0" fillId="7" borderId="1" xfId="0" applyNumberFormat="1" applyFill="1" applyBorder="1"/>
    <xf numFmtId="0" fontId="5" fillId="9" borderId="12" xfId="0" applyFont="1" applyFill="1" applyBorder="1" applyAlignment="1">
      <alignment horizontal="left"/>
    </xf>
    <xf numFmtId="0" fontId="5" fillId="9" borderId="12" xfId="0" applyFont="1" applyFill="1" applyBorder="1"/>
    <xf numFmtId="0" fontId="5" fillId="9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4" fontId="5" fillId="9" borderId="1" xfId="0" applyNumberFormat="1" applyFont="1" applyFill="1" applyBorder="1" applyAlignment="1">
      <alignment horizontal="center"/>
    </xf>
    <xf numFmtId="4" fontId="5" fillId="9" borderId="11" xfId="0" applyNumberFormat="1" applyFont="1" applyFill="1" applyBorder="1" applyAlignment="1">
      <alignment horizontal="center"/>
    </xf>
    <xf numFmtId="4" fontId="5" fillId="9" borderId="13" xfId="0" applyNumberFormat="1" applyFont="1" applyFill="1" applyBorder="1" applyAlignment="1">
      <alignment horizontal="center"/>
    </xf>
    <xf numFmtId="164" fontId="5" fillId="9" borderId="1" xfId="0" applyNumberFormat="1" applyFont="1" applyFill="1" applyBorder="1" applyAlignment="1">
      <alignment horizontal="center"/>
    </xf>
    <xf numFmtId="1" fontId="5" fillId="9" borderId="1" xfId="0" applyNumberFormat="1" applyFont="1" applyFill="1" applyBorder="1" applyAlignment="1">
      <alignment horizontal="center"/>
    </xf>
    <xf numFmtId="0" fontId="0" fillId="9" borderId="0" xfId="0" applyFill="1"/>
    <xf numFmtId="3" fontId="5" fillId="9" borderId="1" xfId="0" applyNumberFormat="1" applyFont="1" applyFill="1" applyBorder="1" applyAlignment="1">
      <alignment horizontal="center"/>
    </xf>
    <xf numFmtId="0" fontId="5" fillId="9" borderId="0" xfId="0" applyFont="1" applyFill="1"/>
    <xf numFmtId="165" fontId="5" fillId="9" borderId="1" xfId="0" applyNumberFormat="1" applyFont="1" applyFill="1" applyBorder="1" applyAlignment="1">
      <alignment horizontal="center"/>
    </xf>
    <xf numFmtId="4" fontId="4" fillId="9" borderId="15" xfId="0" applyNumberFormat="1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center"/>
    </xf>
    <xf numFmtId="4" fontId="9" fillId="9" borderId="17" xfId="0" applyNumberFormat="1" applyFont="1" applyFill="1" applyBorder="1"/>
    <xf numFmtId="0" fontId="1" fillId="9" borderId="18" xfId="0" applyFont="1" applyFill="1" applyBorder="1"/>
    <xf numFmtId="4" fontId="1" fillId="9" borderId="19" xfId="0" applyNumberFormat="1" applyFont="1" applyFill="1" applyBorder="1"/>
    <xf numFmtId="0" fontId="1" fillId="9" borderId="12" xfId="0" applyFont="1" applyFill="1" applyBorder="1" applyAlignment="1">
      <alignment horizontal="right"/>
    </xf>
    <xf numFmtId="0" fontId="1" fillId="9" borderId="1" xfId="0" applyFont="1" applyFill="1" applyBorder="1" applyAlignment="1">
      <alignment horizontal="center"/>
    </xf>
    <xf numFmtId="4" fontId="9" fillId="9" borderId="1" xfId="0" applyNumberFormat="1" applyFont="1" applyFill="1" applyBorder="1"/>
    <xf numFmtId="0" fontId="1" fillId="9" borderId="14" xfId="0" applyFont="1" applyFill="1" applyBorder="1"/>
    <xf numFmtId="0" fontId="1" fillId="9" borderId="20" xfId="0" applyFont="1" applyFill="1" applyBorder="1"/>
    <xf numFmtId="0" fontId="1" fillId="9" borderId="21" xfId="0" applyFont="1" applyFill="1" applyBorder="1" applyAlignment="1">
      <alignment horizontal="right"/>
    </xf>
    <xf numFmtId="0" fontId="1" fillId="9" borderId="22" xfId="0" applyFont="1" applyFill="1" applyBorder="1" applyAlignment="1">
      <alignment horizontal="center"/>
    </xf>
    <xf numFmtId="4" fontId="1" fillId="9" borderId="22" xfId="0" applyNumberFormat="1" applyFont="1" applyFill="1" applyBorder="1"/>
    <xf numFmtId="0" fontId="1" fillId="9" borderId="23" xfId="0" applyFont="1" applyFill="1" applyBorder="1"/>
    <xf numFmtId="0" fontId="1" fillId="9" borderId="24" xfId="0" applyFont="1" applyFill="1" applyBorder="1"/>
    <xf numFmtId="4" fontId="4" fillId="9" borderId="15" xfId="0" applyNumberFormat="1" applyFont="1" applyFill="1" applyBorder="1" applyAlignment="1">
      <alignment horizontal="center"/>
    </xf>
    <xf numFmtId="0" fontId="5" fillId="9" borderId="12" xfId="0" quotePrefix="1" applyFont="1" applyFill="1" applyBorder="1" applyAlignment="1">
      <alignment horizontal="right"/>
    </xf>
    <xf numFmtId="164" fontId="5" fillId="9" borderId="1" xfId="0" applyNumberFormat="1" applyFont="1" applyFill="1" applyBorder="1" applyAlignment="1" applyProtection="1">
      <alignment horizontal="center"/>
      <protection locked="0"/>
    </xf>
    <xf numFmtId="0" fontId="5" fillId="9" borderId="1" xfId="0" applyFont="1" applyFill="1" applyBorder="1"/>
    <xf numFmtId="0" fontId="0" fillId="9" borderId="0" xfId="0" applyFill="1" applyBorder="1"/>
    <xf numFmtId="0" fontId="0" fillId="9" borderId="20" xfId="0" applyFill="1" applyBorder="1"/>
    <xf numFmtId="0" fontId="8" fillId="9" borderId="21" xfId="0" applyFont="1" applyFill="1" applyBorder="1" applyAlignment="1">
      <alignment horizontal="right"/>
    </xf>
    <xf numFmtId="164" fontId="8" fillId="9" borderId="22" xfId="0" applyNumberFormat="1" applyFont="1" applyFill="1" applyBorder="1" applyAlignment="1" applyProtection="1">
      <alignment horizontal="center"/>
      <protection locked="0"/>
    </xf>
    <xf numFmtId="0" fontId="8" fillId="9" borderId="22" xfId="0" applyFont="1" applyFill="1" applyBorder="1"/>
    <xf numFmtId="0" fontId="8" fillId="9" borderId="25" xfId="0" applyFont="1" applyFill="1" applyBorder="1"/>
    <xf numFmtId="1" fontId="8" fillId="9" borderId="24" xfId="0" applyNumberFormat="1" applyFont="1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4" fillId="9" borderId="48" xfId="0" applyFont="1" applyFill="1" applyBorder="1" applyAlignment="1">
      <alignment horizontal="center"/>
    </xf>
    <xf numFmtId="0" fontId="4" fillId="9" borderId="4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4" fillId="9" borderId="50" xfId="0" applyFont="1" applyFill="1" applyBorder="1" applyAlignment="1">
      <alignment horizontal="center"/>
    </xf>
    <xf numFmtId="0" fontId="4" fillId="9" borderId="51" xfId="0" applyFont="1" applyFill="1" applyBorder="1" applyAlignment="1">
      <alignment horizontal="center"/>
    </xf>
    <xf numFmtId="0" fontId="4" fillId="9" borderId="52" xfId="0" applyFont="1" applyFill="1" applyBorder="1" applyAlignment="1">
      <alignment horizontal="center"/>
    </xf>
    <xf numFmtId="0" fontId="1" fillId="9" borderId="42" xfId="0" applyFont="1" applyFill="1" applyBorder="1" applyAlignment="1">
      <alignment horizontal="left"/>
    </xf>
    <xf numFmtId="0" fontId="1" fillId="9" borderId="41" xfId="0" applyFont="1" applyFill="1" applyBorder="1" applyAlignment="1">
      <alignment horizontal="left"/>
    </xf>
    <xf numFmtId="0" fontId="1" fillId="9" borderId="53" xfId="0" applyFont="1" applyFill="1" applyBorder="1" applyAlignment="1">
      <alignment horizontal="left"/>
    </xf>
    <xf numFmtId="4" fontId="1" fillId="9" borderId="54" xfId="0" applyNumberFormat="1" applyFont="1" applyFill="1" applyBorder="1" applyAlignment="1">
      <alignment horizontal="center" vertical="center"/>
    </xf>
    <xf numFmtId="4" fontId="1" fillId="9" borderId="55" xfId="0" applyNumberFormat="1" applyFont="1" applyFill="1" applyBorder="1" applyAlignment="1">
      <alignment horizontal="center" vertical="center"/>
    </xf>
    <xf numFmtId="0" fontId="1" fillId="9" borderId="43" xfId="0" applyFont="1" applyFill="1" applyBorder="1" applyAlignment="1">
      <alignment horizontal="left"/>
    </xf>
    <xf numFmtId="0" fontId="1" fillId="9" borderId="7" xfId="0" applyFont="1" applyFill="1" applyBorder="1" applyAlignment="1">
      <alignment horizontal="left"/>
    </xf>
    <xf numFmtId="0" fontId="1" fillId="9" borderId="6" xfId="0" applyFont="1" applyFill="1" applyBorder="1" applyAlignment="1">
      <alignment horizontal="left"/>
    </xf>
    <xf numFmtId="0" fontId="5" fillId="9" borderId="4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5" fillId="9" borderId="28" xfId="0" applyFont="1" applyFill="1" applyBorder="1" applyAlignment="1">
      <alignment horizontal="center"/>
    </xf>
    <xf numFmtId="0" fontId="5" fillId="9" borderId="29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3" fillId="9" borderId="42" xfId="0" applyFont="1" applyFill="1" applyBorder="1" applyAlignment="1">
      <alignment horizontal="center"/>
    </xf>
    <xf numFmtId="0" fontId="3" fillId="9" borderId="41" xfId="0" applyFont="1" applyFill="1" applyBorder="1" applyAlignment="1">
      <alignment horizontal="center"/>
    </xf>
    <xf numFmtId="0" fontId="3" fillId="9" borderId="19" xfId="0" applyFont="1" applyFill="1" applyBorder="1" applyAlignment="1">
      <alignment horizontal="center"/>
    </xf>
    <xf numFmtId="0" fontId="4" fillId="9" borderId="43" xfId="0" applyFont="1" applyFill="1" applyBorder="1" applyAlignment="1">
      <alignment horizontal="center"/>
    </xf>
    <xf numFmtId="0" fontId="4" fillId="9" borderId="7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20" xfId="0" applyFont="1" applyFill="1" applyBorder="1" applyAlignment="1">
      <alignment horizontal="center"/>
    </xf>
    <xf numFmtId="0" fontId="5" fillId="9" borderId="44" xfId="0" applyFont="1" applyFill="1" applyBorder="1" applyAlignment="1">
      <alignment horizontal="center"/>
    </xf>
    <xf numFmtId="0" fontId="5" fillId="9" borderId="45" xfId="0" applyFont="1" applyFill="1" applyBorder="1" applyAlignment="1">
      <alignment horizontal="center"/>
    </xf>
    <xf numFmtId="0" fontId="5" fillId="9" borderId="46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5" fillId="9" borderId="47" xfId="0" applyFont="1" applyFill="1" applyBorder="1" applyAlignment="1">
      <alignment horizontal="center"/>
    </xf>
    <xf numFmtId="0" fontId="5" fillId="9" borderId="33" xfId="0" applyFont="1" applyFill="1" applyBorder="1" applyAlignment="1">
      <alignment horizontal="center"/>
    </xf>
    <xf numFmtId="0" fontId="4" fillId="9" borderId="31" xfId="0" applyFont="1" applyFill="1" applyBorder="1" applyAlignment="1">
      <alignment horizontal="center"/>
    </xf>
    <xf numFmtId="0" fontId="4" fillId="9" borderId="32" xfId="0" applyFont="1" applyFill="1" applyBorder="1" applyAlignment="1">
      <alignment horizontal="center"/>
    </xf>
    <xf numFmtId="0" fontId="4" fillId="9" borderId="33" xfId="0" applyFont="1" applyFill="1" applyBorder="1" applyAlignment="1">
      <alignment horizontal="center"/>
    </xf>
    <xf numFmtId="0" fontId="5" fillId="9" borderId="51" xfId="0" applyFont="1" applyFill="1" applyBorder="1" applyAlignment="1">
      <alignment horizontal="center"/>
    </xf>
    <xf numFmtId="0" fontId="1" fillId="9" borderId="34" xfId="0" applyFont="1" applyFill="1" applyBorder="1" applyAlignment="1">
      <alignment horizontal="left"/>
    </xf>
    <xf numFmtId="0" fontId="1" fillId="9" borderId="10" xfId="0" applyFont="1" applyFill="1" applyBorder="1" applyAlignment="1">
      <alignment horizontal="left"/>
    </xf>
    <xf numFmtId="0" fontId="1" fillId="9" borderId="26" xfId="0" applyFont="1" applyFill="1" applyBorder="1" applyAlignment="1">
      <alignment horizontal="left"/>
    </xf>
    <xf numFmtId="4" fontId="1" fillId="9" borderId="35" xfId="0" applyNumberFormat="1" applyFont="1" applyFill="1" applyBorder="1" applyAlignment="1">
      <alignment horizontal="center" vertical="center"/>
    </xf>
    <xf numFmtId="4" fontId="1" fillId="9" borderId="36" xfId="0" applyNumberFormat="1" applyFont="1" applyFill="1" applyBorder="1" applyAlignment="1">
      <alignment horizontal="center" vertical="center"/>
    </xf>
    <xf numFmtId="0" fontId="1" fillId="9" borderId="37" xfId="0" applyFont="1" applyFill="1" applyBorder="1" applyAlignment="1">
      <alignment horizontal="left"/>
    </xf>
    <xf numFmtId="0" fontId="1" fillId="9" borderId="25" xfId="0" applyFont="1" applyFill="1" applyBorder="1" applyAlignment="1">
      <alignment horizontal="left"/>
    </xf>
    <xf numFmtId="0" fontId="1" fillId="9" borderId="38" xfId="0" applyFont="1" applyFill="1" applyBorder="1" applyAlignment="1">
      <alignment horizontal="left"/>
    </xf>
    <xf numFmtId="0" fontId="3" fillId="9" borderId="27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3" fillId="9" borderId="20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9" borderId="39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0" fontId="4" fillId="9" borderId="40" xfId="0" applyFont="1" applyFill="1" applyBorder="1" applyAlignment="1">
      <alignment horizontal="center"/>
    </xf>
    <xf numFmtId="0" fontId="5" fillId="9" borderId="21" xfId="0" applyFont="1" applyFill="1" applyBorder="1" applyAlignment="1">
      <alignment horizontal="center"/>
    </xf>
    <xf numFmtId="0" fontId="5" fillId="9" borderId="22" xfId="0" applyFont="1" applyFill="1" applyBorder="1" applyAlignment="1">
      <alignment horizontal="center"/>
    </xf>
    <xf numFmtId="0" fontId="5" fillId="9" borderId="0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4" fillId="2" borderId="48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/>
    </xf>
    <xf numFmtId="0" fontId="4" fillId="2" borderId="52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left"/>
    </xf>
    <xf numFmtId="0" fontId="1" fillId="2" borderId="41" xfId="0" applyFont="1" applyFill="1" applyBorder="1" applyAlignment="1">
      <alignment horizontal="left"/>
    </xf>
    <xf numFmtId="0" fontId="1" fillId="2" borderId="53" xfId="0" applyFont="1" applyFill="1" applyBorder="1" applyAlignment="1">
      <alignment horizontal="left"/>
    </xf>
    <xf numFmtId="4" fontId="1" fillId="2" borderId="54" xfId="0" applyNumberFormat="1" applyFont="1" applyFill="1" applyBorder="1" applyAlignment="1">
      <alignment horizontal="center" vertical="center"/>
    </xf>
    <xf numFmtId="4" fontId="1" fillId="2" borderId="55" xfId="0" applyNumberFormat="1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34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/>
    </xf>
    <xf numFmtId="4" fontId="1" fillId="2" borderId="35" xfId="0" applyNumberFormat="1" applyFont="1" applyFill="1" applyBorder="1" applyAlignment="1">
      <alignment horizontal="center" vertical="center"/>
    </xf>
    <xf numFmtId="4" fontId="1" fillId="2" borderId="36" xfId="0" applyNumberFormat="1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/>
    </xf>
    <xf numFmtId="0" fontId="1" fillId="2" borderId="38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3" fillId="10" borderId="42" xfId="0" applyFont="1" applyFill="1" applyBorder="1" applyAlignment="1">
      <alignment horizontal="center"/>
    </xf>
    <xf numFmtId="0" fontId="3" fillId="10" borderId="41" xfId="0" applyFont="1" applyFill="1" applyBorder="1" applyAlignment="1">
      <alignment horizontal="center"/>
    </xf>
    <xf numFmtId="0" fontId="3" fillId="10" borderId="19" xfId="0" applyFont="1" applyFill="1" applyBorder="1" applyAlignment="1">
      <alignment horizontal="center"/>
    </xf>
    <xf numFmtId="0" fontId="2" fillId="10" borderId="42" xfId="0" applyFont="1" applyFill="1" applyBorder="1" applyAlignment="1">
      <alignment horizontal="center"/>
    </xf>
    <xf numFmtId="0" fontId="2" fillId="10" borderId="41" xfId="0" applyFont="1" applyFill="1" applyBorder="1" applyAlignment="1">
      <alignment horizontal="center"/>
    </xf>
    <xf numFmtId="0" fontId="2" fillId="10" borderId="19" xfId="0" applyFont="1" applyFill="1" applyBorder="1" applyAlignment="1">
      <alignment horizontal="center"/>
    </xf>
    <xf numFmtId="0" fontId="5" fillId="10" borderId="37" xfId="0" applyFont="1" applyFill="1" applyBorder="1" applyAlignment="1">
      <alignment horizontal="center"/>
    </xf>
    <xf numFmtId="0" fontId="5" fillId="10" borderId="25" xfId="0" applyFont="1" applyFill="1" applyBorder="1" applyAlignment="1">
      <alignment horizontal="center"/>
    </xf>
    <xf numFmtId="0" fontId="5" fillId="10" borderId="24" xfId="0" applyFont="1" applyFill="1" applyBorder="1" applyAlignment="1">
      <alignment horizontal="center"/>
    </xf>
    <xf numFmtId="0" fontId="5" fillId="2" borderId="44" xfId="0" applyFont="1" applyFill="1" applyBorder="1" applyAlignment="1">
      <alignment horizontal="center"/>
    </xf>
    <xf numFmtId="0" fontId="5" fillId="2" borderId="45" xfId="0" applyFont="1" applyFill="1" applyBorder="1" applyAlignment="1">
      <alignment horizontal="center"/>
    </xf>
    <xf numFmtId="0" fontId="5" fillId="2" borderId="4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47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2" fillId="10" borderId="27" xfId="0" applyFont="1" applyFill="1" applyBorder="1" applyAlignment="1">
      <alignment horizontal="center"/>
    </xf>
    <xf numFmtId="0" fontId="2" fillId="10" borderId="0" xfId="0" applyFont="1" applyFill="1" applyBorder="1" applyAlignment="1">
      <alignment horizontal="center"/>
    </xf>
    <xf numFmtId="0" fontId="2" fillId="10" borderId="20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4" fontId="10" fillId="0" borderId="0" xfId="0" applyNumberFormat="1" applyFont="1" applyAlignment="1">
      <alignment vertical="center"/>
    </xf>
    <xf numFmtId="4" fontId="11" fillId="14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PUMS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1603970775-PUMS-GALPA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MS"/>
    </sheetNames>
    <sheetDataSet>
      <sheetData sheetId="0">
        <row r="5">
          <cell r="F5" t="str">
            <v>Especificações</v>
          </cell>
        </row>
        <row r="6">
          <cell r="B6" t="str">
            <v>Arame cosido</v>
          </cell>
          <cell r="C6" t="str">
            <v>kg</v>
          </cell>
          <cell r="D6">
            <v>7.8</v>
          </cell>
          <cell r="F6" t="str">
            <v>Profissional</v>
          </cell>
          <cell r="G6" t="str">
            <v>dia</v>
          </cell>
          <cell r="H6">
            <v>120</v>
          </cell>
        </row>
        <row r="7">
          <cell r="B7" t="str">
            <v>Areia</v>
          </cell>
          <cell r="C7" t="str">
            <v>m³</v>
          </cell>
          <cell r="D7">
            <v>45</v>
          </cell>
          <cell r="F7" t="str">
            <v>Ajudante</v>
          </cell>
          <cell r="G7" t="str">
            <v>kg</v>
          </cell>
          <cell r="H7">
            <v>60</v>
          </cell>
        </row>
        <row r="8">
          <cell r="B8" t="str">
            <v>Blocos de cimento</v>
          </cell>
          <cell r="C8" t="str">
            <v>mil</v>
          </cell>
          <cell r="D8">
            <v>845</v>
          </cell>
          <cell r="F8" t="str">
            <v>Trator esteira</v>
          </cell>
          <cell r="G8" t="str">
            <v>hora</v>
          </cell>
          <cell r="H8">
            <v>98</v>
          </cell>
        </row>
        <row r="9">
          <cell r="B9" t="str">
            <v>Brita</v>
          </cell>
          <cell r="C9" t="str">
            <v>m3</v>
          </cell>
          <cell r="D9">
            <v>92</v>
          </cell>
        </row>
        <row r="10">
          <cell r="B10" t="str">
            <v>Cal</v>
          </cell>
          <cell r="C10" t="str">
            <v>kg</v>
          </cell>
          <cell r="D10">
            <v>5.25</v>
          </cell>
        </row>
        <row r="11">
          <cell r="B11" t="str">
            <v>Cal para pintura</v>
          </cell>
          <cell r="C11" t="str">
            <v>kg</v>
          </cell>
          <cell r="D11">
            <v>7.5</v>
          </cell>
        </row>
        <row r="12">
          <cell r="B12" t="str">
            <v>Cascalho</v>
          </cell>
          <cell r="C12" t="str">
            <v>m3</v>
          </cell>
          <cell r="D12">
            <v>45</v>
          </cell>
        </row>
        <row r="13">
          <cell r="B13" t="str">
            <v>Cimento</v>
          </cell>
          <cell r="C13" t="str">
            <v>sc</v>
          </cell>
          <cell r="D13">
            <v>21.5</v>
          </cell>
        </row>
        <row r="14">
          <cell r="B14" t="str">
            <v>Cumeeira  amianto</v>
          </cell>
          <cell r="C14" t="str">
            <v>unid</v>
          </cell>
          <cell r="D14">
            <v>22</v>
          </cell>
        </row>
        <row r="15">
          <cell r="B15" t="str">
            <v>Cumeeira de barro</v>
          </cell>
          <cell r="C15" t="str">
            <v>unid</v>
          </cell>
          <cell r="D15">
            <v>2.2000000000000002</v>
          </cell>
        </row>
        <row r="16">
          <cell r="B16" t="str">
            <v>Madeira roliça</v>
          </cell>
          <cell r="C16" t="str">
            <v>m³</v>
          </cell>
          <cell r="D16">
            <v>750</v>
          </cell>
        </row>
        <row r="17">
          <cell r="B17" t="str">
            <v>Madeira serrada</v>
          </cell>
          <cell r="C17" t="str">
            <v>m³</v>
          </cell>
          <cell r="D17">
            <v>1580</v>
          </cell>
        </row>
        <row r="18">
          <cell r="B18" t="str">
            <v>Oleo de linhaça</v>
          </cell>
          <cell r="C18" t="str">
            <v>kg</v>
          </cell>
          <cell r="D18">
            <v>12.25</v>
          </cell>
        </row>
        <row r="19">
          <cell r="B19" t="str">
            <v>Parafusos p/ telhas</v>
          </cell>
          <cell r="C19" t="str">
            <v>unid</v>
          </cell>
          <cell r="D19">
            <v>2.88</v>
          </cell>
        </row>
        <row r="20">
          <cell r="B20" t="str">
            <v>Pedra de mão</v>
          </cell>
          <cell r="C20" t="str">
            <v>m3</v>
          </cell>
          <cell r="D20">
            <v>30</v>
          </cell>
        </row>
        <row r="21">
          <cell r="B21" t="str">
            <v>Pilar de concreto 3,6x0,15x0,15</v>
          </cell>
          <cell r="C21" t="str">
            <v>unid</v>
          </cell>
          <cell r="D21">
            <v>188</v>
          </cell>
        </row>
        <row r="22">
          <cell r="B22" t="str">
            <v>Prego</v>
          </cell>
          <cell r="C22" t="str">
            <v>kg</v>
          </cell>
          <cell r="D22">
            <v>8.25</v>
          </cell>
        </row>
        <row r="23">
          <cell r="B23" t="str">
            <v>Telhas amianto 1,83 x 1,10</v>
          </cell>
          <cell r="C23" t="str">
            <v>m²</v>
          </cell>
          <cell r="D23">
            <v>66</v>
          </cell>
        </row>
        <row r="24">
          <cell r="B24" t="str">
            <v>Telhas francesa</v>
          </cell>
          <cell r="C24" t="str">
            <v>mil</v>
          </cell>
          <cell r="D24">
            <v>1200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>
        <row r="5">
          <cell r="B5" t="str">
            <v>Ajudante</v>
          </cell>
          <cell r="C5" t="str">
            <v>dia</v>
          </cell>
          <cell r="D5">
            <v>60</v>
          </cell>
        </row>
        <row r="6">
          <cell r="B6" t="str">
            <v>Areia</v>
          </cell>
          <cell r="C6" t="str">
            <v>m³</v>
          </cell>
          <cell r="D6">
            <v>45</v>
          </cell>
        </row>
        <row r="7">
          <cell r="B7" t="str">
            <v>Brita</v>
          </cell>
          <cell r="C7" t="str">
            <v>m³</v>
          </cell>
          <cell r="D7">
            <v>92</v>
          </cell>
        </row>
        <row r="8">
          <cell r="B8" t="str">
            <v>Cimento</v>
          </cell>
          <cell r="C8" t="str">
            <v>sc</v>
          </cell>
          <cell r="D8">
            <v>25.5</v>
          </cell>
        </row>
        <row r="9">
          <cell r="B9" t="str">
            <v>Cumeeira  amianto</v>
          </cell>
          <cell r="C9" t="str">
            <v>unid</v>
          </cell>
          <cell r="D9">
            <v>22.9</v>
          </cell>
        </row>
        <row r="10">
          <cell r="B10" t="str">
            <v>Cumeeira  de barro</v>
          </cell>
          <cell r="C10" t="str">
            <v>unid</v>
          </cell>
          <cell r="D10">
            <v>2.25</v>
          </cell>
        </row>
        <row r="11">
          <cell r="B11" t="str">
            <v>Madeira roliça</v>
          </cell>
          <cell r="C11" t="str">
            <v>st</v>
          </cell>
          <cell r="D11">
            <v>750</v>
          </cell>
        </row>
        <row r="12">
          <cell r="B12" t="str">
            <v>Madeira serrada</v>
          </cell>
          <cell r="C12" t="str">
            <v>m³</v>
          </cell>
          <cell r="D12">
            <v>1450</v>
          </cell>
        </row>
        <row r="13">
          <cell r="B13" t="str">
            <v>Parafusos p/ telhas</v>
          </cell>
          <cell r="C13" t="str">
            <v>unid</v>
          </cell>
          <cell r="D13">
            <v>2.2200000000000002</v>
          </cell>
        </row>
        <row r="14">
          <cell r="B14" t="str">
            <v>Pedra de mão</v>
          </cell>
          <cell r="C14" t="str">
            <v>m³</v>
          </cell>
          <cell r="D14">
            <v>45</v>
          </cell>
        </row>
        <row r="15">
          <cell r="B15" t="str">
            <v>Pilar concreto</v>
          </cell>
          <cell r="C15" t="str">
            <v>unid</v>
          </cell>
          <cell r="D15">
            <v>188</v>
          </cell>
        </row>
        <row r="16">
          <cell r="B16" t="str">
            <v>Prego</v>
          </cell>
          <cell r="C16" t="str">
            <v>kg</v>
          </cell>
          <cell r="D16">
            <v>8.5</v>
          </cell>
        </row>
        <row r="17">
          <cell r="B17" t="str">
            <v>Profissional</v>
          </cell>
          <cell r="C17" t="str">
            <v>dia</v>
          </cell>
          <cell r="D17">
            <v>120</v>
          </cell>
        </row>
        <row r="18">
          <cell r="B18" t="str">
            <v>Telha amianto</v>
          </cell>
          <cell r="C18" t="str">
            <v>unid</v>
          </cell>
          <cell r="D18">
            <v>145</v>
          </cell>
        </row>
        <row r="19">
          <cell r="B19" t="str">
            <v>Telha de barro</v>
          </cell>
          <cell r="C19" t="str">
            <v>mil</v>
          </cell>
          <cell r="D19">
            <v>1250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8"/>
  <sheetViews>
    <sheetView tabSelected="1" topLeftCell="A24" workbookViewId="0">
      <pane xSplit="840" activePane="topRight"/>
      <selection activeCell="A4" sqref="A4"/>
      <selection pane="topRight" activeCell="E29" sqref="E29"/>
    </sheetView>
  </sheetViews>
  <sheetFormatPr defaultRowHeight="13.2" x14ac:dyDescent="0.25"/>
  <cols>
    <col min="1" max="1" width="4" customWidth="1"/>
    <col min="2" max="2" width="30.33203125" customWidth="1"/>
    <col min="4" max="4" width="12.6640625" customWidth="1"/>
    <col min="5" max="5" width="13.88671875" customWidth="1"/>
    <col min="6" max="6" width="17.6640625" customWidth="1"/>
    <col min="7" max="7" width="9.21875" customWidth="1"/>
    <col min="8" max="8" width="21.44140625" bestFit="1" customWidth="1"/>
    <col min="9" max="9" width="9.44140625" customWidth="1"/>
    <col min="10" max="10" width="10.109375" customWidth="1"/>
    <col min="11" max="11" width="9.88671875" customWidth="1"/>
    <col min="12" max="12" width="7.5546875" customWidth="1"/>
    <col min="13" max="13" width="8.6640625" customWidth="1"/>
    <col min="14" max="14" width="10" customWidth="1"/>
    <col min="15" max="15" width="7.109375" customWidth="1"/>
    <col min="16" max="16" width="8.88671875" customWidth="1"/>
  </cols>
  <sheetData>
    <row r="1" spans="2:13" ht="13.8" thickBot="1" x14ac:dyDescent="0.3"/>
    <row r="2" spans="2:13" ht="15.6" x14ac:dyDescent="0.3">
      <c r="B2" s="154" t="s">
        <v>28</v>
      </c>
      <c r="C2" s="155"/>
      <c r="D2" s="155"/>
      <c r="E2" s="155"/>
      <c r="F2" s="156"/>
    </row>
    <row r="3" spans="2:13" ht="15.6" x14ac:dyDescent="0.3">
      <c r="B3" s="179" t="s">
        <v>44</v>
      </c>
      <c r="C3" s="180"/>
      <c r="D3" s="180"/>
      <c r="E3" s="180"/>
      <c r="F3" s="181"/>
    </row>
    <row r="4" spans="2:13" ht="13.8" x14ac:dyDescent="0.25">
      <c r="B4" s="157"/>
      <c r="C4" s="158"/>
      <c r="D4" s="158"/>
      <c r="E4" s="159"/>
      <c r="F4" s="160"/>
    </row>
    <row r="5" spans="2:13" ht="13.8" x14ac:dyDescent="0.25">
      <c r="B5" s="121" t="s">
        <v>100</v>
      </c>
      <c r="C5" s="122">
        <v>100</v>
      </c>
      <c r="D5" s="123" t="s">
        <v>8</v>
      </c>
      <c r="E5" s="124"/>
      <c r="F5" s="125"/>
      <c r="H5" s="4" t="s">
        <v>43</v>
      </c>
      <c r="I5" s="29">
        <f>C5*C6</f>
        <v>630</v>
      </c>
    </row>
    <row r="6" spans="2:13" ht="14.4" thickBot="1" x14ac:dyDescent="0.3">
      <c r="B6" s="126" t="s">
        <v>0</v>
      </c>
      <c r="C6" s="127">
        <v>6.3</v>
      </c>
      <c r="D6" s="128" t="s">
        <v>8</v>
      </c>
      <c r="E6" s="129"/>
      <c r="F6" s="130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161" t="s">
        <v>1</v>
      </c>
      <c r="C8" s="163" t="s">
        <v>2</v>
      </c>
      <c r="D8" s="163" t="s">
        <v>3</v>
      </c>
      <c r="E8" s="165" t="s">
        <v>4</v>
      </c>
      <c r="F8" s="166"/>
      <c r="H8" s="2"/>
    </row>
    <row r="9" spans="2:13" ht="13.8" x14ac:dyDescent="0.25">
      <c r="B9" s="162"/>
      <c r="C9" s="164"/>
      <c r="D9" s="164"/>
      <c r="E9" s="93" t="s">
        <v>5</v>
      </c>
      <c r="F9" s="94" t="s">
        <v>6</v>
      </c>
      <c r="H9" s="2"/>
    </row>
    <row r="10" spans="2:13" ht="13.8" x14ac:dyDescent="0.25">
      <c r="B10" s="192" t="s">
        <v>30</v>
      </c>
      <c r="C10" s="193"/>
      <c r="D10" s="193"/>
      <c r="E10" s="193"/>
      <c r="F10" s="194"/>
      <c r="H10" s="2"/>
    </row>
    <row r="11" spans="2:13" ht="16.8" x14ac:dyDescent="0.25">
      <c r="B11" s="90" t="s">
        <v>10</v>
      </c>
      <c r="C11" s="93" t="str">
        <f>VLOOKUP(B11,[1]PUMS!$B$6:$D$25,2,)</f>
        <v>m³</v>
      </c>
      <c r="D11" s="93">
        <f>K12</f>
        <v>7.8</v>
      </c>
      <c r="E11" s="257">
        <f>VLOOKUP(B11,[2]Plan1!$B$5:$D$19,3,0)</f>
        <v>45</v>
      </c>
      <c r="F11" s="96">
        <f t="shared" ref="F11:F16" si="0">D11*E11</f>
        <v>351</v>
      </c>
      <c r="G11" s="30">
        <f>SUM(F11:F14)</f>
        <v>2939.1</v>
      </c>
      <c r="H11" s="190" t="s">
        <v>45</v>
      </c>
      <c r="I11" s="190"/>
      <c r="J11" s="191" t="s">
        <v>26</v>
      </c>
      <c r="K11" s="191"/>
      <c r="L11" s="131" t="s">
        <v>50</v>
      </c>
      <c r="M11" s="131"/>
    </row>
    <row r="12" spans="2:13" ht="16.8" x14ac:dyDescent="0.25">
      <c r="B12" s="90" t="s">
        <v>27</v>
      </c>
      <c r="C12" s="93" t="str">
        <f>VLOOKUP(B12,[1]PUMS!$B$6:$D$25,2,)</f>
        <v>m3</v>
      </c>
      <c r="D12" s="93">
        <f>K13</f>
        <v>7.8</v>
      </c>
      <c r="E12" s="257">
        <f>VLOOKUP(B12,[2]Plan1!$B$5:$D$19,3,0)</f>
        <v>92</v>
      </c>
      <c r="F12" s="96">
        <f t="shared" si="0"/>
        <v>717.6</v>
      </c>
      <c r="H12" s="8" t="s">
        <v>46</v>
      </c>
      <c r="I12" s="9">
        <f>(C5+C6)*2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ROUND((I5*0.0095),0)</f>
        <v>6</v>
      </c>
    </row>
    <row r="13" spans="2:13" ht="16.8" x14ac:dyDescent="0.25">
      <c r="B13" s="90" t="s">
        <v>32</v>
      </c>
      <c r="C13" s="93" t="str">
        <f>VLOOKUP(B13,[1]PUMS!$B$6:$D$25,2,)</f>
        <v>m3</v>
      </c>
      <c r="D13" s="93">
        <f>K14</f>
        <v>10.4</v>
      </c>
      <c r="E13" s="257">
        <f>VLOOKUP(B13,[2]Plan1!$B$5:$D$19,3,0)</f>
        <v>45</v>
      </c>
      <c r="F13" s="96">
        <f t="shared" si="0"/>
        <v>468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ROUND((I5*0.038),0)</f>
        <v>24</v>
      </c>
    </row>
    <row r="14" spans="2:13" ht="16.8" x14ac:dyDescent="0.25">
      <c r="B14" s="90" t="s">
        <v>11</v>
      </c>
      <c r="C14" s="93" t="str">
        <f>VLOOKUP(B14,[1]PUMS!$B$6:$D$25,2,)</f>
        <v>sc</v>
      </c>
      <c r="D14" s="93">
        <f>K15</f>
        <v>55</v>
      </c>
      <c r="E14" s="257">
        <f>VLOOKUP(B14,[2]Plan1!$B$5:$D$19,3,0)</f>
        <v>25.5</v>
      </c>
      <c r="F14" s="96">
        <f t="shared" si="0"/>
        <v>1402.5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6.8" x14ac:dyDescent="0.25">
      <c r="B15" s="90" t="s">
        <v>29</v>
      </c>
      <c r="C15" s="93" t="str">
        <f>VLOOKUP(B15,[1]PUMS!$F$6:$H$8,2,)</f>
        <v>dia</v>
      </c>
      <c r="D15" s="93">
        <f>M12</f>
        <v>6</v>
      </c>
      <c r="E15" s="257">
        <f>VLOOKUP(B15,[2]Plan1!$B$5:$D$19,3,0)</f>
        <v>120</v>
      </c>
      <c r="F15" s="96">
        <f t="shared" si="0"/>
        <v>720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6.8" x14ac:dyDescent="0.25">
      <c r="B16" s="90" t="s">
        <v>12</v>
      </c>
      <c r="C16" s="93" t="str">
        <f>VLOOKUP(B16,[1]PUMS!$F$6:$H$8,2,)</f>
        <v>kg</v>
      </c>
      <c r="D16" s="93">
        <f>M13</f>
        <v>24</v>
      </c>
      <c r="E16" s="257">
        <f>VLOOKUP(B16,[2]Plan1!$B$5:$D$19,3,0)</f>
        <v>60</v>
      </c>
      <c r="F16" s="96">
        <f t="shared" si="0"/>
        <v>1440</v>
      </c>
      <c r="H16" s="2"/>
    </row>
    <row r="17" spans="2:13" ht="14.4" thickBot="1" x14ac:dyDescent="0.3">
      <c r="B17" s="195" t="s">
        <v>7</v>
      </c>
      <c r="C17" s="196"/>
      <c r="D17" s="196"/>
      <c r="E17" s="196"/>
      <c r="F17" s="97">
        <f>SUM(F11:F16)</f>
        <v>5099.1000000000004</v>
      </c>
      <c r="H17" s="2"/>
    </row>
    <row r="18" spans="2:13" ht="14.4" thickBot="1" x14ac:dyDescent="0.3">
      <c r="B18" s="197"/>
      <c r="C18" s="197"/>
      <c r="D18" s="197"/>
      <c r="E18" s="197"/>
      <c r="F18" s="197"/>
      <c r="H18" s="2"/>
    </row>
    <row r="19" spans="2:13" ht="13.8" x14ac:dyDescent="0.25">
      <c r="B19" s="167" t="s">
        <v>33</v>
      </c>
      <c r="C19" s="168"/>
      <c r="D19" s="168"/>
      <c r="E19" s="168"/>
      <c r="F19" s="169"/>
      <c r="H19" s="2"/>
    </row>
    <row r="20" spans="2:13" ht="16.8" x14ac:dyDescent="0.25">
      <c r="B20" s="91" t="s">
        <v>10</v>
      </c>
      <c r="C20" s="93" t="s">
        <v>21</v>
      </c>
      <c r="D20" s="98">
        <f>K21</f>
        <v>18.899999999999999</v>
      </c>
      <c r="E20" s="257">
        <f>VLOOKUP(B20,[2]Plan1!$B$5:$D$19,3,0)</f>
        <v>45</v>
      </c>
      <c r="F20" s="96">
        <f>E20*D20</f>
        <v>850.49999999999989</v>
      </c>
      <c r="G20" s="30">
        <f>F20+F21+F22</f>
        <v>5665.5</v>
      </c>
      <c r="H20" s="190" t="s">
        <v>34</v>
      </c>
      <c r="I20" s="190"/>
      <c r="J20" s="191" t="s">
        <v>26</v>
      </c>
      <c r="K20" s="191"/>
      <c r="L20" s="131" t="s">
        <v>50</v>
      </c>
      <c r="M20" s="131"/>
    </row>
    <row r="21" spans="2:13" ht="16.8" x14ac:dyDescent="0.25">
      <c r="B21" s="91" t="s">
        <v>27</v>
      </c>
      <c r="C21" s="93" t="s">
        <v>21</v>
      </c>
      <c r="D21" s="98">
        <f>K22</f>
        <v>15.75</v>
      </c>
      <c r="E21" s="257">
        <f>VLOOKUP(B21,[2]Plan1!$B$5:$D$19,3,0)</f>
        <v>92</v>
      </c>
      <c r="F21" s="96">
        <f>E21*D21</f>
        <v>1449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ROUND(I5*0.0125,0)</f>
        <v>8</v>
      </c>
    </row>
    <row r="22" spans="2:13" ht="16.8" x14ac:dyDescent="0.25">
      <c r="B22" s="91" t="s">
        <v>11</v>
      </c>
      <c r="C22" s="93" t="s">
        <v>14</v>
      </c>
      <c r="D22" s="98">
        <f>K23</f>
        <v>132</v>
      </c>
      <c r="E22" s="257">
        <f>VLOOKUP(B22,[2]Plan1!$B$5:$D$19,3,0)</f>
        <v>25.5</v>
      </c>
      <c r="F22" s="96">
        <f>E22*D22</f>
        <v>3366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ROUND((I5*0.038),0)</f>
        <v>24</v>
      </c>
    </row>
    <row r="23" spans="2:13" ht="16.8" x14ac:dyDescent="0.25">
      <c r="B23" s="91" t="s">
        <v>29</v>
      </c>
      <c r="C23" s="93" t="s">
        <v>20</v>
      </c>
      <c r="D23" s="98">
        <f>M21</f>
        <v>8</v>
      </c>
      <c r="E23" s="257">
        <f>VLOOKUP(B23,[2]Plan1!$B$5:$D$19,3,0)</f>
        <v>120</v>
      </c>
      <c r="F23" s="96">
        <f>E23*D23</f>
        <v>960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13" ht="16.8" x14ac:dyDescent="0.25">
      <c r="B24" s="91" t="s">
        <v>12</v>
      </c>
      <c r="C24" s="93" t="s">
        <v>20</v>
      </c>
      <c r="D24" s="98">
        <f>M22</f>
        <v>24</v>
      </c>
      <c r="E24" s="257">
        <f>VLOOKUP(B24,[2]Plan1!$B$5:$D$19,3,0)</f>
        <v>60</v>
      </c>
      <c r="F24" s="96">
        <f>E24*D24</f>
        <v>1440</v>
      </c>
      <c r="G24" s="30"/>
      <c r="H24" s="8" t="s">
        <v>49</v>
      </c>
      <c r="I24" s="9">
        <f>ROUND(I21*I22*I23,1)</f>
        <v>31.5</v>
      </c>
    </row>
    <row r="25" spans="2:13" ht="14.4" thickBot="1" x14ac:dyDescent="0.3">
      <c r="B25" s="195" t="s">
        <v>7</v>
      </c>
      <c r="C25" s="196"/>
      <c r="D25" s="196"/>
      <c r="E25" s="196"/>
      <c r="F25" s="97">
        <f>SUM(F20:F24)</f>
        <v>8065.5</v>
      </c>
    </row>
    <row r="26" spans="2:13" ht="13.8" x14ac:dyDescent="0.25">
      <c r="B26" s="149"/>
      <c r="C26" s="149"/>
      <c r="D26" s="149"/>
      <c r="E26" s="149"/>
      <c r="F26" s="149"/>
    </row>
    <row r="27" spans="2:13" ht="13.8" x14ac:dyDescent="0.25">
      <c r="B27" s="150" t="s">
        <v>94</v>
      </c>
      <c r="C27" s="150"/>
      <c r="D27" s="150"/>
      <c r="E27" s="150"/>
      <c r="F27" s="150"/>
      <c r="H27" s="186" t="s">
        <v>96</v>
      </c>
      <c r="I27" s="186"/>
      <c r="J27" s="186"/>
      <c r="K27" s="186"/>
    </row>
    <row r="28" spans="2:13" ht="16.8" x14ac:dyDescent="0.25">
      <c r="B28" s="92" t="s">
        <v>10</v>
      </c>
      <c r="C28" s="93" t="s">
        <v>13</v>
      </c>
      <c r="D28" s="93">
        <f>I30</f>
        <v>11.3</v>
      </c>
      <c r="E28" s="257">
        <f>VLOOKUP(B28,[2]Plan1!$B$5:$D$19,3,0)</f>
        <v>45</v>
      </c>
      <c r="F28" s="95">
        <f>D28*E28</f>
        <v>508.50000000000006</v>
      </c>
      <c r="G28" s="30" t="e">
        <f>F28+F29</f>
        <v>#N/A</v>
      </c>
      <c r="H28" s="74" t="s">
        <v>98</v>
      </c>
      <c r="I28" s="75">
        <v>1.4999999999999999E-2</v>
      </c>
      <c r="J28" s="74" t="s">
        <v>49</v>
      </c>
      <c r="K28" s="75">
        <f>I5*I28</f>
        <v>9.4499999999999993</v>
      </c>
    </row>
    <row r="29" spans="2:13" ht="16.8" x14ac:dyDescent="0.25">
      <c r="B29" s="92" t="s">
        <v>95</v>
      </c>
      <c r="C29" s="93" t="s">
        <v>14</v>
      </c>
      <c r="D29" s="93">
        <f>I31</f>
        <v>79</v>
      </c>
      <c r="E29" s="258" t="e">
        <f>VLOOKUP(B29,[2]Plan1!$B$5:$D$19,3,0)</f>
        <v>#N/A</v>
      </c>
      <c r="F29" s="95" t="e">
        <f>D29*E29</f>
        <v>#N/A</v>
      </c>
      <c r="H29" s="182" t="s">
        <v>97</v>
      </c>
      <c r="I29" s="182"/>
      <c r="J29" s="184" t="s">
        <v>24</v>
      </c>
      <c r="K29" s="185"/>
    </row>
    <row r="30" spans="2:13" ht="16.8" x14ac:dyDescent="0.25">
      <c r="B30" s="92" t="s">
        <v>29</v>
      </c>
      <c r="C30" s="93" t="s">
        <v>20</v>
      </c>
      <c r="D30" s="93">
        <f>K30</f>
        <v>53</v>
      </c>
      <c r="E30" s="257">
        <f>VLOOKUP(B30,[2]Plan1!$B$5:$D$19,3,0)</f>
        <v>120</v>
      </c>
      <c r="F30" s="95">
        <f>D30*E30</f>
        <v>6360</v>
      </c>
      <c r="H30" s="71" t="s">
        <v>52</v>
      </c>
      <c r="I30" s="76">
        <f>ROUND(K28*1.2,1)</f>
        <v>11.3</v>
      </c>
      <c r="J30" s="72" t="s">
        <v>55</v>
      </c>
      <c r="K30" s="73">
        <f>ROUND(I5/12,0)</f>
        <v>53</v>
      </c>
    </row>
    <row r="31" spans="2:13" ht="16.8" x14ac:dyDescent="0.25">
      <c r="B31" s="92" t="s">
        <v>12</v>
      </c>
      <c r="C31" s="93" t="s">
        <v>20</v>
      </c>
      <c r="D31" s="93">
        <f>K31</f>
        <v>53</v>
      </c>
      <c r="E31" s="257">
        <f>VLOOKUP(B31,[2]Plan1!$B$5:$D$19,3,0)</f>
        <v>60</v>
      </c>
      <c r="F31" s="95">
        <f>D31*E31</f>
        <v>3180</v>
      </c>
      <c r="H31" s="71" t="s">
        <v>54</v>
      </c>
      <c r="I31" s="76">
        <f>ROUND((I30/4)*28,0)</f>
        <v>79</v>
      </c>
      <c r="J31" s="72" t="s">
        <v>56</v>
      </c>
      <c r="K31" s="73">
        <f>ROUND(I5/12,0)</f>
        <v>53</v>
      </c>
    </row>
    <row r="32" spans="2:13" ht="13.8" x14ac:dyDescent="0.25">
      <c r="B32" s="187" t="s">
        <v>7</v>
      </c>
      <c r="C32" s="188"/>
      <c r="D32" s="188"/>
      <c r="E32" s="189"/>
      <c r="F32" s="95" t="e">
        <f>SUM(F28:F31)</f>
        <v>#N/A</v>
      </c>
      <c r="G32" s="30">
        <f>F30+F31</f>
        <v>9540</v>
      </c>
      <c r="H32" s="183"/>
      <c r="I32" s="183"/>
    </row>
    <row r="33" spans="2:11" ht="14.4" thickBot="1" x14ac:dyDescent="0.3">
      <c r="B33" s="197"/>
      <c r="C33" s="197"/>
      <c r="D33" s="197"/>
      <c r="E33" s="197"/>
      <c r="F33" s="197"/>
    </row>
    <row r="34" spans="2:11" ht="13.8" x14ac:dyDescent="0.25">
      <c r="B34" s="167" t="s">
        <v>35</v>
      </c>
      <c r="C34" s="168"/>
      <c r="D34" s="168"/>
      <c r="E34" s="168"/>
      <c r="F34" s="169"/>
      <c r="H34" s="198" t="s">
        <v>26</v>
      </c>
      <c r="I34" s="199"/>
    </row>
    <row r="35" spans="2:11" ht="16.8" x14ac:dyDescent="0.25">
      <c r="B35" s="90" t="s">
        <v>64</v>
      </c>
      <c r="C35" s="93" t="s">
        <v>13</v>
      </c>
      <c r="D35" s="95">
        <f>I35</f>
        <v>15.12</v>
      </c>
      <c r="E35" s="257">
        <f>VLOOKUP(B35,[2]Plan1!$B$5:$D$19,3,0)</f>
        <v>1450</v>
      </c>
      <c r="F35" s="96">
        <f t="shared" ref="F35:F41" si="1">E35*D35</f>
        <v>21924</v>
      </c>
      <c r="G35" s="30" t="e">
        <f>F35+F36+F37+F38+F39</f>
        <v>#N/A</v>
      </c>
      <c r="H35" s="15" t="s">
        <v>65</v>
      </c>
      <c r="I35" s="16">
        <f>ROUND(I5*0.024,2)</f>
        <v>15.12</v>
      </c>
      <c r="J35" s="136" t="s">
        <v>50</v>
      </c>
      <c r="K35" s="137"/>
    </row>
    <row r="36" spans="2:11" ht="16.8" x14ac:dyDescent="0.25">
      <c r="B36" s="91" t="s">
        <v>18</v>
      </c>
      <c r="C36" s="93" t="s">
        <v>15</v>
      </c>
      <c r="D36" s="99">
        <f>I38</f>
        <v>328</v>
      </c>
      <c r="E36" s="257">
        <f>VLOOKUP(B36,[2]Plan1!$B$5:$D$19,3,0)</f>
        <v>8.5</v>
      </c>
      <c r="F36" s="96">
        <f t="shared" si="1"/>
        <v>2788</v>
      </c>
      <c r="H36" s="15" t="s">
        <v>57</v>
      </c>
      <c r="I36" s="20">
        <f>16*I5</f>
        <v>10080</v>
      </c>
      <c r="J36" s="17" t="s">
        <v>60</v>
      </c>
      <c r="K36" s="18">
        <f>ROUND((I5*0.1275),0)</f>
        <v>80</v>
      </c>
    </row>
    <row r="37" spans="2:11" ht="16.8" x14ac:dyDescent="0.25">
      <c r="B37" s="91" t="s">
        <v>113</v>
      </c>
      <c r="C37" s="93" t="s">
        <v>22</v>
      </c>
      <c r="D37" s="93">
        <f>I36/1000</f>
        <v>10.08</v>
      </c>
      <c r="E37" s="257">
        <f>VLOOKUP(B37,[2]Plan1!$B$5:$D$19,3,0)</f>
        <v>1250</v>
      </c>
      <c r="F37" s="96">
        <f t="shared" si="1"/>
        <v>12600</v>
      </c>
      <c r="H37" s="15" t="s">
        <v>58</v>
      </c>
      <c r="I37" s="16">
        <f>C5/0.4</f>
        <v>250</v>
      </c>
      <c r="J37" s="17" t="s">
        <v>61</v>
      </c>
      <c r="K37" s="18">
        <f>ROUND((I5*0.1275),0)</f>
        <v>80</v>
      </c>
    </row>
    <row r="38" spans="2:11" ht="16.8" x14ac:dyDescent="0.25">
      <c r="B38" s="91" t="s">
        <v>62</v>
      </c>
      <c r="C38" s="93" t="s">
        <v>17</v>
      </c>
      <c r="D38" s="93">
        <f>I37</f>
        <v>250</v>
      </c>
      <c r="E38" s="257">
        <f>VLOOKUP(B38,[2]Plan1!$B$5:$D$19,3,0)</f>
        <v>2.25</v>
      </c>
      <c r="F38" s="96">
        <f t="shared" si="1"/>
        <v>562.5</v>
      </c>
      <c r="H38" s="15" t="s">
        <v>59</v>
      </c>
      <c r="I38" s="21">
        <f>ROUND(0.52*I5,0)</f>
        <v>328</v>
      </c>
    </row>
    <row r="39" spans="2:11" ht="16.8" x14ac:dyDescent="0.25">
      <c r="B39" s="91" t="s">
        <v>112</v>
      </c>
      <c r="C39" s="93" t="s">
        <v>17</v>
      </c>
      <c r="D39" s="93">
        <f>I39</f>
        <v>69</v>
      </c>
      <c r="E39" s="258" t="e">
        <f>VLOOKUP(B39,[2]Plan1!$B$5:$D$19,3,0)</f>
        <v>#N/A</v>
      </c>
      <c r="F39" s="96" t="e">
        <f t="shared" si="1"/>
        <v>#N/A</v>
      </c>
      <c r="H39" s="15" t="s">
        <v>63</v>
      </c>
      <c r="I39" s="16">
        <f>ROUND(((C5/3)+1)*2,0)</f>
        <v>69</v>
      </c>
    </row>
    <row r="40" spans="2:11" ht="16.8" x14ac:dyDescent="0.25">
      <c r="B40" s="91" t="s">
        <v>29</v>
      </c>
      <c r="C40" s="93" t="s">
        <v>20</v>
      </c>
      <c r="D40" s="93">
        <f>K36</f>
        <v>80</v>
      </c>
      <c r="E40" s="257">
        <f>VLOOKUP(B40,[2]Plan1!$B$5:$D$19,3,0)</f>
        <v>120</v>
      </c>
      <c r="F40" s="96">
        <f t="shared" si="1"/>
        <v>9600</v>
      </c>
    </row>
    <row r="41" spans="2:11" ht="16.8" x14ac:dyDescent="0.25">
      <c r="B41" s="91" t="s">
        <v>12</v>
      </c>
      <c r="C41" s="93" t="s">
        <v>20</v>
      </c>
      <c r="D41" s="93">
        <f>K37</f>
        <v>80</v>
      </c>
      <c r="E41" s="257">
        <f>VLOOKUP(B41,[2]Plan1!$B$5:$D$19,3,0)</f>
        <v>60</v>
      </c>
      <c r="F41" s="96">
        <f t="shared" si="1"/>
        <v>4800</v>
      </c>
      <c r="G41" s="30"/>
    </row>
    <row r="42" spans="2:11" ht="14.4" thickBot="1" x14ac:dyDescent="0.3">
      <c r="B42" s="151" t="s">
        <v>7</v>
      </c>
      <c r="C42" s="152"/>
      <c r="D42" s="152"/>
      <c r="E42" s="153"/>
      <c r="F42" s="97" t="e">
        <f>SUM(F35:F41)</f>
        <v>#N/A</v>
      </c>
    </row>
    <row r="43" spans="2:11" ht="13.8" thickBot="1" x14ac:dyDescent="0.3">
      <c r="B43" s="100"/>
      <c r="C43" s="100"/>
      <c r="D43" s="100"/>
      <c r="E43" s="100"/>
      <c r="F43" s="100"/>
      <c r="G43" s="30"/>
    </row>
    <row r="44" spans="2:11" ht="13.8" x14ac:dyDescent="0.25">
      <c r="B44" s="167" t="s">
        <v>38</v>
      </c>
      <c r="C44" s="168"/>
      <c r="D44" s="168"/>
      <c r="E44" s="168"/>
      <c r="F44" s="169"/>
      <c r="H44" s="134" t="s">
        <v>26</v>
      </c>
      <c r="I44" s="135"/>
    </row>
    <row r="45" spans="2:11" ht="16.8" x14ac:dyDescent="0.25">
      <c r="B45" s="90" t="s">
        <v>114</v>
      </c>
      <c r="C45" s="93" t="s">
        <v>67</v>
      </c>
      <c r="D45" s="95">
        <v>0.25</v>
      </c>
      <c r="E45" s="257">
        <f>VLOOKUP(B45,[2]Plan1!$B$5:$D$19,3,0)</f>
        <v>750</v>
      </c>
      <c r="F45" s="96">
        <f>D45*E45</f>
        <v>187.5</v>
      </c>
      <c r="G45" s="30">
        <f>F45+F46+F47+F48+F49</f>
        <v>28464</v>
      </c>
      <c r="H45" s="15" t="s">
        <v>76</v>
      </c>
      <c r="I45" s="16">
        <f>ROUND(I5*0.035,2)</f>
        <v>22.05</v>
      </c>
      <c r="J45" s="136" t="s">
        <v>50</v>
      </c>
      <c r="K45" s="137"/>
    </row>
    <row r="46" spans="2:11" ht="16.8" x14ac:dyDescent="0.25">
      <c r="B46" s="91" t="s">
        <v>80</v>
      </c>
      <c r="C46" s="93" t="s">
        <v>17</v>
      </c>
      <c r="D46" s="101">
        <f>I49</f>
        <v>69</v>
      </c>
      <c r="E46" s="257">
        <f>VLOOKUP(B46,[2]Plan1!$B$5:$D$19,3,0)</f>
        <v>188</v>
      </c>
      <c r="F46" s="96">
        <f t="shared" ref="F46:F51" si="2">D46*E46</f>
        <v>12972</v>
      </c>
      <c r="H46" s="15" t="s">
        <v>57</v>
      </c>
      <c r="I46" s="20">
        <f>I5*16</f>
        <v>10080</v>
      </c>
      <c r="J46" s="17" t="s">
        <v>60</v>
      </c>
      <c r="K46" s="18">
        <f>ROUND((I5*0.1225),0)</f>
        <v>77</v>
      </c>
    </row>
    <row r="47" spans="2:11" ht="16.8" x14ac:dyDescent="0.25">
      <c r="B47" s="91" t="s">
        <v>113</v>
      </c>
      <c r="C47" s="93" t="s">
        <v>22</v>
      </c>
      <c r="D47" s="101">
        <f>I46/1000</f>
        <v>10.08</v>
      </c>
      <c r="E47" s="257">
        <f>VLOOKUP(B47,[2]Plan1!$B$5:$D$19,3,0)</f>
        <v>1250</v>
      </c>
      <c r="F47" s="96">
        <f t="shared" si="2"/>
        <v>12600</v>
      </c>
      <c r="H47" s="15" t="s">
        <v>81</v>
      </c>
      <c r="I47" s="16">
        <f>ROUND(C5/0.4,0)</f>
        <v>250</v>
      </c>
      <c r="J47" s="17" t="s">
        <v>61</v>
      </c>
      <c r="K47" s="18">
        <f>ROUND((I5*0.1225),0)</f>
        <v>77</v>
      </c>
    </row>
    <row r="48" spans="2:11" ht="16.8" x14ac:dyDescent="0.25">
      <c r="B48" s="91" t="s">
        <v>18</v>
      </c>
      <c r="C48" s="93" t="s">
        <v>15</v>
      </c>
      <c r="D48" s="99">
        <f>I48</f>
        <v>252</v>
      </c>
      <c r="E48" s="257">
        <f>VLOOKUP(B48,[2]Plan1!$B$5:$D$19,3,0)</f>
        <v>8.5</v>
      </c>
      <c r="F48" s="96">
        <f t="shared" si="2"/>
        <v>2142</v>
      </c>
      <c r="H48" s="15" t="s">
        <v>59</v>
      </c>
      <c r="I48" s="21">
        <f>ROUND(0.4*I5,0)</f>
        <v>252</v>
      </c>
    </row>
    <row r="49" spans="2:11" ht="16.8" x14ac:dyDescent="0.25">
      <c r="B49" s="91" t="s">
        <v>62</v>
      </c>
      <c r="C49" s="93" t="s">
        <v>17</v>
      </c>
      <c r="D49" s="93">
        <f>I47</f>
        <v>250</v>
      </c>
      <c r="E49" s="257">
        <f>VLOOKUP(B49,[2]Plan1!$B$5:$D$19,3,0)</f>
        <v>2.25</v>
      </c>
      <c r="F49" s="96">
        <f t="shared" si="2"/>
        <v>562.5</v>
      </c>
      <c r="H49" s="15" t="s">
        <v>72</v>
      </c>
      <c r="I49" s="16">
        <f>ROUND(((C5/3)+1)*2,0)</f>
        <v>69</v>
      </c>
    </row>
    <row r="50" spans="2:11" ht="16.8" x14ac:dyDescent="0.25">
      <c r="B50" s="91" t="s">
        <v>29</v>
      </c>
      <c r="C50" s="93" t="s">
        <v>20</v>
      </c>
      <c r="D50" s="93">
        <f>K46</f>
        <v>77</v>
      </c>
      <c r="E50" s="257">
        <f>VLOOKUP(B50,[2]Plan1!$B$5:$D$19,3,0)</f>
        <v>120</v>
      </c>
      <c r="F50" s="96">
        <f t="shared" si="2"/>
        <v>9240</v>
      </c>
    </row>
    <row r="51" spans="2:11" ht="16.8" x14ac:dyDescent="0.25">
      <c r="B51" s="91" t="s">
        <v>12</v>
      </c>
      <c r="C51" s="93" t="s">
        <v>20</v>
      </c>
      <c r="D51" s="93">
        <f>K47</f>
        <v>77</v>
      </c>
      <c r="E51" s="257">
        <f>VLOOKUP(B51,[2]Plan1!$B$5:$D$19,3,0)</f>
        <v>60</v>
      </c>
      <c r="F51" s="96">
        <f t="shared" si="2"/>
        <v>4620</v>
      </c>
      <c r="G51" s="30"/>
    </row>
    <row r="52" spans="2:11" ht="14.4" thickBot="1" x14ac:dyDescent="0.3">
      <c r="B52" s="151" t="s">
        <v>7</v>
      </c>
      <c r="C52" s="152"/>
      <c r="D52" s="152"/>
      <c r="E52" s="153"/>
      <c r="F52" s="97">
        <f>SUM(F45:F51)</f>
        <v>42324</v>
      </c>
    </row>
    <row r="53" spans="2:11" ht="14.4" thickBot="1" x14ac:dyDescent="0.3">
      <c r="B53" s="102"/>
      <c r="C53" s="102"/>
      <c r="D53" s="102"/>
      <c r="E53" s="102"/>
      <c r="F53" s="102"/>
      <c r="G53" s="30"/>
    </row>
    <row r="54" spans="2:11" ht="13.8" x14ac:dyDescent="0.25">
      <c r="B54" s="167" t="s">
        <v>36</v>
      </c>
      <c r="C54" s="168"/>
      <c r="D54" s="168"/>
      <c r="E54" s="168"/>
      <c r="F54" s="169"/>
      <c r="H54" s="198" t="s">
        <v>26</v>
      </c>
      <c r="I54" s="199"/>
    </row>
    <row r="55" spans="2:11" ht="16.8" x14ac:dyDescent="0.25">
      <c r="B55" s="90" t="s">
        <v>64</v>
      </c>
      <c r="C55" s="93" t="s">
        <v>13</v>
      </c>
      <c r="D55" s="95">
        <f>I55+I60</f>
        <v>21.119999999999997</v>
      </c>
      <c r="E55" s="257">
        <f>VLOOKUP(B55,[2]Plan1!$B$5:$D$19,3,0)</f>
        <v>1450</v>
      </c>
      <c r="F55" s="96">
        <f>D55*E55</f>
        <v>30623.999999999996</v>
      </c>
      <c r="G55" s="30">
        <f>F55+F56+F57+F58</f>
        <v>46574.5</v>
      </c>
      <c r="H55" s="15" t="s">
        <v>65</v>
      </c>
      <c r="I55" s="16">
        <f>ROUND(I5*0.024,2)</f>
        <v>15.12</v>
      </c>
      <c r="J55" s="136" t="s">
        <v>50</v>
      </c>
      <c r="K55" s="137"/>
    </row>
    <row r="56" spans="2:11" ht="16.8" x14ac:dyDescent="0.25">
      <c r="B56" s="91" t="s">
        <v>18</v>
      </c>
      <c r="C56" s="93" t="s">
        <v>15</v>
      </c>
      <c r="D56" s="99">
        <f>I58</f>
        <v>328</v>
      </c>
      <c r="E56" s="257">
        <f>VLOOKUP(B56,[2]Plan1!$B$5:$D$19,3,0)</f>
        <v>8.5</v>
      </c>
      <c r="F56" s="96">
        <f t="shared" ref="F56:F60" si="3">D56*E56</f>
        <v>2788</v>
      </c>
      <c r="H56" s="15" t="s">
        <v>57</v>
      </c>
      <c r="I56" s="20">
        <f>16*I5</f>
        <v>10080</v>
      </c>
      <c r="J56" s="17" t="s">
        <v>60</v>
      </c>
      <c r="K56" s="18">
        <f>ROUND((I5*0.1295),0)</f>
        <v>82</v>
      </c>
    </row>
    <row r="57" spans="2:11" ht="16.8" x14ac:dyDescent="0.25">
      <c r="B57" s="91" t="s">
        <v>113</v>
      </c>
      <c r="C57" s="93" t="s">
        <v>22</v>
      </c>
      <c r="D57" s="93">
        <f>I56/1000</f>
        <v>10.08</v>
      </c>
      <c r="E57" s="257">
        <f>VLOOKUP(B57,[2]Plan1!$B$5:$D$19,3,0)</f>
        <v>1250</v>
      </c>
      <c r="F57" s="96">
        <f t="shared" si="3"/>
        <v>12600</v>
      </c>
      <c r="H57" s="15" t="s">
        <v>58</v>
      </c>
      <c r="I57" s="16">
        <f>C5/0.4</f>
        <v>250</v>
      </c>
      <c r="J57" s="17" t="s">
        <v>61</v>
      </c>
      <c r="K57" s="18">
        <f>ROUND((I5*0.1295),0)</f>
        <v>82</v>
      </c>
    </row>
    <row r="58" spans="2:11" ht="16.8" x14ac:dyDescent="0.25">
      <c r="B58" s="91" t="s">
        <v>62</v>
      </c>
      <c r="C58" s="93" t="s">
        <v>17</v>
      </c>
      <c r="D58" s="93">
        <f>I57</f>
        <v>250</v>
      </c>
      <c r="E58" s="257">
        <f>VLOOKUP(B58,[2]Plan1!$B$5:$D$19,3,0)</f>
        <v>2.25</v>
      </c>
      <c r="F58" s="96">
        <f t="shared" si="3"/>
        <v>562.5</v>
      </c>
      <c r="H58" s="15" t="s">
        <v>59</v>
      </c>
      <c r="I58" s="21">
        <f>ROUND(0.52*I5,0)</f>
        <v>328</v>
      </c>
    </row>
    <row r="59" spans="2:11" ht="16.8" x14ac:dyDescent="0.25">
      <c r="B59" s="91" t="s">
        <v>29</v>
      </c>
      <c r="C59" s="93" t="s">
        <v>20</v>
      </c>
      <c r="D59" s="93">
        <f>K56</f>
        <v>82</v>
      </c>
      <c r="E59" s="257">
        <f>VLOOKUP(B59,[2]Plan1!$B$5:$D$19,3,0)</f>
        <v>120</v>
      </c>
      <c r="F59" s="96">
        <f t="shared" si="3"/>
        <v>9840</v>
      </c>
      <c r="H59" s="15" t="s">
        <v>74</v>
      </c>
      <c r="I59" s="16">
        <f>ROUND(((C5/3)+1)*2,0)</f>
        <v>69</v>
      </c>
    </row>
    <row r="60" spans="2:11" ht="16.8" x14ac:dyDescent="0.25">
      <c r="B60" s="91" t="s">
        <v>12</v>
      </c>
      <c r="C60" s="93" t="s">
        <v>20</v>
      </c>
      <c r="D60" s="93">
        <f>K57</f>
        <v>82</v>
      </c>
      <c r="E60" s="257">
        <f>VLOOKUP(B60,[2]Plan1!$B$5:$D$19,3,0)</f>
        <v>60</v>
      </c>
      <c r="F60" s="96">
        <f t="shared" si="3"/>
        <v>4920</v>
      </c>
      <c r="H60" s="19" t="s">
        <v>68</v>
      </c>
      <c r="I60" s="22">
        <f>ROUND((3.6*0.15*0.15*I59),0)</f>
        <v>6</v>
      </c>
    </row>
    <row r="61" spans="2:11" ht="14.4" thickBot="1" x14ac:dyDescent="0.3">
      <c r="B61" s="151" t="s">
        <v>7</v>
      </c>
      <c r="C61" s="152"/>
      <c r="D61" s="152"/>
      <c r="E61" s="153"/>
      <c r="F61" s="97">
        <f>SUM(F55:F60)</f>
        <v>61334.5</v>
      </c>
      <c r="G61" s="30"/>
    </row>
    <row r="62" spans="2:11" ht="14.4" thickBot="1" x14ac:dyDescent="0.3">
      <c r="B62" s="170"/>
      <c r="C62" s="170"/>
      <c r="D62" s="170"/>
      <c r="E62" s="170"/>
      <c r="F62" s="170"/>
      <c r="G62" s="30"/>
    </row>
    <row r="63" spans="2:11" ht="13.8" x14ac:dyDescent="0.25">
      <c r="B63" s="167" t="s">
        <v>37</v>
      </c>
      <c r="C63" s="168"/>
      <c r="D63" s="168"/>
      <c r="E63" s="168"/>
      <c r="F63" s="169"/>
      <c r="H63" s="134" t="s">
        <v>26</v>
      </c>
      <c r="I63" s="135"/>
    </row>
    <row r="64" spans="2:11" ht="16.8" x14ac:dyDescent="0.25">
      <c r="B64" s="90" t="s">
        <v>114</v>
      </c>
      <c r="C64" s="93" t="s">
        <v>67</v>
      </c>
      <c r="D64" s="95">
        <f>I64+I69</f>
        <v>29.05</v>
      </c>
      <c r="E64" s="257">
        <f>VLOOKUP(B64,[2]Plan1!$B$5:$D$19,3,0)</f>
        <v>750</v>
      </c>
      <c r="F64" s="96">
        <f t="shared" ref="F64:F69" si="4">D64*E64</f>
        <v>21787.5</v>
      </c>
      <c r="G64" s="30">
        <f>F64+F65+F66+F67</f>
        <v>37092</v>
      </c>
      <c r="H64" s="15" t="s">
        <v>76</v>
      </c>
      <c r="I64" s="16">
        <f>ROUND(I5*0.035,2)</f>
        <v>22.05</v>
      </c>
      <c r="J64" s="136" t="s">
        <v>50</v>
      </c>
      <c r="K64" s="137"/>
    </row>
    <row r="65" spans="2:11" ht="16.8" x14ac:dyDescent="0.25">
      <c r="B65" s="91" t="s">
        <v>113</v>
      </c>
      <c r="C65" s="93" t="s">
        <v>22</v>
      </c>
      <c r="D65" s="101">
        <f>I65/1000</f>
        <v>10.08</v>
      </c>
      <c r="E65" s="257">
        <f>VLOOKUP(B65,[2]Plan1!$B$5:$D$19,3,0)</f>
        <v>1250</v>
      </c>
      <c r="F65" s="96">
        <f t="shared" si="4"/>
        <v>12600</v>
      </c>
      <c r="H65" s="15" t="s">
        <v>57</v>
      </c>
      <c r="I65" s="20">
        <f>ROUND((I5*16),1)</f>
        <v>10080</v>
      </c>
      <c r="J65" s="17" t="s">
        <v>60</v>
      </c>
      <c r="K65" s="18">
        <f>ROUND((I5*0.1225),0)</f>
        <v>77</v>
      </c>
    </row>
    <row r="66" spans="2:11" ht="16.8" x14ac:dyDescent="0.25">
      <c r="B66" s="91" t="s">
        <v>18</v>
      </c>
      <c r="C66" s="93" t="s">
        <v>15</v>
      </c>
      <c r="D66" s="99">
        <f>I67</f>
        <v>252</v>
      </c>
      <c r="E66" s="257">
        <f>VLOOKUP(B66,[2]Plan1!$B$5:$D$19,3,0)</f>
        <v>8.5</v>
      </c>
      <c r="F66" s="96">
        <f t="shared" si="4"/>
        <v>2142</v>
      </c>
      <c r="H66" s="15" t="s">
        <v>81</v>
      </c>
      <c r="I66" s="16">
        <f>ROUND(C5/0.4,0)</f>
        <v>250</v>
      </c>
      <c r="J66" s="17" t="s">
        <v>61</v>
      </c>
      <c r="K66" s="18">
        <f>ROUND((I5*0.1225),0)</f>
        <v>77</v>
      </c>
    </row>
    <row r="67" spans="2:11" ht="16.8" x14ac:dyDescent="0.25">
      <c r="B67" s="91" t="s">
        <v>62</v>
      </c>
      <c r="C67" s="93" t="s">
        <v>17</v>
      </c>
      <c r="D67" s="93">
        <f>I66</f>
        <v>250</v>
      </c>
      <c r="E67" s="257">
        <f>VLOOKUP(B67,[2]Plan1!$B$5:$D$19,3,0)</f>
        <v>2.25</v>
      </c>
      <c r="F67" s="96">
        <f t="shared" si="4"/>
        <v>562.5</v>
      </c>
      <c r="H67" s="15" t="s">
        <v>59</v>
      </c>
      <c r="I67" s="21">
        <f>ROUND(0.4*I5,0)</f>
        <v>252</v>
      </c>
    </row>
    <row r="68" spans="2:11" ht="16.8" x14ac:dyDescent="0.25">
      <c r="B68" s="91" t="s">
        <v>29</v>
      </c>
      <c r="C68" s="93" t="s">
        <v>20</v>
      </c>
      <c r="D68" s="93">
        <f>K65</f>
        <v>77</v>
      </c>
      <c r="E68" s="257">
        <f>VLOOKUP(B68,[2]Plan1!$B$5:$D$19,3,0)</f>
        <v>120</v>
      </c>
      <c r="F68" s="96">
        <f t="shared" si="4"/>
        <v>9240</v>
      </c>
      <c r="H68" s="15" t="s">
        <v>74</v>
      </c>
      <c r="I68" s="16">
        <f>ROUND(((C5/3)*2)+2,0)</f>
        <v>69</v>
      </c>
    </row>
    <row r="69" spans="2:11" ht="16.8" x14ac:dyDescent="0.25">
      <c r="B69" s="91" t="s">
        <v>12</v>
      </c>
      <c r="C69" s="93" t="s">
        <v>20</v>
      </c>
      <c r="D69" s="93">
        <f>K66</f>
        <v>77</v>
      </c>
      <c r="E69" s="257">
        <f>VLOOKUP(B69,[2]Plan1!$B$5:$D$19,3,0)</f>
        <v>60</v>
      </c>
      <c r="F69" s="96">
        <f t="shared" si="4"/>
        <v>4620</v>
      </c>
      <c r="G69" s="30"/>
      <c r="H69" s="23" t="s">
        <v>77</v>
      </c>
      <c r="I69" s="24">
        <f>ROUND((3.6*0.17*0.17*I68),0)</f>
        <v>7</v>
      </c>
    </row>
    <row r="70" spans="2:11" ht="14.4" thickBot="1" x14ac:dyDescent="0.3">
      <c r="B70" s="151" t="s">
        <v>7</v>
      </c>
      <c r="C70" s="152"/>
      <c r="D70" s="152"/>
      <c r="E70" s="153"/>
      <c r="F70" s="97">
        <f>SUM(F64:F69)</f>
        <v>50952</v>
      </c>
    </row>
    <row r="71" spans="2:11" ht="13.8" thickBot="1" x14ac:dyDescent="0.3">
      <c r="B71" s="100"/>
      <c r="C71" s="100"/>
      <c r="D71" s="100"/>
      <c r="E71" s="100"/>
      <c r="F71" s="100"/>
      <c r="G71" s="30"/>
    </row>
    <row r="72" spans="2:11" ht="13.8" x14ac:dyDescent="0.25">
      <c r="B72" s="167" t="s">
        <v>39</v>
      </c>
      <c r="C72" s="168"/>
      <c r="D72" s="168"/>
      <c r="E72" s="168"/>
      <c r="F72" s="169"/>
      <c r="H72" s="198" t="s">
        <v>26</v>
      </c>
      <c r="I72" s="199"/>
    </row>
    <row r="73" spans="2:11" ht="16.8" x14ac:dyDescent="0.25">
      <c r="B73" s="90" t="s">
        <v>64</v>
      </c>
      <c r="C73" s="93" t="s">
        <v>13</v>
      </c>
      <c r="D73" s="101">
        <f>I73</f>
        <v>12.6</v>
      </c>
      <c r="E73" s="257">
        <f>VLOOKUP(B73,[2]Plan1!$B$5:$D$19,3,0)</f>
        <v>1450</v>
      </c>
      <c r="F73" s="96">
        <f t="shared" ref="F73:F80" si="5">E73*D73</f>
        <v>18270</v>
      </c>
      <c r="G73" s="30">
        <f>F73+F74+F75+F76+F77+F78</f>
        <v>129475.23999999999</v>
      </c>
      <c r="H73" s="15" t="s">
        <v>65</v>
      </c>
      <c r="I73" s="16">
        <f>ROUND(I5*0.02,2)</f>
        <v>12.6</v>
      </c>
      <c r="J73" s="136" t="s">
        <v>50</v>
      </c>
      <c r="K73" s="137"/>
    </row>
    <row r="74" spans="2:11" ht="16.8" x14ac:dyDescent="0.25">
      <c r="B74" s="91" t="s">
        <v>115</v>
      </c>
      <c r="C74" s="93" t="s">
        <v>9</v>
      </c>
      <c r="D74" s="101">
        <f>I74</f>
        <v>630</v>
      </c>
      <c r="E74" s="257">
        <f>VLOOKUP(B74,[2]Plan1!$B$5:$D$19,3,0)</f>
        <v>145</v>
      </c>
      <c r="F74" s="96">
        <f t="shared" si="5"/>
        <v>91350</v>
      </c>
      <c r="H74" s="15" t="s">
        <v>69</v>
      </c>
      <c r="I74" s="20">
        <f>I5</f>
        <v>630</v>
      </c>
      <c r="J74" s="17" t="s">
        <v>60</v>
      </c>
      <c r="K74" s="18">
        <f>ROUND((I5*0.1225),0)</f>
        <v>77</v>
      </c>
    </row>
    <row r="75" spans="2:11" ht="16.8" x14ac:dyDescent="0.25">
      <c r="B75" s="91" t="s">
        <v>18</v>
      </c>
      <c r="C75" s="93" t="s">
        <v>15</v>
      </c>
      <c r="D75" s="99">
        <f>I76</f>
        <v>252</v>
      </c>
      <c r="E75" s="257">
        <f>VLOOKUP(B75,[2]Plan1!$B$5:$D$19,3,0)</f>
        <v>8.5</v>
      </c>
      <c r="F75" s="96">
        <f t="shared" si="5"/>
        <v>2142</v>
      </c>
      <c r="H75" s="15" t="s">
        <v>70</v>
      </c>
      <c r="I75" s="16">
        <f>ROUND(C5/1.1,0)</f>
        <v>91</v>
      </c>
      <c r="J75" s="17" t="s">
        <v>61</v>
      </c>
      <c r="K75" s="18">
        <f>ROUND((I5*0.1225),0)</f>
        <v>77</v>
      </c>
    </row>
    <row r="76" spans="2:11" ht="16.8" x14ac:dyDescent="0.25">
      <c r="B76" s="91" t="s">
        <v>25</v>
      </c>
      <c r="C76" s="93" t="s">
        <v>17</v>
      </c>
      <c r="D76" s="93">
        <f>I75</f>
        <v>91</v>
      </c>
      <c r="E76" s="257">
        <f>VLOOKUP(B76,[2]Plan1!$B$5:$D$19,3,0)</f>
        <v>22.9</v>
      </c>
      <c r="F76" s="96">
        <f t="shared" si="5"/>
        <v>2083.9</v>
      </c>
      <c r="H76" s="15" t="s">
        <v>59</v>
      </c>
      <c r="I76" s="21">
        <f>ROUND(0.4*I5,0)</f>
        <v>252</v>
      </c>
    </row>
    <row r="77" spans="2:11" ht="16.8" x14ac:dyDescent="0.25">
      <c r="B77" s="91" t="s">
        <v>19</v>
      </c>
      <c r="C77" s="93" t="s">
        <v>17</v>
      </c>
      <c r="D77" s="93">
        <f>I78</f>
        <v>1197</v>
      </c>
      <c r="E77" s="257">
        <f>VLOOKUP(B77,[2]Plan1!$B$5:$D$19,3,0)</f>
        <v>2.2200000000000002</v>
      </c>
      <c r="F77" s="96">
        <f t="shared" si="5"/>
        <v>2657.34</v>
      </c>
      <c r="H77" s="15" t="s">
        <v>72</v>
      </c>
      <c r="I77" s="16">
        <f>ROUND(((C5/3)*2)+2,0)</f>
        <v>69</v>
      </c>
    </row>
    <row r="78" spans="2:11" ht="16.8" x14ac:dyDescent="0.25">
      <c r="B78" s="91" t="s">
        <v>80</v>
      </c>
      <c r="C78" s="93" t="s">
        <v>17</v>
      </c>
      <c r="D78" s="93">
        <f>I77</f>
        <v>69</v>
      </c>
      <c r="E78" s="257">
        <f>VLOOKUP(B78,[2]Plan1!$B$5:$D$19,3,0)</f>
        <v>188</v>
      </c>
      <c r="F78" s="96">
        <f t="shared" si="5"/>
        <v>12972</v>
      </c>
      <c r="H78" s="19" t="s">
        <v>71</v>
      </c>
      <c r="I78" s="22">
        <f>ROUND(1.9*I5,0)</f>
        <v>1197</v>
      </c>
    </row>
    <row r="79" spans="2:11" ht="16.8" x14ac:dyDescent="0.25">
      <c r="B79" s="91" t="s">
        <v>29</v>
      </c>
      <c r="C79" s="93" t="s">
        <v>20</v>
      </c>
      <c r="D79" s="93">
        <f>K74</f>
        <v>77</v>
      </c>
      <c r="E79" s="257">
        <f>VLOOKUP(B79,[2]Plan1!$B$5:$D$19,3,0)</f>
        <v>120</v>
      </c>
      <c r="F79" s="96">
        <f t="shared" si="5"/>
        <v>9240</v>
      </c>
    </row>
    <row r="80" spans="2:11" ht="16.8" x14ac:dyDescent="0.25">
      <c r="B80" s="91" t="s">
        <v>12</v>
      </c>
      <c r="C80" s="93" t="s">
        <v>20</v>
      </c>
      <c r="D80" s="93">
        <f>K75</f>
        <v>77</v>
      </c>
      <c r="E80" s="257">
        <f>VLOOKUP(B80,[2]Plan1!$B$5:$D$19,3,0)</f>
        <v>60</v>
      </c>
      <c r="F80" s="96">
        <f t="shared" si="5"/>
        <v>4620</v>
      </c>
      <c r="G80" s="30"/>
    </row>
    <row r="81" spans="2:11" ht="14.4" thickBot="1" x14ac:dyDescent="0.3">
      <c r="B81" s="151" t="s">
        <v>7</v>
      </c>
      <c r="C81" s="152"/>
      <c r="D81" s="152"/>
      <c r="E81" s="153"/>
      <c r="F81" s="97">
        <f>SUM(F73:F80)</f>
        <v>143335.24</v>
      </c>
    </row>
    <row r="82" spans="2:11" ht="14.4" thickBot="1" x14ac:dyDescent="0.3">
      <c r="B82" s="170"/>
      <c r="C82" s="170"/>
      <c r="D82" s="170"/>
      <c r="E82" s="170"/>
      <c r="F82" s="170"/>
      <c r="G82" s="30"/>
    </row>
    <row r="83" spans="2:11" ht="13.8" x14ac:dyDescent="0.25">
      <c r="B83" s="167" t="s">
        <v>40</v>
      </c>
      <c r="C83" s="168"/>
      <c r="D83" s="168"/>
      <c r="E83" s="168"/>
      <c r="F83" s="169"/>
      <c r="H83" s="134" t="s">
        <v>26</v>
      </c>
      <c r="I83" s="135"/>
    </row>
    <row r="84" spans="2:11" ht="16.8" x14ac:dyDescent="0.25">
      <c r="B84" s="90" t="s">
        <v>114</v>
      </c>
      <c r="C84" s="93" t="s">
        <v>67</v>
      </c>
      <c r="D84" s="95">
        <v>0.25</v>
      </c>
      <c r="E84" s="257">
        <f>VLOOKUP(B84,[2]Plan1!$B$5:$D$19,3,0)</f>
        <v>750</v>
      </c>
      <c r="F84" s="96">
        <f>D84*E84</f>
        <v>187.5</v>
      </c>
      <c r="G84" s="30">
        <f>F84+F85+F86+F87+F88+F89</f>
        <v>111392.73999999999</v>
      </c>
      <c r="H84" s="15" t="s">
        <v>76</v>
      </c>
      <c r="I84" s="16">
        <f>ROUND(I5*0.035,2)</f>
        <v>22.05</v>
      </c>
      <c r="J84" s="136" t="s">
        <v>50</v>
      </c>
      <c r="K84" s="137"/>
    </row>
    <row r="85" spans="2:11" ht="16.8" x14ac:dyDescent="0.25">
      <c r="B85" s="91" t="s">
        <v>80</v>
      </c>
      <c r="C85" s="93" t="s">
        <v>17</v>
      </c>
      <c r="D85" s="101">
        <f>I88</f>
        <v>69</v>
      </c>
      <c r="E85" s="257">
        <f>VLOOKUP(B85,[2]Plan1!$B$5:$D$19,3,0)</f>
        <v>188</v>
      </c>
      <c r="F85" s="96">
        <f t="shared" ref="F85:F91" si="6">D85*E85</f>
        <v>12972</v>
      </c>
      <c r="H85" s="15" t="s">
        <v>69</v>
      </c>
      <c r="I85" s="20">
        <f>I5</f>
        <v>630</v>
      </c>
      <c r="J85" s="17" t="s">
        <v>60</v>
      </c>
      <c r="K85" s="18">
        <f>ROUND((I5*0.1225),0)</f>
        <v>77</v>
      </c>
    </row>
    <row r="86" spans="2:11" ht="16.8" x14ac:dyDescent="0.25">
      <c r="B86" s="91" t="s">
        <v>115</v>
      </c>
      <c r="C86" s="93" t="s">
        <v>9</v>
      </c>
      <c r="D86" s="101">
        <f>I85</f>
        <v>630</v>
      </c>
      <c r="E86" s="257">
        <f>VLOOKUP(B86,[2]Plan1!$B$5:$D$19,3,0)</f>
        <v>145</v>
      </c>
      <c r="F86" s="96">
        <f t="shared" si="6"/>
        <v>91350</v>
      </c>
      <c r="H86" s="15" t="s">
        <v>70</v>
      </c>
      <c r="I86" s="16">
        <f>ROUND(C5/1.1,0)</f>
        <v>91</v>
      </c>
      <c r="J86" s="17" t="s">
        <v>61</v>
      </c>
      <c r="K86" s="18">
        <f>ROUND((I5*0.1225),0)</f>
        <v>77</v>
      </c>
    </row>
    <row r="87" spans="2:11" ht="16.8" x14ac:dyDescent="0.25">
      <c r="B87" s="91" t="s">
        <v>18</v>
      </c>
      <c r="C87" s="93" t="s">
        <v>15</v>
      </c>
      <c r="D87" s="99">
        <f>I87</f>
        <v>252</v>
      </c>
      <c r="E87" s="257">
        <f>VLOOKUP(B87,[2]Plan1!$B$5:$D$19,3,0)</f>
        <v>8.5</v>
      </c>
      <c r="F87" s="96">
        <f t="shared" si="6"/>
        <v>2142</v>
      </c>
      <c r="H87" s="15" t="s">
        <v>59</v>
      </c>
      <c r="I87" s="21">
        <f>ROUND(0.4*I5,0)</f>
        <v>252</v>
      </c>
    </row>
    <row r="88" spans="2:11" ht="16.8" x14ac:dyDescent="0.25">
      <c r="B88" s="91" t="s">
        <v>25</v>
      </c>
      <c r="C88" s="93" t="s">
        <v>17</v>
      </c>
      <c r="D88" s="93">
        <f>I86</f>
        <v>91</v>
      </c>
      <c r="E88" s="257">
        <f>VLOOKUP(B88,[2]Plan1!$B$5:$D$19,3,0)</f>
        <v>22.9</v>
      </c>
      <c r="F88" s="96">
        <f t="shared" si="6"/>
        <v>2083.9</v>
      </c>
      <c r="H88" s="15" t="s">
        <v>72</v>
      </c>
      <c r="I88" s="16">
        <f>ROUND(((C5/3)+1)*2,0)</f>
        <v>69</v>
      </c>
    </row>
    <row r="89" spans="2:11" ht="16.8" x14ac:dyDescent="0.25">
      <c r="B89" s="91" t="s">
        <v>19</v>
      </c>
      <c r="C89" s="93" t="s">
        <v>17</v>
      </c>
      <c r="D89" s="93">
        <f>I89</f>
        <v>1197</v>
      </c>
      <c r="E89" s="257">
        <f>VLOOKUP(B89,[2]Plan1!$B$5:$D$19,3,0)</f>
        <v>2.2200000000000002</v>
      </c>
      <c r="F89" s="96">
        <f t="shared" si="6"/>
        <v>2657.34</v>
      </c>
      <c r="H89" s="15" t="s">
        <v>71</v>
      </c>
      <c r="I89" s="16">
        <f>ROUND(1.9*I5,0)</f>
        <v>1197</v>
      </c>
    </row>
    <row r="90" spans="2:11" ht="16.8" x14ac:dyDescent="0.25">
      <c r="B90" s="91" t="s">
        <v>29</v>
      </c>
      <c r="C90" s="93" t="s">
        <v>20</v>
      </c>
      <c r="D90" s="93">
        <f>K85</f>
        <v>77</v>
      </c>
      <c r="E90" s="257">
        <f>VLOOKUP(B90,[2]Plan1!$B$5:$D$19,3,0)</f>
        <v>120</v>
      </c>
      <c r="F90" s="96">
        <f t="shared" si="6"/>
        <v>9240</v>
      </c>
    </row>
    <row r="91" spans="2:11" ht="16.8" x14ac:dyDescent="0.25">
      <c r="B91" s="91" t="s">
        <v>12</v>
      </c>
      <c r="C91" s="93" t="s">
        <v>20</v>
      </c>
      <c r="D91" s="93">
        <f>K86</f>
        <v>77</v>
      </c>
      <c r="E91" s="257">
        <f>VLOOKUP(B91,[2]Plan1!$B$5:$D$19,3,0)</f>
        <v>60</v>
      </c>
      <c r="F91" s="96">
        <f t="shared" si="6"/>
        <v>4620</v>
      </c>
      <c r="G91" s="30"/>
    </row>
    <row r="92" spans="2:11" ht="14.4" thickBot="1" x14ac:dyDescent="0.3">
      <c r="B92" s="151" t="s">
        <v>7</v>
      </c>
      <c r="C92" s="152"/>
      <c r="D92" s="152"/>
      <c r="E92" s="153"/>
      <c r="F92" s="97">
        <f>SUM(F84:F91)</f>
        <v>125252.73999999999</v>
      </c>
    </row>
    <row r="93" spans="2:11" ht="14.4" thickBot="1" x14ac:dyDescent="0.3">
      <c r="B93" s="102"/>
      <c r="C93" s="102"/>
      <c r="D93" s="102"/>
      <c r="E93" s="102"/>
      <c r="F93" s="102"/>
      <c r="G93" s="30"/>
    </row>
    <row r="94" spans="2:11" ht="13.8" x14ac:dyDescent="0.25">
      <c r="B94" s="167" t="s">
        <v>41</v>
      </c>
      <c r="C94" s="168"/>
      <c r="D94" s="168"/>
      <c r="E94" s="168"/>
      <c r="F94" s="169"/>
      <c r="H94" s="134" t="s">
        <v>26</v>
      </c>
      <c r="I94" s="135"/>
    </row>
    <row r="95" spans="2:11" ht="16.8" x14ac:dyDescent="0.25">
      <c r="B95" s="90" t="s">
        <v>64</v>
      </c>
      <c r="C95" s="93" t="s">
        <v>13</v>
      </c>
      <c r="D95" s="101">
        <f>I95+I100</f>
        <v>18.600000000000001</v>
      </c>
      <c r="E95" s="257">
        <f>VLOOKUP(B95,[2]Plan1!$B$5:$D$19,3,0)</f>
        <v>1450</v>
      </c>
      <c r="F95" s="96">
        <f>E95*D95</f>
        <v>26970.000000000004</v>
      </c>
      <c r="G95" s="30">
        <f>F95+F96+F97+F98+F99</f>
        <v>125203.23999999999</v>
      </c>
      <c r="H95" s="15" t="s">
        <v>65</v>
      </c>
      <c r="I95" s="16">
        <f>ROUND(I5*0.02,2)</f>
        <v>12.6</v>
      </c>
      <c r="J95" s="136" t="s">
        <v>50</v>
      </c>
      <c r="K95" s="137"/>
    </row>
    <row r="96" spans="2:11" ht="16.8" x14ac:dyDescent="0.25">
      <c r="B96" s="91" t="s">
        <v>115</v>
      </c>
      <c r="C96" s="93" t="s">
        <v>9</v>
      </c>
      <c r="D96" s="101">
        <f>I96</f>
        <v>630</v>
      </c>
      <c r="E96" s="257">
        <f>VLOOKUP(B96,[2]Plan1!$B$5:$D$19,3,0)</f>
        <v>145</v>
      </c>
      <c r="F96" s="96">
        <f t="shared" ref="F96:F101" si="7">E96*D96</f>
        <v>91350</v>
      </c>
      <c r="H96" s="15" t="s">
        <v>69</v>
      </c>
      <c r="I96" s="20">
        <f>I5</f>
        <v>630</v>
      </c>
      <c r="J96" s="17" t="s">
        <v>60</v>
      </c>
      <c r="K96" s="18">
        <f>ROUND((I5*0.1225),0)</f>
        <v>77</v>
      </c>
    </row>
    <row r="97" spans="2:11" ht="16.8" x14ac:dyDescent="0.25">
      <c r="B97" s="91" t="s">
        <v>18</v>
      </c>
      <c r="C97" s="93" t="s">
        <v>15</v>
      </c>
      <c r="D97" s="99">
        <f>I98</f>
        <v>252</v>
      </c>
      <c r="E97" s="257">
        <f>VLOOKUP(B97,[2]Plan1!$B$5:$D$19,3,0)</f>
        <v>8.5</v>
      </c>
      <c r="F97" s="96">
        <f t="shared" si="7"/>
        <v>2142</v>
      </c>
      <c r="H97" s="15" t="s">
        <v>70</v>
      </c>
      <c r="I97" s="16">
        <f>ROUND(C5/1.1,0)</f>
        <v>91</v>
      </c>
      <c r="J97" s="17" t="s">
        <v>61</v>
      </c>
      <c r="K97" s="18">
        <f>ROUND((I5*0.1225),0)</f>
        <v>77</v>
      </c>
    </row>
    <row r="98" spans="2:11" ht="16.8" x14ac:dyDescent="0.25">
      <c r="B98" s="91" t="s">
        <v>25</v>
      </c>
      <c r="C98" s="93" t="s">
        <v>17</v>
      </c>
      <c r="D98" s="93">
        <f>I97</f>
        <v>91</v>
      </c>
      <c r="E98" s="257">
        <f>VLOOKUP(B98,[2]Plan1!$B$5:$D$19,3,0)</f>
        <v>22.9</v>
      </c>
      <c r="F98" s="96">
        <f t="shared" si="7"/>
        <v>2083.9</v>
      </c>
      <c r="H98" s="15" t="s">
        <v>59</v>
      </c>
      <c r="I98" s="21">
        <f>ROUND(0.4*I5,0)</f>
        <v>252</v>
      </c>
    </row>
    <row r="99" spans="2:11" ht="16.8" x14ac:dyDescent="0.25">
      <c r="B99" s="91" t="s">
        <v>19</v>
      </c>
      <c r="C99" s="93" t="s">
        <v>17</v>
      </c>
      <c r="D99" s="93">
        <f>I101</f>
        <v>1197</v>
      </c>
      <c r="E99" s="257">
        <f>VLOOKUP(B99,[2]Plan1!$B$5:$D$19,3,0)</f>
        <v>2.2200000000000002</v>
      </c>
      <c r="F99" s="96">
        <f t="shared" si="7"/>
        <v>2657.34</v>
      </c>
      <c r="H99" s="15" t="s">
        <v>74</v>
      </c>
      <c r="I99" s="16">
        <f>ROUND(((C5/3)+1)*2,0)</f>
        <v>69</v>
      </c>
    </row>
    <row r="100" spans="2:11" ht="16.8" x14ac:dyDescent="0.25">
      <c r="B100" s="91" t="s">
        <v>29</v>
      </c>
      <c r="C100" s="93" t="s">
        <v>20</v>
      </c>
      <c r="D100" s="93">
        <f>K96</f>
        <v>77</v>
      </c>
      <c r="E100" s="257">
        <f>VLOOKUP(B100,[2]Plan1!$B$5:$D$19,3,0)</f>
        <v>120</v>
      </c>
      <c r="F100" s="96">
        <f t="shared" si="7"/>
        <v>9240</v>
      </c>
      <c r="H100" s="15" t="s">
        <v>68</v>
      </c>
      <c r="I100" s="16">
        <f>ROUND((3.6*0.15*0.15*I99),0)</f>
        <v>6</v>
      </c>
    </row>
    <row r="101" spans="2:11" ht="16.8" x14ac:dyDescent="0.25">
      <c r="B101" s="91" t="s">
        <v>12</v>
      </c>
      <c r="C101" s="93" t="s">
        <v>20</v>
      </c>
      <c r="D101" s="93">
        <f>K97</f>
        <v>77</v>
      </c>
      <c r="E101" s="257">
        <f>VLOOKUP(B101,[2]Plan1!$B$5:$D$19,3,0)</f>
        <v>60</v>
      </c>
      <c r="F101" s="96">
        <f t="shared" si="7"/>
        <v>4620</v>
      </c>
      <c r="G101" s="30"/>
      <c r="H101" s="15" t="s">
        <v>71</v>
      </c>
      <c r="I101" s="16">
        <f>ROUND(1.9*I5,0)</f>
        <v>1197</v>
      </c>
    </row>
    <row r="102" spans="2:11" ht="14.4" thickBot="1" x14ac:dyDescent="0.3">
      <c r="B102" s="151" t="s">
        <v>7</v>
      </c>
      <c r="C102" s="152"/>
      <c r="D102" s="152"/>
      <c r="E102" s="153"/>
      <c r="F102" s="97">
        <f>SUM(F95:F101)</f>
        <v>139063.24</v>
      </c>
    </row>
    <row r="103" spans="2:11" ht="14.4" thickBot="1" x14ac:dyDescent="0.3">
      <c r="B103" s="170"/>
      <c r="C103" s="170"/>
      <c r="D103" s="170"/>
      <c r="E103" s="170"/>
      <c r="F103" s="170"/>
      <c r="G103" s="30"/>
    </row>
    <row r="104" spans="2:11" ht="13.8" x14ac:dyDescent="0.25">
      <c r="B104" s="167" t="s">
        <v>42</v>
      </c>
      <c r="C104" s="168"/>
      <c r="D104" s="168"/>
      <c r="E104" s="168"/>
      <c r="F104" s="169"/>
      <c r="H104" s="134" t="s">
        <v>26</v>
      </c>
      <c r="I104" s="135"/>
    </row>
    <row r="105" spans="2:11" ht="16.8" x14ac:dyDescent="0.25">
      <c r="B105" s="90" t="s">
        <v>114</v>
      </c>
      <c r="C105" s="93" t="s">
        <v>67</v>
      </c>
      <c r="D105" s="95">
        <f>I105</f>
        <v>22.05</v>
      </c>
      <c r="E105" s="257">
        <f>VLOOKUP(B105,[2]Plan1!$B$5:$D$19,3,0)</f>
        <v>750</v>
      </c>
      <c r="F105" s="96">
        <f>D105*E105</f>
        <v>16537.5</v>
      </c>
      <c r="G105" s="30">
        <f>F105+F106+F107+F108+F109+F110</f>
        <v>124920.73999999999</v>
      </c>
      <c r="H105" s="15" t="s">
        <v>76</v>
      </c>
      <c r="I105" s="16">
        <f>ROUND(I5*0.035,2)</f>
        <v>22.05</v>
      </c>
      <c r="J105" s="136" t="s">
        <v>50</v>
      </c>
      <c r="K105" s="137"/>
    </row>
    <row r="106" spans="2:11" ht="16.8" x14ac:dyDescent="0.25">
      <c r="B106" s="91" t="s">
        <v>64</v>
      </c>
      <c r="C106" s="93" t="s">
        <v>13</v>
      </c>
      <c r="D106" s="103">
        <f>I110</f>
        <v>7</v>
      </c>
      <c r="E106" s="257">
        <f>VLOOKUP(B106,[2]Plan1!$B$5:$D$19,3,0)</f>
        <v>1450</v>
      </c>
      <c r="F106" s="96">
        <f t="shared" ref="F106:F112" si="8">D106*E106</f>
        <v>10150</v>
      </c>
      <c r="H106" s="15" t="s">
        <v>69</v>
      </c>
      <c r="I106" s="20">
        <f>I5</f>
        <v>630</v>
      </c>
      <c r="J106" s="17" t="s">
        <v>60</v>
      </c>
      <c r="K106" s="18">
        <f>ROUND((I5*0.1225),0)</f>
        <v>77</v>
      </c>
    </row>
    <row r="107" spans="2:11" ht="16.8" x14ac:dyDescent="0.25">
      <c r="B107" s="91" t="s">
        <v>115</v>
      </c>
      <c r="C107" s="93" t="s">
        <v>17</v>
      </c>
      <c r="D107" s="101">
        <f>I106</f>
        <v>630</v>
      </c>
      <c r="E107" s="257">
        <f>VLOOKUP(B107,[2]Plan1!$B$5:$D$19,3,0)</f>
        <v>145</v>
      </c>
      <c r="F107" s="96">
        <f t="shared" si="8"/>
        <v>91350</v>
      </c>
      <c r="H107" s="15" t="s">
        <v>70</v>
      </c>
      <c r="I107" s="16">
        <f>ROUND(C5/1.1,0)</f>
        <v>91</v>
      </c>
      <c r="J107" s="17" t="s">
        <v>61</v>
      </c>
      <c r="K107" s="18">
        <f>ROUND((I5*0.1225),0)</f>
        <v>77</v>
      </c>
    </row>
    <row r="108" spans="2:11" ht="16.8" x14ac:dyDescent="0.25">
      <c r="B108" s="91" t="s">
        <v>18</v>
      </c>
      <c r="C108" s="93" t="s">
        <v>15</v>
      </c>
      <c r="D108" s="99">
        <f>I108</f>
        <v>252</v>
      </c>
      <c r="E108" s="257">
        <f>VLOOKUP(B108,[2]Plan1!$B$5:$D$19,3,0)</f>
        <v>8.5</v>
      </c>
      <c r="F108" s="96">
        <f t="shared" si="8"/>
        <v>2142</v>
      </c>
      <c r="H108" s="15" t="s">
        <v>59</v>
      </c>
      <c r="I108" s="21">
        <f>ROUND(0.4*I5,0)</f>
        <v>252</v>
      </c>
    </row>
    <row r="109" spans="2:11" ht="16.8" x14ac:dyDescent="0.25">
      <c r="B109" s="91" t="s">
        <v>25</v>
      </c>
      <c r="C109" s="93" t="s">
        <v>17</v>
      </c>
      <c r="D109" s="93">
        <f>I107</f>
        <v>91</v>
      </c>
      <c r="E109" s="257">
        <f>VLOOKUP(B109,[2]Plan1!$B$5:$D$19,3,0)</f>
        <v>22.9</v>
      </c>
      <c r="F109" s="96">
        <f t="shared" si="8"/>
        <v>2083.9</v>
      </c>
      <c r="H109" s="15" t="s">
        <v>74</v>
      </c>
      <c r="I109" s="16">
        <f>ROUND(((C5/3)+1)*2,0)</f>
        <v>69</v>
      </c>
    </row>
    <row r="110" spans="2:11" ht="16.8" x14ac:dyDescent="0.25">
      <c r="B110" s="91" t="s">
        <v>19</v>
      </c>
      <c r="C110" s="93" t="s">
        <v>17</v>
      </c>
      <c r="D110" s="93">
        <f>I111</f>
        <v>1197</v>
      </c>
      <c r="E110" s="257">
        <f>VLOOKUP(B110,[2]Plan1!$B$5:$D$19,3,0)</f>
        <v>2.2200000000000002</v>
      </c>
      <c r="F110" s="96">
        <f t="shared" si="8"/>
        <v>2657.34</v>
      </c>
      <c r="H110" s="15" t="s">
        <v>68</v>
      </c>
      <c r="I110" s="16">
        <f>ROUND((3.6*0.17*0.17*I109),0)</f>
        <v>7</v>
      </c>
    </row>
    <row r="111" spans="2:11" ht="16.8" x14ac:dyDescent="0.25">
      <c r="B111" s="91" t="s">
        <v>29</v>
      </c>
      <c r="C111" s="93" t="s">
        <v>20</v>
      </c>
      <c r="D111" s="93">
        <f>K106</f>
        <v>77</v>
      </c>
      <c r="E111" s="257">
        <f>VLOOKUP(B111,[2]Plan1!$B$5:$D$19,3,0)</f>
        <v>120</v>
      </c>
      <c r="F111" s="96">
        <f t="shared" si="8"/>
        <v>9240</v>
      </c>
      <c r="G111" s="30"/>
      <c r="H111" s="15" t="s">
        <v>71</v>
      </c>
      <c r="I111" s="16">
        <f>ROUND(1.9*I5,0)</f>
        <v>1197</v>
      </c>
    </row>
    <row r="112" spans="2:11" ht="16.8" x14ac:dyDescent="0.25">
      <c r="B112" s="91" t="s">
        <v>12</v>
      </c>
      <c r="C112" s="93" t="s">
        <v>20</v>
      </c>
      <c r="D112" s="93">
        <f>K107</f>
        <v>77</v>
      </c>
      <c r="E112" s="257">
        <f>VLOOKUP(B112,[2]Plan1!$B$5:$D$19,3,0)</f>
        <v>60</v>
      </c>
      <c r="F112" s="96">
        <f t="shared" si="8"/>
        <v>4620</v>
      </c>
    </row>
    <row r="113" spans="2:7" ht="14.4" thickBot="1" x14ac:dyDescent="0.3">
      <c r="B113" s="151" t="s">
        <v>7</v>
      </c>
      <c r="C113" s="152"/>
      <c r="D113" s="152"/>
      <c r="E113" s="153"/>
      <c r="F113" s="97">
        <f>SUM(F105:F112)</f>
        <v>138780.74</v>
      </c>
    </row>
    <row r="114" spans="2:7" ht="14.4" thickBot="1" x14ac:dyDescent="0.3">
      <c r="B114" s="102"/>
      <c r="C114" s="102"/>
      <c r="D114" s="102"/>
      <c r="E114" s="102"/>
      <c r="F114" s="102"/>
      <c r="G114" s="30"/>
    </row>
    <row r="115" spans="2:7" ht="14.4" thickBot="1" x14ac:dyDescent="0.3">
      <c r="B115" s="138" t="s">
        <v>83</v>
      </c>
      <c r="C115" s="139"/>
      <c r="D115" s="139"/>
      <c r="E115" s="140"/>
      <c r="F115" s="104" t="e">
        <f>F17+F25+F32+F42+F52+F61+F70+F81+F92+F102+F113</f>
        <v>#N/A</v>
      </c>
    </row>
    <row r="116" spans="2:7" ht="13.8" thickBot="1" x14ac:dyDescent="0.3">
      <c r="B116" s="45"/>
      <c r="C116" s="45"/>
      <c r="D116" s="45"/>
      <c r="E116" s="45"/>
      <c r="F116" s="46"/>
    </row>
    <row r="117" spans="2:7" ht="14.4" x14ac:dyDescent="0.3">
      <c r="B117" s="105" t="s">
        <v>84</v>
      </c>
      <c r="C117" s="106" t="s">
        <v>110</v>
      </c>
      <c r="D117" s="107" t="e">
        <f>G11+G20+G28+G35+G45+G55+G64+G73+G84+G95+G105</f>
        <v>#N/A</v>
      </c>
      <c r="E117" s="108"/>
      <c r="F117" s="109"/>
    </row>
    <row r="118" spans="2:7" ht="14.4" x14ac:dyDescent="0.3">
      <c r="B118" s="110" t="s">
        <v>86</v>
      </c>
      <c r="C118" s="111" t="s">
        <v>110</v>
      </c>
      <c r="D118" s="112">
        <f>F15+F16+F23+F24+F30+F31+F40+F41+F50+F51+F59+F60+F68+F69+F79+F80+F90+F91+F100+F101+F111+F112</f>
        <v>126420</v>
      </c>
      <c r="E118" s="113"/>
      <c r="F118" s="114"/>
    </row>
    <row r="119" spans="2:7" ht="13.8" thickBot="1" x14ac:dyDescent="0.3">
      <c r="B119" s="115" t="s">
        <v>87</v>
      </c>
      <c r="C119" s="116" t="s">
        <v>110</v>
      </c>
      <c r="D119" s="117" t="e">
        <f>D117+D118</f>
        <v>#N/A</v>
      </c>
      <c r="E119" s="118"/>
      <c r="F119" s="119"/>
    </row>
    <row r="120" spans="2:7" ht="13.8" thickBot="1" x14ac:dyDescent="0.3">
      <c r="B120" s="38"/>
      <c r="C120" s="38"/>
      <c r="D120" s="38"/>
      <c r="E120" s="38"/>
      <c r="F120" s="38"/>
    </row>
    <row r="121" spans="2:7" x14ac:dyDescent="0.25">
      <c r="B121" s="141" t="s">
        <v>92</v>
      </c>
      <c r="C121" s="142"/>
      <c r="D121" s="142"/>
      <c r="E121" s="143"/>
      <c r="F121" s="144" t="e">
        <f>D117*0.12</f>
        <v>#N/A</v>
      </c>
    </row>
    <row r="122" spans="2:7" x14ac:dyDescent="0.25">
      <c r="B122" s="146" t="s">
        <v>93</v>
      </c>
      <c r="C122" s="147"/>
      <c r="D122" s="147"/>
      <c r="E122" s="148"/>
      <c r="F122" s="145"/>
    </row>
    <row r="123" spans="2:7" x14ac:dyDescent="0.25">
      <c r="B123" s="171" t="s">
        <v>90</v>
      </c>
      <c r="C123" s="172"/>
      <c r="D123" s="172"/>
      <c r="E123" s="173"/>
      <c r="F123" s="174">
        <f>D118*0.9675</f>
        <v>122311.35</v>
      </c>
    </row>
    <row r="124" spans="2:7" ht="13.8" thickBot="1" x14ac:dyDescent="0.3">
      <c r="B124" s="176" t="s">
        <v>91</v>
      </c>
      <c r="C124" s="177"/>
      <c r="D124" s="177"/>
      <c r="E124" s="178"/>
      <c r="F124" s="175"/>
    </row>
    <row r="125" spans="2:7" ht="13.8" thickBot="1" x14ac:dyDescent="0.3">
      <c r="B125" s="38"/>
      <c r="C125" s="38"/>
      <c r="D125" s="38"/>
      <c r="E125" s="38"/>
      <c r="F125" s="38"/>
    </row>
    <row r="126" spans="2:7" ht="14.4" thickBot="1" x14ac:dyDescent="0.3">
      <c r="B126" s="132" t="s">
        <v>88</v>
      </c>
      <c r="C126" s="133"/>
      <c r="D126" s="133"/>
      <c r="E126" s="133"/>
      <c r="F126" s="120" t="e">
        <f>D119+F121+F123</f>
        <v>#N/A</v>
      </c>
    </row>
    <row r="127" spans="2:7" x14ac:dyDescent="0.25">
      <c r="B127" s="38"/>
      <c r="C127" s="38"/>
      <c r="D127" s="38"/>
      <c r="E127" s="38"/>
      <c r="F127" s="38"/>
    </row>
    <row r="128" spans="2:7" x14ac:dyDescent="0.25">
      <c r="B128" s="39" t="s">
        <v>111</v>
      </c>
      <c r="C128" s="40" t="e">
        <f>F126/I5</f>
        <v>#N/A</v>
      </c>
      <c r="D128" s="41"/>
      <c r="E128" s="41"/>
      <c r="F128" s="38"/>
    </row>
  </sheetData>
  <mergeCells count="69">
    <mergeCell ref="H94:I94"/>
    <mergeCell ref="J35:K35"/>
    <mergeCell ref="B33:F33"/>
    <mergeCell ref="H34:I34"/>
    <mergeCell ref="B61:E61"/>
    <mergeCell ref="H54:I54"/>
    <mergeCell ref="J55:K55"/>
    <mergeCell ref="H72:I72"/>
    <mergeCell ref="B54:F54"/>
    <mergeCell ref="B62:F62"/>
    <mergeCell ref="B63:F63"/>
    <mergeCell ref="B70:E70"/>
    <mergeCell ref="B72:F72"/>
    <mergeCell ref="B34:F34"/>
    <mergeCell ref="B94:F94"/>
    <mergeCell ref="J73:K73"/>
    <mergeCell ref="B3:F3"/>
    <mergeCell ref="H29:I29"/>
    <mergeCell ref="H32:I32"/>
    <mergeCell ref="J29:K29"/>
    <mergeCell ref="H27:K27"/>
    <mergeCell ref="B32:E32"/>
    <mergeCell ref="H11:I11"/>
    <mergeCell ref="J11:K11"/>
    <mergeCell ref="H20:I20"/>
    <mergeCell ref="J20:K20"/>
    <mergeCell ref="B10:F10"/>
    <mergeCell ref="B17:E17"/>
    <mergeCell ref="B18:F18"/>
    <mergeCell ref="B19:F19"/>
    <mergeCell ref="B25:E25"/>
    <mergeCell ref="B123:E123"/>
    <mergeCell ref="F123:F124"/>
    <mergeCell ref="B124:E124"/>
    <mergeCell ref="B103:F103"/>
    <mergeCell ref="B104:F104"/>
    <mergeCell ref="B113:E113"/>
    <mergeCell ref="J95:K95"/>
    <mergeCell ref="B102:E102"/>
    <mergeCell ref="B2:F2"/>
    <mergeCell ref="B4:F4"/>
    <mergeCell ref="B8:B9"/>
    <mergeCell ref="C8:C9"/>
    <mergeCell ref="D8:D9"/>
    <mergeCell ref="E8:F8"/>
    <mergeCell ref="B42:E42"/>
    <mergeCell ref="B44:F44"/>
    <mergeCell ref="J64:K64"/>
    <mergeCell ref="B52:E52"/>
    <mergeCell ref="B81:E81"/>
    <mergeCell ref="B82:F82"/>
    <mergeCell ref="B83:F83"/>
    <mergeCell ref="B92:E92"/>
    <mergeCell ref="L11:M11"/>
    <mergeCell ref="L20:M20"/>
    <mergeCell ref="B126:E126"/>
    <mergeCell ref="H44:I44"/>
    <mergeCell ref="J45:K45"/>
    <mergeCell ref="B115:E115"/>
    <mergeCell ref="B121:E121"/>
    <mergeCell ref="F121:F122"/>
    <mergeCell ref="B122:E122"/>
    <mergeCell ref="H104:I104"/>
    <mergeCell ref="J105:K105"/>
    <mergeCell ref="H83:I83"/>
    <mergeCell ref="B26:F26"/>
    <mergeCell ref="B27:F27"/>
    <mergeCell ref="J84:K84"/>
    <mergeCell ref="H63:I6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topLeftCell="A6" workbookViewId="0">
      <selection activeCell="D41" sqref="D41"/>
    </sheetView>
  </sheetViews>
  <sheetFormatPr defaultRowHeight="13.2" x14ac:dyDescent="0.25"/>
  <cols>
    <col min="2" max="2" width="29.6640625" customWidth="1"/>
    <col min="4" max="5" width="13.6640625" customWidth="1"/>
    <col min="6" max="6" width="22.6640625" customWidth="1"/>
  </cols>
  <sheetData>
    <row r="1" spans="2:13" ht="13.8" thickBot="1" x14ac:dyDescent="0.3"/>
    <row r="2" spans="2:13" ht="16.2" thickBot="1" x14ac:dyDescent="0.35">
      <c r="B2" s="237" t="s">
        <v>28</v>
      </c>
      <c r="C2" s="238"/>
      <c r="D2" s="238"/>
      <c r="E2" s="238"/>
      <c r="F2" s="239"/>
    </row>
    <row r="3" spans="2:13" ht="15" x14ac:dyDescent="0.25">
      <c r="B3" s="240" t="s">
        <v>107</v>
      </c>
      <c r="C3" s="241"/>
      <c r="D3" s="241"/>
      <c r="E3" s="241"/>
      <c r="F3" s="242"/>
    </row>
    <row r="4" spans="2:13" ht="14.4" thickBot="1" x14ac:dyDescent="0.3">
      <c r="B4" s="243" t="s">
        <v>99</v>
      </c>
      <c r="C4" s="244"/>
      <c r="D4" s="244"/>
      <c r="E4" s="244"/>
      <c r="F4" s="245"/>
    </row>
    <row r="5" spans="2:13" ht="13.8" x14ac:dyDescent="0.25">
      <c r="B5" s="78" t="s">
        <v>100</v>
      </c>
      <c r="C5" s="61">
        <v>100</v>
      </c>
      <c r="D5" s="62" t="s">
        <v>8</v>
      </c>
      <c r="E5" s="63"/>
      <c r="F5" s="64"/>
      <c r="H5" s="4" t="s">
        <v>43</v>
      </c>
      <c r="I5" s="29">
        <f>C5*C6</f>
        <v>630</v>
      </c>
    </row>
    <row r="6" spans="2:13" ht="14.4" thickBot="1" x14ac:dyDescent="0.3">
      <c r="B6" s="65" t="s">
        <v>0</v>
      </c>
      <c r="C6" s="66">
        <v>6.3</v>
      </c>
      <c r="D6" s="67" t="s">
        <v>8</v>
      </c>
      <c r="E6" s="68"/>
      <c r="F6" s="69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246" t="s">
        <v>1</v>
      </c>
      <c r="C8" s="248" t="s">
        <v>2</v>
      </c>
      <c r="D8" s="248" t="s">
        <v>3</v>
      </c>
      <c r="E8" s="250" t="s">
        <v>4</v>
      </c>
      <c r="F8" s="251"/>
      <c r="H8" s="2"/>
    </row>
    <row r="9" spans="2:13" ht="13.8" x14ac:dyDescent="0.25">
      <c r="B9" s="247"/>
      <c r="C9" s="249"/>
      <c r="D9" s="249"/>
      <c r="E9" s="4" t="s">
        <v>5</v>
      </c>
      <c r="F9" s="33" t="s">
        <v>6</v>
      </c>
      <c r="H9" s="2"/>
    </row>
    <row r="10" spans="2:13" ht="13.8" x14ac:dyDescent="0.25">
      <c r="B10" s="234" t="s">
        <v>30</v>
      </c>
      <c r="C10" s="235"/>
      <c r="D10" s="235"/>
      <c r="E10" s="235"/>
      <c r="F10" s="236"/>
      <c r="H10" s="2"/>
    </row>
    <row r="11" spans="2:13" ht="13.8" x14ac:dyDescent="0.25">
      <c r="B11" s="34" t="s">
        <v>10</v>
      </c>
      <c r="C11" s="4" t="s">
        <v>13</v>
      </c>
      <c r="D11" s="4">
        <f>K12</f>
        <v>7.8</v>
      </c>
      <c r="E11" s="7" t="e">
        <f>#REF!</f>
        <v>#REF!</v>
      </c>
      <c r="F11" s="35" t="e">
        <f t="shared" ref="F11:F16" si="0">D11*E11</f>
        <v>#REF!</v>
      </c>
      <c r="G11" s="30" t="e">
        <f>SUM(F11:F14)</f>
        <v>#REF!</v>
      </c>
      <c r="H11" s="190" t="s">
        <v>45</v>
      </c>
      <c r="I11" s="190"/>
      <c r="J11" s="191" t="s">
        <v>26</v>
      </c>
      <c r="K11" s="191"/>
      <c r="L11" s="131" t="s">
        <v>50</v>
      </c>
      <c r="M11" s="131"/>
    </row>
    <row r="12" spans="2:13" ht="13.8" x14ac:dyDescent="0.25">
      <c r="B12" s="34" t="s">
        <v>27</v>
      </c>
      <c r="C12" s="4" t="s">
        <v>13</v>
      </c>
      <c r="D12" s="4">
        <f>K13</f>
        <v>7.8</v>
      </c>
      <c r="E12" s="7" t="e">
        <f>#REF!</f>
        <v>#REF!</v>
      </c>
      <c r="F12" s="35" t="e">
        <f t="shared" si="0"/>
        <v>#REF!</v>
      </c>
      <c r="H12" s="8" t="s">
        <v>46</v>
      </c>
      <c r="I12" s="9">
        <f>($C$5+$C$6)*2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ROUND(($I$5*0.0095),0)</f>
        <v>6</v>
      </c>
    </row>
    <row r="13" spans="2:13" ht="13.8" x14ac:dyDescent="0.25">
      <c r="B13" s="34" t="s">
        <v>32</v>
      </c>
      <c r="C13" s="4" t="s">
        <v>13</v>
      </c>
      <c r="D13" s="4">
        <f>K14</f>
        <v>10.4</v>
      </c>
      <c r="E13" s="7" t="e">
        <f>#REF!</f>
        <v>#REF!</v>
      </c>
      <c r="F13" s="35" t="e">
        <f t="shared" si="0"/>
        <v>#REF!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ROUND(($I$5*0.038),0)</f>
        <v>24</v>
      </c>
    </row>
    <row r="14" spans="2:13" ht="13.8" x14ac:dyDescent="0.25">
      <c r="B14" s="34" t="s">
        <v>11</v>
      </c>
      <c r="C14" s="4" t="s">
        <v>14</v>
      </c>
      <c r="D14" s="4">
        <f>K15</f>
        <v>55</v>
      </c>
      <c r="E14" s="7" t="e">
        <f>#REF!</f>
        <v>#REF!</v>
      </c>
      <c r="F14" s="35" t="e">
        <f t="shared" si="0"/>
        <v>#REF!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34" t="s">
        <v>31</v>
      </c>
      <c r="C15" s="4" t="s">
        <v>20</v>
      </c>
      <c r="D15" s="4">
        <f>M12</f>
        <v>6</v>
      </c>
      <c r="E15" s="7" t="e">
        <f>#REF!</f>
        <v>#REF!</v>
      </c>
      <c r="F15" s="35" t="e">
        <f t="shared" si="0"/>
        <v>#REF!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34" t="s">
        <v>12</v>
      </c>
      <c r="C16" s="4" t="s">
        <v>20</v>
      </c>
      <c r="D16" s="4">
        <f>M13</f>
        <v>24</v>
      </c>
      <c r="E16" s="7" t="e">
        <f>#REF!</f>
        <v>#REF!</v>
      </c>
      <c r="F16" s="35" t="e">
        <f t="shared" si="0"/>
        <v>#REF!</v>
      </c>
      <c r="H16" s="2"/>
    </row>
    <row r="17" spans="2:13" ht="14.4" thickBot="1" x14ac:dyDescent="0.3">
      <c r="B17" s="221" t="s">
        <v>7</v>
      </c>
      <c r="C17" s="222"/>
      <c r="D17" s="222"/>
      <c r="E17" s="222"/>
      <c r="F17" s="36" t="e">
        <f>SUM(F11:F16)</f>
        <v>#REF!</v>
      </c>
      <c r="H17" s="2"/>
    </row>
    <row r="18" spans="2:13" ht="14.4" thickBot="1" x14ac:dyDescent="0.3">
      <c r="B18" s="233"/>
      <c r="C18" s="233"/>
      <c r="D18" s="233"/>
      <c r="E18" s="233"/>
      <c r="F18" s="233"/>
      <c r="H18" s="2"/>
    </row>
    <row r="19" spans="2:13" ht="13.8" x14ac:dyDescent="0.25">
      <c r="B19" s="230" t="s">
        <v>33</v>
      </c>
      <c r="C19" s="231"/>
      <c r="D19" s="231"/>
      <c r="E19" s="231"/>
      <c r="F19" s="232"/>
      <c r="H19" s="2"/>
    </row>
    <row r="20" spans="2:13" ht="13.8" x14ac:dyDescent="0.25">
      <c r="B20" s="37" t="s">
        <v>10</v>
      </c>
      <c r="C20" s="4" t="s">
        <v>21</v>
      </c>
      <c r="D20" s="28">
        <f>K21</f>
        <v>18.899999999999999</v>
      </c>
      <c r="E20" s="6" t="e">
        <f>#REF!</f>
        <v>#REF!</v>
      </c>
      <c r="F20" s="35" t="e">
        <f>E20*D20</f>
        <v>#REF!</v>
      </c>
      <c r="G20" s="30" t="e">
        <f>F20+F21+F22</f>
        <v>#REF!</v>
      </c>
      <c r="H20" s="190" t="s">
        <v>34</v>
      </c>
      <c r="I20" s="190"/>
      <c r="J20" s="191" t="s">
        <v>26</v>
      </c>
      <c r="K20" s="191"/>
      <c r="L20" s="131" t="s">
        <v>50</v>
      </c>
      <c r="M20" s="131"/>
    </row>
    <row r="21" spans="2:13" ht="13.8" x14ac:dyDescent="0.25">
      <c r="B21" s="37" t="s">
        <v>27</v>
      </c>
      <c r="C21" s="4" t="s">
        <v>21</v>
      </c>
      <c r="D21" s="28">
        <f>K22</f>
        <v>15.75</v>
      </c>
      <c r="E21" s="6" t="e">
        <f>#REF!</f>
        <v>#REF!</v>
      </c>
      <c r="F21" s="35" t="e">
        <f>E21*D21</f>
        <v>#REF!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ROUND($I$5*0.0125,0)</f>
        <v>8</v>
      </c>
    </row>
    <row r="22" spans="2:13" ht="13.8" x14ac:dyDescent="0.25">
      <c r="B22" s="37" t="s">
        <v>11</v>
      </c>
      <c r="C22" s="4" t="s">
        <v>14</v>
      </c>
      <c r="D22" s="28">
        <f>K23</f>
        <v>132</v>
      </c>
      <c r="E22" s="6" t="e">
        <f>#REF!</f>
        <v>#REF!</v>
      </c>
      <c r="F22" s="35" t="e">
        <f>E22*D22</f>
        <v>#REF!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ROUND(($I$5*0.038),0)</f>
        <v>24</v>
      </c>
    </row>
    <row r="23" spans="2:13" ht="13.8" x14ac:dyDescent="0.25">
      <c r="B23" s="37" t="s">
        <v>29</v>
      </c>
      <c r="C23" s="4" t="s">
        <v>20</v>
      </c>
      <c r="D23" s="28">
        <f>M21</f>
        <v>8</v>
      </c>
      <c r="E23" s="6" t="e">
        <f>#REF!</f>
        <v>#REF!</v>
      </c>
      <c r="F23" s="35" t="e">
        <f>E23*D23</f>
        <v>#REF!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13" ht="13.8" x14ac:dyDescent="0.25">
      <c r="B24" s="37" t="s">
        <v>12</v>
      </c>
      <c r="C24" s="4" t="s">
        <v>20</v>
      </c>
      <c r="D24" s="28">
        <f>M22</f>
        <v>24</v>
      </c>
      <c r="E24" s="6" t="e">
        <f>#REF!</f>
        <v>#REF!</v>
      </c>
      <c r="F24" s="35" t="e">
        <f>E24*D24</f>
        <v>#REF!</v>
      </c>
      <c r="G24" s="30"/>
      <c r="H24" s="8" t="s">
        <v>49</v>
      </c>
      <c r="I24" s="9">
        <f>ROUND(I21*I22*I23,1)</f>
        <v>31.5</v>
      </c>
    </row>
    <row r="25" spans="2:13" ht="14.4" thickBot="1" x14ac:dyDescent="0.3">
      <c r="B25" s="221" t="s">
        <v>7</v>
      </c>
      <c r="C25" s="222"/>
      <c r="D25" s="222"/>
      <c r="E25" s="222"/>
      <c r="F25" s="36" t="e">
        <f>SUM(F20:F24)</f>
        <v>#REF!</v>
      </c>
    </row>
    <row r="26" spans="2:13" ht="13.8" thickBot="1" x14ac:dyDescent="0.3"/>
    <row r="27" spans="2:13" ht="13.8" x14ac:dyDescent="0.25">
      <c r="B27" s="230" t="s">
        <v>35</v>
      </c>
      <c r="C27" s="231"/>
      <c r="D27" s="231"/>
      <c r="E27" s="231"/>
      <c r="F27" s="232"/>
      <c r="H27" s="198" t="s">
        <v>26</v>
      </c>
      <c r="I27" s="199"/>
    </row>
    <row r="28" spans="2:13" ht="13.8" x14ac:dyDescent="0.25">
      <c r="B28" s="34" t="s">
        <v>64</v>
      </c>
      <c r="C28" s="4" t="s">
        <v>13</v>
      </c>
      <c r="D28" s="7">
        <f>I28</f>
        <v>15.12</v>
      </c>
      <c r="E28" s="6" t="e">
        <f>#REF!</f>
        <v>#REF!</v>
      </c>
      <c r="F28" s="35" t="e">
        <f t="shared" ref="F28:F34" si="1">E28*D28</f>
        <v>#REF!</v>
      </c>
      <c r="G28" s="30" t="e">
        <f>F28+F29+F30+F31+F32</f>
        <v>#REF!</v>
      </c>
      <c r="H28" s="15" t="s">
        <v>65</v>
      </c>
      <c r="I28" s="16">
        <f>ROUND($I$5*0.024,2)</f>
        <v>15.12</v>
      </c>
      <c r="J28" s="136" t="s">
        <v>50</v>
      </c>
      <c r="K28" s="137"/>
    </row>
    <row r="29" spans="2:13" ht="13.8" x14ac:dyDescent="0.25">
      <c r="B29" s="37" t="s">
        <v>18</v>
      </c>
      <c r="C29" s="4" t="s">
        <v>15</v>
      </c>
      <c r="D29" s="27">
        <f>I31</f>
        <v>328</v>
      </c>
      <c r="E29" s="6" t="e">
        <f>#REF!</f>
        <v>#REF!</v>
      </c>
      <c r="F29" s="35" t="e">
        <f t="shared" si="1"/>
        <v>#REF!</v>
      </c>
      <c r="H29" s="15" t="s">
        <v>57</v>
      </c>
      <c r="I29" s="20">
        <f>16*$I$5</f>
        <v>10080</v>
      </c>
      <c r="J29" s="17" t="s">
        <v>60</v>
      </c>
      <c r="K29" s="18">
        <f>ROUND(($I$5*0.1275),0)</f>
        <v>80</v>
      </c>
    </row>
    <row r="30" spans="2:13" ht="13.8" x14ac:dyDescent="0.25">
      <c r="B30" s="37" t="s">
        <v>23</v>
      </c>
      <c r="C30" s="4" t="s">
        <v>22</v>
      </c>
      <c r="D30" s="4">
        <f>I29/1000</f>
        <v>10.08</v>
      </c>
      <c r="E30" s="6" t="e">
        <f>#REF!</f>
        <v>#REF!</v>
      </c>
      <c r="F30" s="35" t="e">
        <f t="shared" si="1"/>
        <v>#REF!</v>
      </c>
      <c r="H30" s="15" t="s">
        <v>58</v>
      </c>
      <c r="I30" s="16">
        <f>$C$5/0.4</f>
        <v>250</v>
      </c>
      <c r="J30" s="17" t="s">
        <v>61</v>
      </c>
      <c r="K30" s="18">
        <f>ROUND(($I$5*0.1275),0)</f>
        <v>80</v>
      </c>
    </row>
    <row r="31" spans="2:13" ht="13.8" x14ac:dyDescent="0.25">
      <c r="B31" s="37" t="s">
        <v>62</v>
      </c>
      <c r="C31" s="4" t="s">
        <v>17</v>
      </c>
      <c r="D31" s="4">
        <f>I30</f>
        <v>250</v>
      </c>
      <c r="E31" s="6" t="e">
        <f>#REF!</f>
        <v>#REF!</v>
      </c>
      <c r="F31" s="35" t="e">
        <f t="shared" si="1"/>
        <v>#REF!</v>
      </c>
      <c r="H31" s="15" t="s">
        <v>59</v>
      </c>
      <c r="I31" s="21">
        <f>ROUND(0.52*$I$5,0)</f>
        <v>328</v>
      </c>
    </row>
    <row r="32" spans="2:13" ht="13.8" x14ac:dyDescent="0.25">
      <c r="B32" s="37" t="s">
        <v>66</v>
      </c>
      <c r="C32" s="4" t="s">
        <v>17</v>
      </c>
      <c r="D32" s="4">
        <f>I32</f>
        <v>69</v>
      </c>
      <c r="E32" s="6" t="e">
        <f>#REF!</f>
        <v>#REF!</v>
      </c>
      <c r="F32" s="35" t="e">
        <f t="shared" si="1"/>
        <v>#REF!</v>
      </c>
      <c r="H32" s="15" t="s">
        <v>63</v>
      </c>
      <c r="I32" s="16">
        <f>ROUND((($C$5/3)+1)*2,0)</f>
        <v>69</v>
      </c>
    </row>
    <row r="33" spans="2:7" ht="13.8" x14ac:dyDescent="0.25">
      <c r="B33" s="37" t="s">
        <v>29</v>
      </c>
      <c r="C33" s="4" t="s">
        <v>20</v>
      </c>
      <c r="D33" s="4">
        <f>K29</f>
        <v>80</v>
      </c>
      <c r="E33" s="6" t="e">
        <f>#REF!</f>
        <v>#REF!</v>
      </c>
      <c r="F33" s="35" t="e">
        <f t="shared" si="1"/>
        <v>#REF!</v>
      </c>
    </row>
    <row r="34" spans="2:7" ht="13.8" x14ac:dyDescent="0.25">
      <c r="B34" s="37" t="s">
        <v>12</v>
      </c>
      <c r="C34" s="4" t="s">
        <v>20</v>
      </c>
      <c r="D34" s="4">
        <f>K30</f>
        <v>80</v>
      </c>
      <c r="E34" s="6" t="e">
        <f>#REF!</f>
        <v>#REF!</v>
      </c>
      <c r="F34" s="35" t="e">
        <f t="shared" si="1"/>
        <v>#REF!</v>
      </c>
      <c r="G34" s="30"/>
    </row>
    <row r="35" spans="2:7" ht="14.4" thickBot="1" x14ac:dyDescent="0.3">
      <c r="B35" s="224" t="s">
        <v>7</v>
      </c>
      <c r="C35" s="225"/>
      <c r="D35" s="225"/>
      <c r="E35" s="226"/>
      <c r="F35" s="36" t="e">
        <f>SUM(F28:F34)</f>
        <v>#REF!</v>
      </c>
    </row>
    <row r="36" spans="2:7" ht="13.8" thickBot="1" x14ac:dyDescent="0.3"/>
    <row r="37" spans="2:7" ht="14.4" thickBot="1" x14ac:dyDescent="0.3">
      <c r="B37" s="202" t="s">
        <v>83</v>
      </c>
      <c r="C37" s="203"/>
      <c r="D37" s="203"/>
      <c r="E37" s="204"/>
      <c r="F37" s="47" t="e">
        <f>F17+F25+F35</f>
        <v>#REF!</v>
      </c>
    </row>
    <row r="38" spans="2:7" ht="13.8" thickBot="1" x14ac:dyDescent="0.3">
      <c r="B38" s="45"/>
      <c r="C38" s="45"/>
      <c r="D38" s="45"/>
      <c r="E38" s="45"/>
      <c r="F38" s="46"/>
    </row>
    <row r="39" spans="2:7" ht="14.4" x14ac:dyDescent="0.3">
      <c r="B39" s="48" t="s">
        <v>84</v>
      </c>
      <c r="C39" s="49" t="s">
        <v>85</v>
      </c>
      <c r="D39" s="50" t="e">
        <f>G11+G20+G28</f>
        <v>#REF!</v>
      </c>
      <c r="E39" s="51"/>
      <c r="F39" s="52"/>
    </row>
    <row r="40" spans="2:7" ht="14.4" x14ac:dyDescent="0.3">
      <c r="B40" s="53" t="s">
        <v>86</v>
      </c>
      <c r="C40" s="42" t="s">
        <v>85</v>
      </c>
      <c r="D40" s="43" t="e">
        <f>F15+F16+F23+F24+F33+F34</f>
        <v>#REF!</v>
      </c>
      <c r="E40" s="44"/>
      <c r="F40" s="54"/>
    </row>
    <row r="41" spans="2:7" ht="13.8" thickBot="1" x14ac:dyDescent="0.3">
      <c r="B41" s="55" t="s">
        <v>87</v>
      </c>
      <c r="C41" s="56" t="s">
        <v>85</v>
      </c>
      <c r="D41" s="57" t="e">
        <f>D39+D40</f>
        <v>#REF!</v>
      </c>
      <c r="E41" s="58"/>
      <c r="F41" s="59"/>
    </row>
    <row r="42" spans="2:7" ht="13.8" thickBot="1" x14ac:dyDescent="0.3">
      <c r="B42" s="38"/>
      <c r="C42" s="38"/>
      <c r="D42" s="38"/>
      <c r="E42" s="38"/>
      <c r="F42" s="38"/>
    </row>
    <row r="43" spans="2:7" x14ac:dyDescent="0.25">
      <c r="B43" s="205" t="s">
        <v>92</v>
      </c>
      <c r="C43" s="206"/>
      <c r="D43" s="206"/>
      <c r="E43" s="207"/>
      <c r="F43" s="208" t="e">
        <f>D39*0.12</f>
        <v>#REF!</v>
      </c>
    </row>
    <row r="44" spans="2:7" x14ac:dyDescent="0.25">
      <c r="B44" s="210" t="s">
        <v>93</v>
      </c>
      <c r="C44" s="211"/>
      <c r="D44" s="211"/>
      <c r="E44" s="212"/>
      <c r="F44" s="209"/>
    </row>
    <row r="45" spans="2:7" x14ac:dyDescent="0.25">
      <c r="B45" s="213" t="s">
        <v>90</v>
      </c>
      <c r="C45" s="214"/>
      <c r="D45" s="214"/>
      <c r="E45" s="215"/>
      <c r="F45" s="216" t="e">
        <f>D40*0.9675</f>
        <v>#REF!</v>
      </c>
    </row>
    <row r="46" spans="2:7" ht="13.8" thickBot="1" x14ac:dyDescent="0.3">
      <c r="B46" s="218" t="s">
        <v>91</v>
      </c>
      <c r="C46" s="219"/>
      <c r="D46" s="219"/>
      <c r="E46" s="220"/>
      <c r="F46" s="217"/>
    </row>
    <row r="47" spans="2:7" ht="13.8" thickBot="1" x14ac:dyDescent="0.3">
      <c r="B47" s="38"/>
      <c r="C47" s="38"/>
      <c r="D47" s="38"/>
      <c r="E47" s="38"/>
      <c r="F47" s="38"/>
    </row>
    <row r="48" spans="2:7" ht="14.4" thickBot="1" x14ac:dyDescent="0.3">
      <c r="B48" s="200" t="s">
        <v>88</v>
      </c>
      <c r="C48" s="201"/>
      <c r="D48" s="201"/>
      <c r="E48" s="201"/>
      <c r="F48" s="60" t="e">
        <f>D41+F43+F45</f>
        <v>#REF!</v>
      </c>
    </row>
    <row r="49" spans="2:6" x14ac:dyDescent="0.25">
      <c r="B49" s="38"/>
      <c r="C49" s="38"/>
      <c r="D49" s="38"/>
      <c r="E49" s="38"/>
      <c r="F49" s="38"/>
    </row>
    <row r="50" spans="2:6" x14ac:dyDescent="0.25">
      <c r="B50" s="39" t="s">
        <v>89</v>
      </c>
      <c r="C50" s="40" t="e">
        <f>F48/$I$5</f>
        <v>#REF!</v>
      </c>
      <c r="D50" s="41"/>
      <c r="E50" s="41"/>
      <c r="F50" s="38"/>
    </row>
  </sheetData>
  <mergeCells count="30">
    <mergeCell ref="B27:F27"/>
    <mergeCell ref="H27:I27"/>
    <mergeCell ref="J28:K28"/>
    <mergeCell ref="B35:E35"/>
    <mergeCell ref="B18:F18"/>
    <mergeCell ref="B19:F19"/>
    <mergeCell ref="H20:I20"/>
    <mergeCell ref="J20:K20"/>
    <mergeCell ref="B2:F2"/>
    <mergeCell ref="B3:F3"/>
    <mergeCell ref="B4:F4"/>
    <mergeCell ref="B8:B9"/>
    <mergeCell ref="C8:C9"/>
    <mergeCell ref="D8:D9"/>
    <mergeCell ref="E8:F8"/>
    <mergeCell ref="L20:M20"/>
    <mergeCell ref="B25:E25"/>
    <mergeCell ref="B10:F10"/>
    <mergeCell ref="H11:I11"/>
    <mergeCell ref="J11:K11"/>
    <mergeCell ref="L11:M11"/>
    <mergeCell ref="B17:E17"/>
    <mergeCell ref="B48:E48"/>
    <mergeCell ref="B37:E37"/>
    <mergeCell ref="B43:E43"/>
    <mergeCell ref="F43:F44"/>
    <mergeCell ref="B44:E44"/>
    <mergeCell ref="B45:E45"/>
    <mergeCell ref="F45:F46"/>
    <mergeCell ref="B46:E46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topLeftCell="A5" workbookViewId="0">
      <selection activeCell="D28" sqref="D28"/>
    </sheetView>
  </sheetViews>
  <sheetFormatPr defaultRowHeight="13.2" x14ac:dyDescent="0.25"/>
  <cols>
    <col min="2" max="2" width="29.6640625" customWidth="1"/>
    <col min="4" max="5" width="13.6640625" customWidth="1"/>
    <col min="6" max="6" width="22.6640625" customWidth="1"/>
  </cols>
  <sheetData>
    <row r="1" spans="2:13" ht="13.8" thickBot="1" x14ac:dyDescent="0.3"/>
    <row r="2" spans="2:13" ht="15.6" x14ac:dyDescent="0.3">
      <c r="B2" s="237" t="s">
        <v>28</v>
      </c>
      <c r="C2" s="238"/>
      <c r="D2" s="238"/>
      <c r="E2" s="238"/>
      <c r="F2" s="239"/>
    </row>
    <row r="3" spans="2:13" ht="15" x14ac:dyDescent="0.25">
      <c r="B3" s="252" t="s">
        <v>108</v>
      </c>
      <c r="C3" s="253"/>
      <c r="D3" s="253"/>
      <c r="E3" s="253"/>
      <c r="F3" s="254"/>
    </row>
    <row r="4" spans="2:13" ht="14.4" thickBot="1" x14ac:dyDescent="0.3">
      <c r="B4" s="243" t="s">
        <v>101</v>
      </c>
      <c r="C4" s="244"/>
      <c r="D4" s="244"/>
      <c r="E4" s="244"/>
      <c r="F4" s="245"/>
    </row>
    <row r="5" spans="2:13" ht="13.8" x14ac:dyDescent="0.25">
      <c r="B5" s="78" t="s">
        <v>100</v>
      </c>
      <c r="C5" s="61">
        <v>100</v>
      </c>
      <c r="D5" s="62" t="s">
        <v>8</v>
      </c>
      <c r="E5" s="63"/>
      <c r="F5" s="64"/>
      <c r="H5" s="4" t="s">
        <v>43</v>
      </c>
      <c r="I5" s="29">
        <f>C5*C6</f>
        <v>630</v>
      </c>
    </row>
    <row r="6" spans="2:13" ht="14.4" thickBot="1" x14ac:dyDescent="0.3">
      <c r="B6" s="65" t="s">
        <v>0</v>
      </c>
      <c r="C6" s="66">
        <v>6.3</v>
      </c>
      <c r="D6" s="67" t="s">
        <v>8</v>
      </c>
      <c r="E6" s="68"/>
      <c r="F6" s="69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246" t="s">
        <v>1</v>
      </c>
      <c r="C8" s="248" t="s">
        <v>2</v>
      </c>
      <c r="D8" s="248" t="s">
        <v>3</v>
      </c>
      <c r="E8" s="250" t="s">
        <v>4</v>
      </c>
      <c r="F8" s="251"/>
      <c r="H8" s="2"/>
    </row>
    <row r="9" spans="2:13" ht="13.8" x14ac:dyDescent="0.25">
      <c r="B9" s="247"/>
      <c r="C9" s="249"/>
      <c r="D9" s="249"/>
      <c r="E9" s="4" t="s">
        <v>5</v>
      </c>
      <c r="F9" s="33" t="s">
        <v>6</v>
      </c>
      <c r="H9" s="2"/>
    </row>
    <row r="10" spans="2:13" ht="13.8" x14ac:dyDescent="0.25">
      <c r="B10" s="234" t="s">
        <v>30</v>
      </c>
      <c r="C10" s="235"/>
      <c r="D10" s="235"/>
      <c r="E10" s="235"/>
      <c r="F10" s="236"/>
      <c r="H10" s="2"/>
    </row>
    <row r="11" spans="2:13" ht="13.8" x14ac:dyDescent="0.25">
      <c r="B11" s="34" t="s">
        <v>10</v>
      </c>
      <c r="C11" s="4" t="s">
        <v>13</v>
      </c>
      <c r="D11" s="4">
        <f>K12</f>
        <v>7.8</v>
      </c>
      <c r="E11" s="7" t="e">
        <f>#REF!</f>
        <v>#REF!</v>
      </c>
      <c r="F11" s="35" t="e">
        <f t="shared" ref="F11:F16" si="0">D11*E11</f>
        <v>#REF!</v>
      </c>
      <c r="G11" s="30" t="e">
        <f>SUM(F11:F14)</f>
        <v>#REF!</v>
      </c>
      <c r="H11" s="190" t="s">
        <v>45</v>
      </c>
      <c r="I11" s="190"/>
      <c r="J11" s="191" t="s">
        <v>26</v>
      </c>
      <c r="K11" s="191"/>
      <c r="L11" s="131" t="s">
        <v>50</v>
      </c>
      <c r="M11" s="131"/>
    </row>
    <row r="12" spans="2:13" ht="13.8" x14ac:dyDescent="0.25">
      <c r="B12" s="34" t="s">
        <v>27</v>
      </c>
      <c r="C12" s="4" t="s">
        <v>13</v>
      </c>
      <c r="D12" s="4">
        <f>K13</f>
        <v>7.8</v>
      </c>
      <c r="E12" s="7" t="e">
        <f>#REF!</f>
        <v>#REF!</v>
      </c>
      <c r="F12" s="35" t="e">
        <f t="shared" si="0"/>
        <v>#REF!</v>
      </c>
      <c r="H12" s="8" t="s">
        <v>46</v>
      </c>
      <c r="I12" s="9">
        <f>($C$5+$C$6)*2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ROUND(($I$5*0.0095),0)</f>
        <v>6</v>
      </c>
    </row>
    <row r="13" spans="2:13" ht="13.8" x14ac:dyDescent="0.25">
      <c r="B13" s="34" t="s">
        <v>32</v>
      </c>
      <c r="C13" s="4" t="s">
        <v>13</v>
      </c>
      <c r="D13" s="4">
        <f>K14</f>
        <v>10.4</v>
      </c>
      <c r="E13" s="7" t="e">
        <f>#REF!</f>
        <v>#REF!</v>
      </c>
      <c r="F13" s="35" t="e">
        <f t="shared" si="0"/>
        <v>#REF!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ROUND(($I$5*0.038),0)</f>
        <v>24</v>
      </c>
    </row>
    <row r="14" spans="2:13" ht="13.8" x14ac:dyDescent="0.25">
      <c r="B14" s="34" t="s">
        <v>11</v>
      </c>
      <c r="C14" s="4" t="s">
        <v>14</v>
      </c>
      <c r="D14" s="4">
        <f>K15</f>
        <v>55</v>
      </c>
      <c r="E14" s="7" t="e">
        <f>#REF!</f>
        <v>#REF!</v>
      </c>
      <c r="F14" s="35" t="e">
        <f t="shared" si="0"/>
        <v>#REF!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34" t="s">
        <v>31</v>
      </c>
      <c r="C15" s="4" t="s">
        <v>20</v>
      </c>
      <c r="D15" s="4">
        <f>M12</f>
        <v>6</v>
      </c>
      <c r="E15" s="7" t="e">
        <f>#REF!</f>
        <v>#REF!</v>
      </c>
      <c r="F15" s="35" t="e">
        <f t="shared" si="0"/>
        <v>#REF!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34" t="s">
        <v>12</v>
      </c>
      <c r="C16" s="4" t="s">
        <v>20</v>
      </c>
      <c r="D16" s="4">
        <f>M13</f>
        <v>24</v>
      </c>
      <c r="E16" s="7" t="e">
        <f>#REF!</f>
        <v>#REF!</v>
      </c>
      <c r="F16" s="35" t="e">
        <f t="shared" si="0"/>
        <v>#REF!</v>
      </c>
      <c r="H16" s="2"/>
    </row>
    <row r="17" spans="2:13" ht="14.4" thickBot="1" x14ac:dyDescent="0.3">
      <c r="B17" s="221" t="s">
        <v>7</v>
      </c>
      <c r="C17" s="222"/>
      <c r="D17" s="222"/>
      <c r="E17" s="222"/>
      <c r="F17" s="36" t="e">
        <f>SUM(F11:F16)</f>
        <v>#REF!</v>
      </c>
      <c r="H17" s="2"/>
    </row>
    <row r="18" spans="2:13" ht="14.4" thickBot="1" x14ac:dyDescent="0.3">
      <c r="B18" s="233"/>
      <c r="C18" s="233"/>
      <c r="D18" s="233"/>
      <c r="E18" s="233"/>
      <c r="F18" s="233"/>
      <c r="H18" s="2"/>
    </row>
    <row r="19" spans="2:13" ht="13.8" x14ac:dyDescent="0.25">
      <c r="B19" s="230" t="s">
        <v>33</v>
      </c>
      <c r="C19" s="231"/>
      <c r="D19" s="231"/>
      <c r="E19" s="231"/>
      <c r="F19" s="232"/>
      <c r="H19" s="2"/>
    </row>
    <row r="20" spans="2:13" ht="13.8" x14ac:dyDescent="0.25">
      <c r="B20" s="37" t="s">
        <v>10</v>
      </c>
      <c r="C20" s="4" t="s">
        <v>21</v>
      </c>
      <c r="D20" s="28">
        <f>K21</f>
        <v>18.899999999999999</v>
      </c>
      <c r="E20" s="6" t="e">
        <f>#REF!</f>
        <v>#REF!</v>
      </c>
      <c r="F20" s="35" t="e">
        <f>E20*D20</f>
        <v>#REF!</v>
      </c>
      <c r="G20" s="30" t="e">
        <f>F20+F21+F22</f>
        <v>#REF!</v>
      </c>
      <c r="H20" s="190" t="s">
        <v>34</v>
      </c>
      <c r="I20" s="190"/>
      <c r="J20" s="191" t="s">
        <v>26</v>
      </c>
      <c r="K20" s="191"/>
      <c r="L20" s="131" t="s">
        <v>50</v>
      </c>
      <c r="M20" s="131"/>
    </row>
    <row r="21" spans="2:13" ht="13.8" x14ac:dyDescent="0.25">
      <c r="B21" s="37" t="s">
        <v>27</v>
      </c>
      <c r="C21" s="4" t="s">
        <v>21</v>
      </c>
      <c r="D21" s="28">
        <f>K22</f>
        <v>15.75</v>
      </c>
      <c r="E21" s="6" t="e">
        <f>#REF!</f>
        <v>#REF!</v>
      </c>
      <c r="F21" s="35" t="e">
        <f>E21*D21</f>
        <v>#REF!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ROUND($I$5*0.0125,0)</f>
        <v>8</v>
      </c>
    </row>
    <row r="22" spans="2:13" ht="13.8" x14ac:dyDescent="0.25">
      <c r="B22" s="37" t="s">
        <v>11</v>
      </c>
      <c r="C22" s="4" t="s">
        <v>14</v>
      </c>
      <c r="D22" s="28">
        <f>K23</f>
        <v>132</v>
      </c>
      <c r="E22" s="6" t="e">
        <f>#REF!</f>
        <v>#REF!</v>
      </c>
      <c r="F22" s="35" t="e">
        <f>E22*D22</f>
        <v>#REF!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ROUND(($I$5*0.038),0)</f>
        <v>24</v>
      </c>
    </row>
    <row r="23" spans="2:13" ht="13.8" x14ac:dyDescent="0.25">
      <c r="B23" s="37" t="s">
        <v>29</v>
      </c>
      <c r="C23" s="4" t="s">
        <v>20</v>
      </c>
      <c r="D23" s="28">
        <f>M21</f>
        <v>8</v>
      </c>
      <c r="E23" s="6" t="e">
        <f>#REF!</f>
        <v>#REF!</v>
      </c>
      <c r="F23" s="35" t="e">
        <f>E23*D23</f>
        <v>#REF!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13" ht="13.8" x14ac:dyDescent="0.25">
      <c r="B24" s="37" t="s">
        <v>12</v>
      </c>
      <c r="C24" s="4" t="s">
        <v>20</v>
      </c>
      <c r="D24" s="28">
        <f>M22</f>
        <v>24</v>
      </c>
      <c r="E24" s="6" t="e">
        <f>#REF!</f>
        <v>#REF!</v>
      </c>
      <c r="F24" s="35" t="e">
        <f>E24*D24</f>
        <v>#REF!</v>
      </c>
      <c r="G24" s="30"/>
      <c r="H24" s="8" t="s">
        <v>49</v>
      </c>
      <c r="I24" s="9">
        <f>ROUND(I21*I22*I23,1)</f>
        <v>31.5</v>
      </c>
    </row>
    <row r="25" spans="2:13" ht="14.4" thickBot="1" x14ac:dyDescent="0.3">
      <c r="B25" s="221" t="s">
        <v>7</v>
      </c>
      <c r="C25" s="222"/>
      <c r="D25" s="222"/>
      <c r="E25" s="222"/>
      <c r="F25" s="36" t="e">
        <f>SUM(F20:F24)</f>
        <v>#REF!</v>
      </c>
    </row>
    <row r="26" spans="2:13" ht="13.8" thickBot="1" x14ac:dyDescent="0.3"/>
    <row r="27" spans="2:13" ht="13.8" x14ac:dyDescent="0.25">
      <c r="B27" s="230" t="s">
        <v>38</v>
      </c>
      <c r="C27" s="231"/>
      <c r="D27" s="231"/>
      <c r="E27" s="231"/>
      <c r="F27" s="232"/>
      <c r="H27" s="134" t="s">
        <v>26</v>
      </c>
      <c r="I27" s="135"/>
    </row>
    <row r="28" spans="2:13" ht="13.8" x14ac:dyDescent="0.25">
      <c r="B28" s="34" t="s">
        <v>78</v>
      </c>
      <c r="C28" s="4" t="s">
        <v>13</v>
      </c>
      <c r="D28" s="7">
        <v>0.25</v>
      </c>
      <c r="E28" s="6" t="e">
        <f>#REF!</f>
        <v>#REF!</v>
      </c>
      <c r="F28" s="35" t="e">
        <f>D28*E28</f>
        <v>#REF!</v>
      </c>
      <c r="G28" s="30" t="e">
        <f>F28+F29+F30+F31+F32</f>
        <v>#REF!</v>
      </c>
      <c r="H28" s="15" t="s">
        <v>76</v>
      </c>
      <c r="I28" s="16">
        <f>ROUND($I$5*0.035,2)</f>
        <v>22.05</v>
      </c>
      <c r="J28" s="136" t="s">
        <v>50</v>
      </c>
      <c r="K28" s="137"/>
    </row>
    <row r="29" spans="2:13" ht="13.8" x14ac:dyDescent="0.25">
      <c r="B29" s="37" t="s">
        <v>80</v>
      </c>
      <c r="C29" s="4" t="s">
        <v>17</v>
      </c>
      <c r="D29" s="5">
        <f>I32</f>
        <v>69</v>
      </c>
      <c r="E29" s="6" t="e">
        <f>#REF!</f>
        <v>#REF!</v>
      </c>
      <c r="F29" s="35" t="e">
        <f t="shared" ref="F29:F34" si="1">D29*E29</f>
        <v>#REF!</v>
      </c>
      <c r="H29" s="15" t="s">
        <v>57</v>
      </c>
      <c r="I29" s="20">
        <f>$I$5*16</f>
        <v>10080</v>
      </c>
      <c r="J29" s="17" t="s">
        <v>60</v>
      </c>
      <c r="K29" s="18">
        <f>ROUND(($I$5*0.1225),0)</f>
        <v>77</v>
      </c>
    </row>
    <row r="30" spans="2:13" ht="13.8" x14ac:dyDescent="0.25">
      <c r="B30" s="37" t="s">
        <v>82</v>
      </c>
      <c r="C30" s="4" t="s">
        <v>22</v>
      </c>
      <c r="D30" s="5">
        <f>I29/1000</f>
        <v>10.08</v>
      </c>
      <c r="E30" s="6" t="e">
        <f>#REF!</f>
        <v>#REF!</v>
      </c>
      <c r="F30" s="35" t="e">
        <f t="shared" si="1"/>
        <v>#REF!</v>
      </c>
      <c r="H30" s="15" t="s">
        <v>81</v>
      </c>
      <c r="I30" s="16">
        <f>ROUND($C$5/0.4,0)</f>
        <v>250</v>
      </c>
      <c r="J30" s="17" t="s">
        <v>61</v>
      </c>
      <c r="K30" s="18">
        <f>ROUND(($I$5*0.1225),0)</f>
        <v>77</v>
      </c>
    </row>
    <row r="31" spans="2:13" ht="13.8" x14ac:dyDescent="0.25">
      <c r="B31" s="37" t="s">
        <v>18</v>
      </c>
      <c r="C31" s="4" t="s">
        <v>15</v>
      </c>
      <c r="D31" s="27">
        <f>I31</f>
        <v>252</v>
      </c>
      <c r="E31" s="6" t="e">
        <f>#REF!</f>
        <v>#REF!</v>
      </c>
      <c r="F31" s="35" t="e">
        <f t="shared" si="1"/>
        <v>#REF!</v>
      </c>
      <c r="H31" s="15" t="s">
        <v>59</v>
      </c>
      <c r="I31" s="21">
        <f>ROUND(0.4*$I$5,0)</f>
        <v>252</v>
      </c>
    </row>
    <row r="32" spans="2:13" ht="13.8" x14ac:dyDescent="0.25">
      <c r="B32" s="37" t="s">
        <v>62</v>
      </c>
      <c r="C32" s="4" t="s">
        <v>17</v>
      </c>
      <c r="D32" s="4">
        <f>I30</f>
        <v>250</v>
      </c>
      <c r="E32" s="6" t="e">
        <f>#REF!</f>
        <v>#REF!</v>
      </c>
      <c r="F32" s="35" t="e">
        <f t="shared" si="1"/>
        <v>#REF!</v>
      </c>
      <c r="H32" s="15" t="s">
        <v>72</v>
      </c>
      <c r="I32" s="16">
        <f>ROUND((($C$5/3)+1)*2,0)</f>
        <v>69</v>
      </c>
    </row>
    <row r="33" spans="2:7" ht="13.8" x14ac:dyDescent="0.25">
      <c r="B33" s="37" t="s">
        <v>29</v>
      </c>
      <c r="C33" s="4" t="s">
        <v>20</v>
      </c>
      <c r="D33" s="4">
        <f>K29</f>
        <v>77</v>
      </c>
      <c r="E33" s="6" t="e">
        <f>#REF!</f>
        <v>#REF!</v>
      </c>
      <c r="F33" s="35" t="e">
        <f t="shared" si="1"/>
        <v>#REF!</v>
      </c>
    </row>
    <row r="34" spans="2:7" ht="13.8" x14ac:dyDescent="0.25">
      <c r="B34" s="37" t="s">
        <v>12</v>
      </c>
      <c r="C34" s="4" t="s">
        <v>20</v>
      </c>
      <c r="D34" s="4">
        <f>K30</f>
        <v>77</v>
      </c>
      <c r="E34" s="6" t="e">
        <f>#REF!</f>
        <v>#REF!</v>
      </c>
      <c r="F34" s="35" t="e">
        <f t="shared" si="1"/>
        <v>#REF!</v>
      </c>
      <c r="G34" s="30"/>
    </row>
    <row r="35" spans="2:7" ht="14.4" thickBot="1" x14ac:dyDescent="0.3">
      <c r="B35" s="224" t="s">
        <v>7</v>
      </c>
      <c r="C35" s="225"/>
      <c r="D35" s="225"/>
      <c r="E35" s="226"/>
      <c r="F35" s="36" t="e">
        <f>SUM(F28:F34)</f>
        <v>#REF!</v>
      </c>
    </row>
    <row r="36" spans="2:7" ht="13.8" thickBot="1" x14ac:dyDescent="0.3"/>
    <row r="37" spans="2:7" ht="14.4" thickBot="1" x14ac:dyDescent="0.3">
      <c r="B37" s="202" t="s">
        <v>83</v>
      </c>
      <c r="C37" s="203"/>
      <c r="D37" s="203"/>
      <c r="E37" s="204"/>
      <c r="F37" s="47" t="e">
        <f>F17+F25+F35</f>
        <v>#REF!</v>
      </c>
    </row>
    <row r="38" spans="2:7" ht="13.8" thickBot="1" x14ac:dyDescent="0.3">
      <c r="B38" s="45"/>
      <c r="C38" s="45"/>
      <c r="D38" s="45"/>
      <c r="E38" s="45"/>
      <c r="F38" s="46"/>
    </row>
    <row r="39" spans="2:7" ht="14.4" x14ac:dyDescent="0.3">
      <c r="B39" s="48" t="s">
        <v>84</v>
      </c>
      <c r="C39" s="49" t="s">
        <v>85</v>
      </c>
      <c r="D39" s="50" t="e">
        <f>G11+G20+G28</f>
        <v>#REF!</v>
      </c>
      <c r="E39" s="51"/>
      <c r="F39" s="52"/>
    </row>
    <row r="40" spans="2:7" ht="14.4" x14ac:dyDescent="0.3">
      <c r="B40" s="53" t="s">
        <v>86</v>
      </c>
      <c r="C40" s="42" t="s">
        <v>85</v>
      </c>
      <c r="D40" s="43" t="e">
        <f>F15+F16+F23+F24+F33+F34</f>
        <v>#REF!</v>
      </c>
      <c r="E40" s="44"/>
      <c r="F40" s="54"/>
    </row>
    <row r="41" spans="2:7" ht="13.8" thickBot="1" x14ac:dyDescent="0.3">
      <c r="B41" s="55" t="s">
        <v>87</v>
      </c>
      <c r="C41" s="56" t="s">
        <v>85</v>
      </c>
      <c r="D41" s="57" t="e">
        <f>D39+D40</f>
        <v>#REF!</v>
      </c>
      <c r="E41" s="58"/>
      <c r="F41" s="59"/>
    </row>
    <row r="42" spans="2:7" ht="13.8" thickBot="1" x14ac:dyDescent="0.3">
      <c r="B42" s="38"/>
      <c r="C42" s="38"/>
      <c r="D42" s="38"/>
      <c r="E42" s="38"/>
      <c r="F42" s="38"/>
    </row>
    <row r="43" spans="2:7" x14ac:dyDescent="0.25">
      <c r="B43" s="205" t="s">
        <v>92</v>
      </c>
      <c r="C43" s="206"/>
      <c r="D43" s="206"/>
      <c r="E43" s="207"/>
      <c r="F43" s="208" t="e">
        <f>D39*0.12</f>
        <v>#REF!</v>
      </c>
    </row>
    <row r="44" spans="2:7" x14ac:dyDescent="0.25">
      <c r="B44" s="210" t="s">
        <v>93</v>
      </c>
      <c r="C44" s="211"/>
      <c r="D44" s="211"/>
      <c r="E44" s="212"/>
      <c r="F44" s="209"/>
    </row>
    <row r="45" spans="2:7" x14ac:dyDescent="0.25">
      <c r="B45" s="213" t="s">
        <v>90</v>
      </c>
      <c r="C45" s="214"/>
      <c r="D45" s="214"/>
      <c r="E45" s="215"/>
      <c r="F45" s="216" t="e">
        <f>D40*0.9675</f>
        <v>#REF!</v>
      </c>
    </row>
    <row r="46" spans="2:7" ht="13.8" thickBot="1" x14ac:dyDescent="0.3">
      <c r="B46" s="218" t="s">
        <v>91</v>
      </c>
      <c r="C46" s="219"/>
      <c r="D46" s="219"/>
      <c r="E46" s="220"/>
      <c r="F46" s="217"/>
    </row>
    <row r="47" spans="2:7" ht="13.8" thickBot="1" x14ac:dyDescent="0.3">
      <c r="B47" s="38"/>
      <c r="C47" s="38"/>
      <c r="D47" s="38"/>
      <c r="E47" s="38"/>
      <c r="F47" s="38"/>
    </row>
    <row r="48" spans="2:7" ht="14.4" thickBot="1" x14ac:dyDescent="0.3">
      <c r="B48" s="200" t="s">
        <v>88</v>
      </c>
      <c r="C48" s="201"/>
      <c r="D48" s="201"/>
      <c r="E48" s="201"/>
      <c r="F48" s="60" t="e">
        <f>D41+F43+F45</f>
        <v>#REF!</v>
      </c>
    </row>
    <row r="49" spans="2:6" x14ac:dyDescent="0.25">
      <c r="B49" s="38"/>
      <c r="C49" s="38"/>
      <c r="D49" s="38"/>
      <c r="E49" s="38"/>
      <c r="F49" s="38"/>
    </row>
    <row r="50" spans="2:6" x14ac:dyDescent="0.25">
      <c r="B50" s="39" t="s">
        <v>89</v>
      </c>
      <c r="C50" s="40" t="e">
        <f>F48/$I$5</f>
        <v>#REF!</v>
      </c>
      <c r="D50" s="41"/>
      <c r="E50" s="41"/>
      <c r="F50" s="38"/>
    </row>
  </sheetData>
  <mergeCells count="30">
    <mergeCell ref="B27:F27"/>
    <mergeCell ref="H27:I27"/>
    <mergeCell ref="J28:K28"/>
    <mergeCell ref="B35:E35"/>
    <mergeCell ref="B18:F18"/>
    <mergeCell ref="B19:F19"/>
    <mergeCell ref="H20:I20"/>
    <mergeCell ref="J20:K20"/>
    <mergeCell ref="B2:F2"/>
    <mergeCell ref="B3:F3"/>
    <mergeCell ref="B4:F4"/>
    <mergeCell ref="B8:B9"/>
    <mergeCell ref="C8:C9"/>
    <mergeCell ref="D8:D9"/>
    <mergeCell ref="E8:F8"/>
    <mergeCell ref="L20:M20"/>
    <mergeCell ref="B25:E25"/>
    <mergeCell ref="B10:F10"/>
    <mergeCell ref="H11:I11"/>
    <mergeCell ref="J11:K11"/>
    <mergeCell ref="L11:M11"/>
    <mergeCell ref="B17:E17"/>
    <mergeCell ref="B48:E48"/>
    <mergeCell ref="B37:E37"/>
    <mergeCell ref="B43:E43"/>
    <mergeCell ref="F43:F44"/>
    <mergeCell ref="B44:E44"/>
    <mergeCell ref="B45:E45"/>
    <mergeCell ref="F45:F46"/>
    <mergeCell ref="B46:E46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topLeftCell="B1" workbookViewId="0">
      <selection activeCell="E33" sqref="E33"/>
    </sheetView>
  </sheetViews>
  <sheetFormatPr defaultRowHeight="13.2" x14ac:dyDescent="0.25"/>
  <cols>
    <col min="2" max="2" width="29.6640625" customWidth="1"/>
    <col min="4" max="5" width="13.6640625" customWidth="1"/>
    <col min="6" max="6" width="22.6640625" customWidth="1"/>
  </cols>
  <sheetData>
    <row r="1" spans="2:13" ht="13.8" thickBot="1" x14ac:dyDescent="0.3"/>
    <row r="2" spans="2:13" ht="15.6" x14ac:dyDescent="0.3">
      <c r="B2" s="237" t="s">
        <v>28</v>
      </c>
      <c r="C2" s="238"/>
      <c r="D2" s="238"/>
      <c r="E2" s="238"/>
      <c r="F2" s="239"/>
    </row>
    <row r="3" spans="2:13" ht="15" x14ac:dyDescent="0.25">
      <c r="B3" s="252" t="s">
        <v>108</v>
      </c>
      <c r="C3" s="253"/>
      <c r="D3" s="253"/>
      <c r="E3" s="253"/>
      <c r="F3" s="254"/>
    </row>
    <row r="4" spans="2:13" ht="14.4" thickBot="1" x14ac:dyDescent="0.3">
      <c r="B4" s="243" t="s">
        <v>102</v>
      </c>
      <c r="C4" s="244"/>
      <c r="D4" s="244"/>
      <c r="E4" s="244"/>
      <c r="F4" s="245"/>
    </row>
    <row r="5" spans="2:13" ht="13.8" x14ac:dyDescent="0.25">
      <c r="B5" s="78" t="s">
        <v>100</v>
      </c>
      <c r="C5" s="61">
        <v>100</v>
      </c>
      <c r="D5" s="62" t="s">
        <v>8</v>
      </c>
      <c r="E5" s="63"/>
      <c r="F5" s="64"/>
      <c r="H5" s="4" t="s">
        <v>43</v>
      </c>
      <c r="I5" s="29">
        <f>C5*C6</f>
        <v>630</v>
      </c>
    </row>
    <row r="6" spans="2:13" ht="14.4" thickBot="1" x14ac:dyDescent="0.3">
      <c r="B6" s="65" t="s">
        <v>0</v>
      </c>
      <c r="C6" s="66">
        <v>6.3</v>
      </c>
      <c r="D6" s="67" t="s">
        <v>8</v>
      </c>
      <c r="E6" s="68"/>
      <c r="F6" s="69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246" t="s">
        <v>1</v>
      </c>
      <c r="C8" s="248" t="s">
        <v>2</v>
      </c>
      <c r="D8" s="248" t="s">
        <v>3</v>
      </c>
      <c r="E8" s="250" t="s">
        <v>4</v>
      </c>
      <c r="F8" s="251"/>
      <c r="H8" s="2"/>
    </row>
    <row r="9" spans="2:13" ht="13.8" x14ac:dyDescent="0.25">
      <c r="B9" s="247"/>
      <c r="C9" s="249"/>
      <c r="D9" s="249"/>
      <c r="E9" s="4" t="s">
        <v>5</v>
      </c>
      <c r="F9" s="33" t="s">
        <v>6</v>
      </c>
      <c r="H9" s="2"/>
    </row>
    <row r="10" spans="2:13" ht="13.8" x14ac:dyDescent="0.25">
      <c r="B10" s="234" t="s">
        <v>30</v>
      </c>
      <c r="C10" s="235"/>
      <c r="D10" s="235"/>
      <c r="E10" s="235"/>
      <c r="F10" s="236"/>
      <c r="H10" s="2"/>
    </row>
    <row r="11" spans="2:13" ht="13.8" x14ac:dyDescent="0.25">
      <c r="B11" s="34" t="s">
        <v>10</v>
      </c>
      <c r="C11" s="4" t="s">
        <v>13</v>
      </c>
      <c r="D11" s="4">
        <f>K12</f>
        <v>7.8</v>
      </c>
      <c r="E11" s="7" t="e">
        <f>#REF!</f>
        <v>#REF!</v>
      </c>
      <c r="F11" s="35" t="e">
        <f t="shared" ref="F11:F16" si="0">D11*E11</f>
        <v>#REF!</v>
      </c>
      <c r="G11" s="30" t="e">
        <f>SUM(F11:F14)</f>
        <v>#REF!</v>
      </c>
      <c r="H11" s="190" t="s">
        <v>45</v>
      </c>
      <c r="I11" s="190"/>
      <c r="J11" s="191" t="s">
        <v>26</v>
      </c>
      <c r="K11" s="191"/>
      <c r="L11" s="131" t="s">
        <v>50</v>
      </c>
      <c r="M11" s="131"/>
    </row>
    <row r="12" spans="2:13" ht="13.8" x14ac:dyDescent="0.25">
      <c r="B12" s="34" t="s">
        <v>27</v>
      </c>
      <c r="C12" s="4" t="s">
        <v>13</v>
      </c>
      <c r="D12" s="4">
        <f>K13</f>
        <v>7.8</v>
      </c>
      <c r="E12" s="7" t="e">
        <f>#REF!</f>
        <v>#REF!</v>
      </c>
      <c r="F12" s="35" t="e">
        <f t="shared" si="0"/>
        <v>#REF!</v>
      </c>
      <c r="H12" s="8" t="s">
        <v>46</v>
      </c>
      <c r="I12" s="9">
        <f>($C$5+$C$6)*2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ROUND(($I$5*0.0095),0)</f>
        <v>6</v>
      </c>
    </row>
    <row r="13" spans="2:13" ht="13.8" x14ac:dyDescent="0.25">
      <c r="B13" s="34" t="s">
        <v>32</v>
      </c>
      <c r="C13" s="4" t="s">
        <v>13</v>
      </c>
      <c r="D13" s="4">
        <f>K14</f>
        <v>10.4</v>
      </c>
      <c r="E13" s="7" t="e">
        <f>#REF!</f>
        <v>#REF!</v>
      </c>
      <c r="F13" s="35" t="e">
        <f t="shared" si="0"/>
        <v>#REF!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ROUND(($I$5*0.038),0)</f>
        <v>24</v>
      </c>
    </row>
    <row r="14" spans="2:13" ht="13.8" x14ac:dyDescent="0.25">
      <c r="B14" s="34" t="s">
        <v>11</v>
      </c>
      <c r="C14" s="4" t="s">
        <v>14</v>
      </c>
      <c r="D14" s="4">
        <f>K15</f>
        <v>55</v>
      </c>
      <c r="E14" s="7" t="e">
        <f>#REF!</f>
        <v>#REF!</v>
      </c>
      <c r="F14" s="35" t="e">
        <f t="shared" si="0"/>
        <v>#REF!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34" t="s">
        <v>31</v>
      </c>
      <c r="C15" s="4" t="s">
        <v>20</v>
      </c>
      <c r="D15" s="4">
        <f>M12</f>
        <v>6</v>
      </c>
      <c r="E15" s="7" t="e">
        <f>#REF!</f>
        <v>#REF!</v>
      </c>
      <c r="F15" s="35" t="e">
        <f t="shared" si="0"/>
        <v>#REF!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34" t="s">
        <v>12</v>
      </c>
      <c r="C16" s="4" t="s">
        <v>20</v>
      </c>
      <c r="D16" s="4">
        <f>M13</f>
        <v>24</v>
      </c>
      <c r="E16" s="7" t="e">
        <f>#REF!</f>
        <v>#REF!</v>
      </c>
      <c r="F16" s="35" t="e">
        <f t="shared" si="0"/>
        <v>#REF!</v>
      </c>
      <c r="H16" s="2"/>
    </row>
    <row r="17" spans="2:13" ht="14.4" thickBot="1" x14ac:dyDescent="0.3">
      <c r="B17" s="221" t="s">
        <v>7</v>
      </c>
      <c r="C17" s="222"/>
      <c r="D17" s="222"/>
      <c r="E17" s="222"/>
      <c r="F17" s="36" t="e">
        <f>SUM(F11:F16)</f>
        <v>#REF!</v>
      </c>
      <c r="H17" s="2"/>
    </row>
    <row r="18" spans="2:13" ht="14.4" thickBot="1" x14ac:dyDescent="0.3">
      <c r="B18" s="233"/>
      <c r="C18" s="233"/>
      <c r="D18" s="233"/>
      <c r="E18" s="233"/>
      <c r="F18" s="233"/>
      <c r="H18" s="2"/>
    </row>
    <row r="19" spans="2:13" ht="13.8" x14ac:dyDescent="0.25">
      <c r="B19" s="230" t="s">
        <v>33</v>
      </c>
      <c r="C19" s="231"/>
      <c r="D19" s="231"/>
      <c r="E19" s="231"/>
      <c r="F19" s="232"/>
      <c r="H19" s="2"/>
    </row>
    <row r="20" spans="2:13" ht="13.8" x14ac:dyDescent="0.25">
      <c r="B20" s="37" t="s">
        <v>10</v>
      </c>
      <c r="C20" s="4" t="s">
        <v>21</v>
      </c>
      <c r="D20" s="28">
        <f>K21</f>
        <v>18.899999999999999</v>
      </c>
      <c r="E20" s="6" t="e">
        <f>#REF!</f>
        <v>#REF!</v>
      </c>
      <c r="F20" s="35" t="e">
        <f>E20*D20</f>
        <v>#REF!</v>
      </c>
      <c r="G20" s="30" t="e">
        <f>F20+F21+F22</f>
        <v>#REF!</v>
      </c>
      <c r="H20" s="190" t="s">
        <v>34</v>
      </c>
      <c r="I20" s="190"/>
      <c r="J20" s="191" t="s">
        <v>26</v>
      </c>
      <c r="K20" s="191"/>
      <c r="L20" s="131" t="s">
        <v>50</v>
      </c>
      <c r="M20" s="131"/>
    </row>
    <row r="21" spans="2:13" ht="13.8" x14ac:dyDescent="0.25">
      <c r="B21" s="37" t="s">
        <v>27</v>
      </c>
      <c r="C21" s="4" t="s">
        <v>21</v>
      </c>
      <c r="D21" s="28">
        <f>K22</f>
        <v>15.75</v>
      </c>
      <c r="E21" s="6" t="e">
        <f>#REF!</f>
        <v>#REF!</v>
      </c>
      <c r="F21" s="35" t="e">
        <f>E21*D21</f>
        <v>#REF!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ROUND($I$5*0.0125,0)</f>
        <v>8</v>
      </c>
    </row>
    <row r="22" spans="2:13" ht="13.8" x14ac:dyDescent="0.25">
      <c r="B22" s="37" t="s">
        <v>11</v>
      </c>
      <c r="C22" s="4" t="s">
        <v>14</v>
      </c>
      <c r="D22" s="28">
        <f>K23</f>
        <v>132</v>
      </c>
      <c r="E22" s="6" t="e">
        <f>#REF!</f>
        <v>#REF!</v>
      </c>
      <c r="F22" s="35" t="e">
        <f>E22*D22</f>
        <v>#REF!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ROUND(($I$5*0.038),0)</f>
        <v>24</v>
      </c>
    </row>
    <row r="23" spans="2:13" ht="13.8" x14ac:dyDescent="0.25">
      <c r="B23" s="37" t="s">
        <v>29</v>
      </c>
      <c r="C23" s="4" t="s">
        <v>20</v>
      </c>
      <c r="D23" s="28">
        <f>M21</f>
        <v>8</v>
      </c>
      <c r="E23" s="6" t="e">
        <f>#REF!</f>
        <v>#REF!</v>
      </c>
      <c r="F23" s="35" t="e">
        <f>E23*D23</f>
        <v>#REF!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13" ht="13.8" x14ac:dyDescent="0.25">
      <c r="B24" s="37" t="s">
        <v>12</v>
      </c>
      <c r="C24" s="4" t="s">
        <v>20</v>
      </c>
      <c r="D24" s="28">
        <f>M22</f>
        <v>24</v>
      </c>
      <c r="E24" s="6" t="e">
        <f>#REF!</f>
        <v>#REF!</v>
      </c>
      <c r="F24" s="35" t="e">
        <f>E24*D24</f>
        <v>#REF!</v>
      </c>
      <c r="G24" s="30"/>
      <c r="H24" s="8" t="s">
        <v>49</v>
      </c>
      <c r="I24" s="9">
        <f>ROUND(I21*I22*I23,1)</f>
        <v>31.5</v>
      </c>
    </row>
    <row r="25" spans="2:13" ht="14.4" thickBot="1" x14ac:dyDescent="0.3">
      <c r="B25" s="221" t="s">
        <v>7</v>
      </c>
      <c r="C25" s="222"/>
      <c r="D25" s="222"/>
      <c r="E25" s="222"/>
      <c r="F25" s="36" t="e">
        <f>SUM(F20:F24)</f>
        <v>#REF!</v>
      </c>
    </row>
    <row r="26" spans="2:13" ht="13.8" thickBot="1" x14ac:dyDescent="0.3"/>
    <row r="27" spans="2:13" ht="13.8" x14ac:dyDescent="0.25">
      <c r="B27" s="230" t="s">
        <v>36</v>
      </c>
      <c r="C27" s="231"/>
      <c r="D27" s="231"/>
      <c r="E27" s="231"/>
      <c r="F27" s="232"/>
      <c r="H27" s="198" t="s">
        <v>26</v>
      </c>
      <c r="I27" s="199"/>
    </row>
    <row r="28" spans="2:13" ht="13.8" x14ac:dyDescent="0.25">
      <c r="B28" s="34" t="s">
        <v>64</v>
      </c>
      <c r="C28" s="4" t="s">
        <v>13</v>
      </c>
      <c r="D28" s="7">
        <f>I28</f>
        <v>15.12</v>
      </c>
      <c r="E28" s="6" t="e">
        <f>#REF!</f>
        <v>#REF!</v>
      </c>
      <c r="F28" s="35" t="e">
        <f>D28*E28</f>
        <v>#REF!</v>
      </c>
      <c r="G28" s="30" t="e">
        <f>F28+F29+F30+F31+F32</f>
        <v>#REF!</v>
      </c>
      <c r="H28" s="15" t="s">
        <v>65</v>
      </c>
      <c r="I28" s="16">
        <f>ROUND($I$5*0.024,2)</f>
        <v>15.12</v>
      </c>
      <c r="J28" s="136" t="s">
        <v>50</v>
      </c>
      <c r="K28" s="137"/>
    </row>
    <row r="29" spans="2:13" ht="13.8" x14ac:dyDescent="0.25">
      <c r="B29" s="37" t="s">
        <v>18</v>
      </c>
      <c r="C29" s="4" t="s">
        <v>15</v>
      </c>
      <c r="D29" s="27">
        <f>I31</f>
        <v>328</v>
      </c>
      <c r="E29" s="6" t="e">
        <f>#REF!</f>
        <v>#REF!</v>
      </c>
      <c r="F29" s="35" t="e">
        <f t="shared" ref="F29:F34" si="1">D29*E29</f>
        <v>#REF!</v>
      </c>
      <c r="H29" s="15" t="s">
        <v>57</v>
      </c>
      <c r="I29" s="20">
        <f>16*$I$5</f>
        <v>10080</v>
      </c>
      <c r="J29" s="17" t="s">
        <v>60</v>
      </c>
      <c r="K29" s="18">
        <f>ROUND(($I$5*0.1295),0)</f>
        <v>82</v>
      </c>
    </row>
    <row r="30" spans="2:13" ht="13.8" x14ac:dyDescent="0.25">
      <c r="B30" s="37" t="s">
        <v>23</v>
      </c>
      <c r="C30" s="4" t="s">
        <v>22</v>
      </c>
      <c r="D30" s="5">
        <f>I29/1000</f>
        <v>10.08</v>
      </c>
      <c r="E30" s="6" t="e">
        <f>#REF!</f>
        <v>#REF!</v>
      </c>
      <c r="F30" s="35" t="e">
        <f t="shared" si="1"/>
        <v>#REF!</v>
      </c>
      <c r="H30" s="15" t="s">
        <v>58</v>
      </c>
      <c r="I30" s="16">
        <f>$C$5/0.4</f>
        <v>250</v>
      </c>
      <c r="J30" s="17" t="s">
        <v>61</v>
      </c>
      <c r="K30" s="18">
        <f>ROUND(($I$5*0.1295),0)</f>
        <v>82</v>
      </c>
    </row>
    <row r="31" spans="2:13" ht="13.8" x14ac:dyDescent="0.25">
      <c r="B31" s="37" t="s">
        <v>62</v>
      </c>
      <c r="C31" s="4" t="s">
        <v>17</v>
      </c>
      <c r="D31" s="4">
        <f>I30</f>
        <v>250</v>
      </c>
      <c r="E31" s="6" t="e">
        <f>#REF!</f>
        <v>#REF!</v>
      </c>
      <c r="F31" s="35" t="e">
        <f t="shared" si="1"/>
        <v>#REF!</v>
      </c>
      <c r="H31" s="15" t="s">
        <v>59</v>
      </c>
      <c r="I31" s="21">
        <f>ROUND(0.52*$I$5,0)</f>
        <v>328</v>
      </c>
    </row>
    <row r="32" spans="2:13" ht="13.8" x14ac:dyDescent="0.25">
      <c r="B32" s="37" t="s">
        <v>66</v>
      </c>
      <c r="C32" s="4" t="s">
        <v>13</v>
      </c>
      <c r="D32" s="4">
        <v>5.6</v>
      </c>
      <c r="E32" s="6" t="e">
        <f>#REF!</f>
        <v>#REF!</v>
      </c>
      <c r="F32" s="35" t="e">
        <f t="shared" si="1"/>
        <v>#REF!</v>
      </c>
      <c r="H32" s="15" t="s">
        <v>74</v>
      </c>
      <c r="I32" s="16">
        <f>ROUND((($C$5/3)+1)*2,0)</f>
        <v>69</v>
      </c>
    </row>
    <row r="33" spans="2:9" ht="13.8" x14ac:dyDescent="0.25">
      <c r="B33" s="37" t="s">
        <v>29</v>
      </c>
      <c r="C33" s="4" t="s">
        <v>20</v>
      </c>
      <c r="D33" s="4">
        <f>K29</f>
        <v>82</v>
      </c>
      <c r="E33" s="6" t="e">
        <f>#REF!</f>
        <v>#REF!</v>
      </c>
      <c r="F33" s="35" t="e">
        <f t="shared" si="1"/>
        <v>#REF!</v>
      </c>
      <c r="H33" s="19" t="s">
        <v>68</v>
      </c>
      <c r="I33" s="22">
        <f>ROUND((3.6*0.15*0.15*$I$59),0)</f>
        <v>0</v>
      </c>
    </row>
    <row r="34" spans="2:9" ht="13.8" x14ac:dyDescent="0.25">
      <c r="B34" s="37" t="s">
        <v>12</v>
      </c>
      <c r="C34" s="4" t="s">
        <v>20</v>
      </c>
      <c r="D34" s="4">
        <f>K30</f>
        <v>82</v>
      </c>
      <c r="E34" s="6" t="e">
        <f>#REF!</f>
        <v>#REF!</v>
      </c>
      <c r="F34" s="35" t="e">
        <f t="shared" si="1"/>
        <v>#REF!</v>
      </c>
    </row>
    <row r="35" spans="2:9" ht="14.4" thickBot="1" x14ac:dyDescent="0.3">
      <c r="B35" s="224" t="s">
        <v>7</v>
      </c>
      <c r="C35" s="225"/>
      <c r="D35" s="225"/>
      <c r="E35" s="226"/>
      <c r="F35" s="36" t="e">
        <f>SUM(F28:F34)</f>
        <v>#REF!</v>
      </c>
      <c r="G35" s="30"/>
    </row>
    <row r="36" spans="2:9" ht="13.8" thickBot="1" x14ac:dyDescent="0.3"/>
    <row r="37" spans="2:9" ht="14.4" thickBot="1" x14ac:dyDescent="0.3">
      <c r="B37" s="202" t="s">
        <v>83</v>
      </c>
      <c r="C37" s="203"/>
      <c r="D37" s="203"/>
      <c r="E37" s="204"/>
      <c r="F37" s="47" t="e">
        <f>F17+F25+F35</f>
        <v>#REF!</v>
      </c>
    </row>
    <row r="38" spans="2:9" ht="13.8" thickBot="1" x14ac:dyDescent="0.3">
      <c r="B38" s="45"/>
      <c r="C38" s="45"/>
      <c r="D38" s="45"/>
      <c r="E38" s="45"/>
      <c r="F38" s="46"/>
    </row>
    <row r="39" spans="2:9" ht="14.4" x14ac:dyDescent="0.3">
      <c r="B39" s="48" t="s">
        <v>84</v>
      </c>
      <c r="C39" s="49" t="s">
        <v>85</v>
      </c>
      <c r="D39" s="50" t="e">
        <f>G11+G20+G28</f>
        <v>#REF!</v>
      </c>
      <c r="E39" s="51"/>
      <c r="F39" s="52"/>
    </row>
    <row r="40" spans="2:9" ht="14.4" x14ac:dyDescent="0.3">
      <c r="B40" s="53" t="s">
        <v>86</v>
      </c>
      <c r="C40" s="42" t="s">
        <v>85</v>
      </c>
      <c r="D40" s="43" t="e">
        <f>F15+F16+F23+F24+F33+F34</f>
        <v>#REF!</v>
      </c>
      <c r="E40" s="44"/>
      <c r="F40" s="54"/>
    </row>
    <row r="41" spans="2:9" ht="13.8" thickBot="1" x14ac:dyDescent="0.3">
      <c r="B41" s="55" t="s">
        <v>87</v>
      </c>
      <c r="C41" s="56" t="s">
        <v>85</v>
      </c>
      <c r="D41" s="57" t="e">
        <f>D39+D40</f>
        <v>#REF!</v>
      </c>
      <c r="E41" s="58"/>
      <c r="F41" s="59"/>
    </row>
    <row r="42" spans="2:9" ht="13.8" thickBot="1" x14ac:dyDescent="0.3">
      <c r="B42" s="38"/>
      <c r="C42" s="38"/>
      <c r="D42" s="38"/>
      <c r="E42" s="38"/>
      <c r="F42" s="38"/>
    </row>
    <row r="43" spans="2:9" x14ac:dyDescent="0.25">
      <c r="B43" s="205" t="s">
        <v>92</v>
      </c>
      <c r="C43" s="206"/>
      <c r="D43" s="206"/>
      <c r="E43" s="207"/>
      <c r="F43" s="208" t="e">
        <f>D39*0.12</f>
        <v>#REF!</v>
      </c>
    </row>
    <row r="44" spans="2:9" x14ac:dyDescent="0.25">
      <c r="B44" s="210" t="s">
        <v>93</v>
      </c>
      <c r="C44" s="211"/>
      <c r="D44" s="211"/>
      <c r="E44" s="212"/>
      <c r="F44" s="209"/>
    </row>
    <row r="45" spans="2:9" x14ac:dyDescent="0.25">
      <c r="B45" s="213" t="s">
        <v>90</v>
      </c>
      <c r="C45" s="214"/>
      <c r="D45" s="214"/>
      <c r="E45" s="215"/>
      <c r="F45" s="216" t="e">
        <f>D40*0.9675</f>
        <v>#REF!</v>
      </c>
    </row>
    <row r="46" spans="2:9" ht="13.8" thickBot="1" x14ac:dyDescent="0.3">
      <c r="B46" s="218" t="s">
        <v>91</v>
      </c>
      <c r="C46" s="219"/>
      <c r="D46" s="219"/>
      <c r="E46" s="220"/>
      <c r="F46" s="217"/>
    </row>
    <row r="47" spans="2:9" ht="13.8" thickBot="1" x14ac:dyDescent="0.3">
      <c r="B47" s="38"/>
      <c r="C47" s="38"/>
      <c r="D47" s="38"/>
      <c r="E47" s="38"/>
      <c r="F47" s="38"/>
    </row>
    <row r="48" spans="2:9" ht="14.4" thickBot="1" x14ac:dyDescent="0.3">
      <c r="B48" s="200" t="s">
        <v>88</v>
      </c>
      <c r="C48" s="201"/>
      <c r="D48" s="201"/>
      <c r="E48" s="201"/>
      <c r="F48" s="60" t="e">
        <f>D41+F43+F45</f>
        <v>#REF!</v>
      </c>
    </row>
    <row r="49" spans="2:6" x14ac:dyDescent="0.25">
      <c r="B49" s="38"/>
      <c r="C49" s="38"/>
      <c r="D49" s="38"/>
      <c r="E49" s="38"/>
      <c r="F49" s="38"/>
    </row>
    <row r="50" spans="2:6" x14ac:dyDescent="0.25">
      <c r="B50" s="39" t="s">
        <v>89</v>
      </c>
      <c r="C50" s="40" t="e">
        <f>F48/$I$5</f>
        <v>#REF!</v>
      </c>
      <c r="D50" s="41"/>
      <c r="E50" s="41"/>
      <c r="F50" s="38"/>
    </row>
  </sheetData>
  <mergeCells count="30">
    <mergeCell ref="B27:F27"/>
    <mergeCell ref="H27:I27"/>
    <mergeCell ref="J28:K28"/>
    <mergeCell ref="B35:E35"/>
    <mergeCell ref="B18:F18"/>
    <mergeCell ref="B19:F19"/>
    <mergeCell ref="H20:I20"/>
    <mergeCell ref="J20:K20"/>
    <mergeCell ref="B2:F2"/>
    <mergeCell ref="B3:F3"/>
    <mergeCell ref="B4:F4"/>
    <mergeCell ref="B8:B9"/>
    <mergeCell ref="C8:C9"/>
    <mergeCell ref="D8:D9"/>
    <mergeCell ref="E8:F8"/>
    <mergeCell ref="L20:M20"/>
    <mergeCell ref="B25:E25"/>
    <mergeCell ref="B10:F10"/>
    <mergeCell ref="H11:I11"/>
    <mergeCell ref="J11:K11"/>
    <mergeCell ref="L11:M11"/>
    <mergeCell ref="B17:E17"/>
    <mergeCell ref="B48:E48"/>
    <mergeCell ref="B37:E37"/>
    <mergeCell ref="B43:E43"/>
    <mergeCell ref="F43:F44"/>
    <mergeCell ref="B44:E44"/>
    <mergeCell ref="B45:E45"/>
    <mergeCell ref="F45:F46"/>
    <mergeCell ref="B46:E46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topLeftCell="A3" workbookViewId="0">
      <selection activeCell="D29" sqref="D29"/>
    </sheetView>
  </sheetViews>
  <sheetFormatPr defaultRowHeight="13.2" x14ac:dyDescent="0.25"/>
  <cols>
    <col min="2" max="2" width="29.6640625" customWidth="1"/>
    <col min="4" max="5" width="13.6640625" customWidth="1"/>
    <col min="6" max="6" width="22.6640625" customWidth="1"/>
    <col min="8" max="8" width="15" customWidth="1"/>
  </cols>
  <sheetData>
    <row r="1" spans="2:13" ht="13.8" thickBot="1" x14ac:dyDescent="0.3"/>
    <row r="2" spans="2:13" ht="15.6" x14ac:dyDescent="0.3">
      <c r="B2" s="237" t="s">
        <v>28</v>
      </c>
      <c r="C2" s="238"/>
      <c r="D2" s="238"/>
      <c r="E2" s="238"/>
      <c r="F2" s="239"/>
    </row>
    <row r="3" spans="2:13" ht="15" x14ac:dyDescent="0.25">
      <c r="B3" s="252" t="s">
        <v>108</v>
      </c>
      <c r="C3" s="253"/>
      <c r="D3" s="253"/>
      <c r="E3" s="253"/>
      <c r="F3" s="254"/>
    </row>
    <row r="4" spans="2:13" ht="14.4" thickBot="1" x14ac:dyDescent="0.3">
      <c r="B4" s="243" t="s">
        <v>103</v>
      </c>
      <c r="C4" s="244"/>
      <c r="D4" s="244"/>
      <c r="E4" s="244"/>
      <c r="F4" s="245"/>
    </row>
    <row r="5" spans="2:13" ht="13.8" x14ac:dyDescent="0.25">
      <c r="B5" s="78" t="s">
        <v>100</v>
      </c>
      <c r="C5" s="61">
        <v>100</v>
      </c>
      <c r="D5" s="62" t="s">
        <v>8</v>
      </c>
      <c r="E5" s="63"/>
      <c r="F5" s="64"/>
      <c r="H5" s="4" t="s">
        <v>43</v>
      </c>
      <c r="I5" s="29">
        <f>C5*C6</f>
        <v>630</v>
      </c>
    </row>
    <row r="6" spans="2:13" ht="14.4" thickBot="1" x14ac:dyDescent="0.3">
      <c r="B6" s="65" t="s">
        <v>0</v>
      </c>
      <c r="C6" s="66">
        <v>6.3</v>
      </c>
      <c r="D6" s="67" t="s">
        <v>8</v>
      </c>
      <c r="E6" s="68"/>
      <c r="F6" s="69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246" t="s">
        <v>1</v>
      </c>
      <c r="C8" s="248" t="s">
        <v>2</v>
      </c>
      <c r="D8" s="248" t="s">
        <v>3</v>
      </c>
      <c r="E8" s="250" t="s">
        <v>4</v>
      </c>
      <c r="F8" s="251"/>
      <c r="H8" s="2"/>
    </row>
    <row r="9" spans="2:13" ht="13.8" x14ac:dyDescent="0.25">
      <c r="B9" s="247"/>
      <c r="C9" s="249"/>
      <c r="D9" s="249"/>
      <c r="E9" s="4" t="s">
        <v>5</v>
      </c>
      <c r="F9" s="33" t="s">
        <v>6</v>
      </c>
      <c r="H9" s="2"/>
    </row>
    <row r="10" spans="2:13" ht="13.8" x14ac:dyDescent="0.25">
      <c r="B10" s="234" t="s">
        <v>30</v>
      </c>
      <c r="C10" s="235"/>
      <c r="D10" s="235"/>
      <c r="E10" s="235"/>
      <c r="F10" s="236"/>
      <c r="H10" s="2"/>
    </row>
    <row r="11" spans="2:13" ht="13.8" x14ac:dyDescent="0.25">
      <c r="B11" s="34" t="s">
        <v>10</v>
      </c>
      <c r="C11" s="4" t="s">
        <v>13</v>
      </c>
      <c r="D11" s="4">
        <f>K12</f>
        <v>7.8</v>
      </c>
      <c r="E11" s="7" t="e">
        <f>#REF!</f>
        <v>#REF!</v>
      </c>
      <c r="F11" s="35" t="e">
        <f t="shared" ref="F11:F16" si="0">D11*E11</f>
        <v>#REF!</v>
      </c>
      <c r="G11" s="30" t="e">
        <f>SUM(F11:F14)</f>
        <v>#REF!</v>
      </c>
      <c r="H11" s="190" t="s">
        <v>45</v>
      </c>
      <c r="I11" s="190"/>
      <c r="J11" s="191" t="s">
        <v>26</v>
      </c>
      <c r="K11" s="191"/>
      <c r="L11" s="131" t="s">
        <v>50</v>
      </c>
      <c r="M11" s="131"/>
    </row>
    <row r="12" spans="2:13" ht="13.8" x14ac:dyDescent="0.25">
      <c r="B12" s="34" t="s">
        <v>27</v>
      </c>
      <c r="C12" s="4" t="s">
        <v>13</v>
      </c>
      <c r="D12" s="4">
        <f>K13</f>
        <v>7.8</v>
      </c>
      <c r="E12" s="7" t="e">
        <f>#REF!</f>
        <v>#REF!</v>
      </c>
      <c r="F12" s="35" t="e">
        <f t="shared" si="0"/>
        <v>#REF!</v>
      </c>
      <c r="H12" s="8" t="s">
        <v>46</v>
      </c>
      <c r="I12" s="9">
        <f>($C$5+$C$6)*2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ROUND(($I$5*0.0095),0)</f>
        <v>6</v>
      </c>
    </row>
    <row r="13" spans="2:13" ht="13.8" x14ac:dyDescent="0.25">
      <c r="B13" s="34" t="s">
        <v>32</v>
      </c>
      <c r="C13" s="4" t="s">
        <v>13</v>
      </c>
      <c r="D13" s="4">
        <f>K14</f>
        <v>10.4</v>
      </c>
      <c r="E13" s="7" t="e">
        <f>#REF!</f>
        <v>#REF!</v>
      </c>
      <c r="F13" s="35" t="e">
        <f t="shared" si="0"/>
        <v>#REF!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ROUND(($I$5*0.038),0)</f>
        <v>24</v>
      </c>
    </row>
    <row r="14" spans="2:13" ht="13.8" x14ac:dyDescent="0.25">
      <c r="B14" s="34" t="s">
        <v>11</v>
      </c>
      <c r="C14" s="4" t="s">
        <v>14</v>
      </c>
      <c r="D14" s="4">
        <f>K15</f>
        <v>55</v>
      </c>
      <c r="E14" s="7" t="e">
        <f>#REF!</f>
        <v>#REF!</v>
      </c>
      <c r="F14" s="35" t="e">
        <f t="shared" si="0"/>
        <v>#REF!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34" t="s">
        <v>31</v>
      </c>
      <c r="C15" s="4" t="s">
        <v>20</v>
      </c>
      <c r="D15" s="4">
        <f>M12</f>
        <v>6</v>
      </c>
      <c r="E15" s="7" t="e">
        <f>#REF!</f>
        <v>#REF!</v>
      </c>
      <c r="F15" s="35" t="e">
        <f t="shared" si="0"/>
        <v>#REF!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34" t="s">
        <v>12</v>
      </c>
      <c r="C16" s="4" t="s">
        <v>20</v>
      </c>
      <c r="D16" s="4">
        <f>M13</f>
        <v>24</v>
      </c>
      <c r="E16" s="7" t="e">
        <f>#REF!</f>
        <v>#REF!</v>
      </c>
      <c r="F16" s="35" t="e">
        <f t="shared" si="0"/>
        <v>#REF!</v>
      </c>
      <c r="H16" s="2"/>
    </row>
    <row r="17" spans="2:13" ht="14.4" thickBot="1" x14ac:dyDescent="0.3">
      <c r="B17" s="221" t="s">
        <v>7</v>
      </c>
      <c r="C17" s="222"/>
      <c r="D17" s="222"/>
      <c r="E17" s="222"/>
      <c r="F17" s="36" t="e">
        <f>SUM(F11:F16)</f>
        <v>#REF!</v>
      </c>
      <c r="H17" s="2"/>
    </row>
    <row r="18" spans="2:13" ht="14.4" thickBot="1" x14ac:dyDescent="0.3">
      <c r="B18" s="233"/>
      <c r="C18" s="233"/>
      <c r="D18" s="233"/>
      <c r="E18" s="233"/>
      <c r="F18" s="233"/>
      <c r="H18" s="2"/>
    </row>
    <row r="19" spans="2:13" ht="13.8" x14ac:dyDescent="0.25">
      <c r="B19" s="230" t="s">
        <v>33</v>
      </c>
      <c r="C19" s="231"/>
      <c r="D19" s="231"/>
      <c r="E19" s="231"/>
      <c r="F19" s="232"/>
      <c r="H19" s="2"/>
    </row>
    <row r="20" spans="2:13" ht="13.8" x14ac:dyDescent="0.25">
      <c r="B20" s="37" t="s">
        <v>10</v>
      </c>
      <c r="C20" s="4" t="s">
        <v>21</v>
      </c>
      <c r="D20" s="28">
        <f>K21</f>
        <v>18.899999999999999</v>
      </c>
      <c r="E20" s="6" t="e">
        <f>#REF!</f>
        <v>#REF!</v>
      </c>
      <c r="F20" s="35" t="e">
        <f>E20*D20</f>
        <v>#REF!</v>
      </c>
      <c r="G20" s="30" t="e">
        <f>F20+F21+F22</f>
        <v>#REF!</v>
      </c>
      <c r="H20" s="190" t="s">
        <v>34</v>
      </c>
      <c r="I20" s="190"/>
      <c r="J20" s="191" t="s">
        <v>26</v>
      </c>
      <c r="K20" s="191"/>
      <c r="L20" s="131" t="s">
        <v>50</v>
      </c>
      <c r="M20" s="131"/>
    </row>
    <row r="21" spans="2:13" ht="13.8" x14ac:dyDescent="0.25">
      <c r="B21" s="37" t="s">
        <v>27</v>
      </c>
      <c r="C21" s="4" t="s">
        <v>21</v>
      </c>
      <c r="D21" s="28">
        <f>K22</f>
        <v>15.75</v>
      </c>
      <c r="E21" s="6" t="e">
        <f>#REF!</f>
        <v>#REF!</v>
      </c>
      <c r="F21" s="35" t="e">
        <f>E21*D21</f>
        <v>#REF!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ROUND($I$5*0.0125,0)</f>
        <v>8</v>
      </c>
    </row>
    <row r="22" spans="2:13" ht="13.8" x14ac:dyDescent="0.25">
      <c r="B22" s="37" t="s">
        <v>11</v>
      </c>
      <c r="C22" s="4" t="s">
        <v>14</v>
      </c>
      <c r="D22" s="28">
        <f>K23</f>
        <v>132</v>
      </c>
      <c r="E22" s="6" t="e">
        <f>#REF!</f>
        <v>#REF!</v>
      </c>
      <c r="F22" s="35" t="e">
        <f>E22*D22</f>
        <v>#REF!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ROUND(($I$5*0.038),0)</f>
        <v>24</v>
      </c>
    </row>
    <row r="23" spans="2:13" ht="13.8" x14ac:dyDescent="0.25">
      <c r="B23" s="37" t="s">
        <v>29</v>
      </c>
      <c r="C23" s="4" t="s">
        <v>20</v>
      </c>
      <c r="D23" s="28">
        <f>M21</f>
        <v>8</v>
      </c>
      <c r="E23" s="6" t="e">
        <f>#REF!</f>
        <v>#REF!</v>
      </c>
      <c r="F23" s="35" t="e">
        <f>E23*D23</f>
        <v>#REF!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13" ht="13.8" x14ac:dyDescent="0.25">
      <c r="B24" s="37" t="s">
        <v>12</v>
      </c>
      <c r="C24" s="4" t="s">
        <v>20</v>
      </c>
      <c r="D24" s="28">
        <f>M22</f>
        <v>24</v>
      </c>
      <c r="E24" s="6" t="e">
        <f>#REF!</f>
        <v>#REF!</v>
      </c>
      <c r="F24" s="35" t="e">
        <f>E24*D24</f>
        <v>#REF!</v>
      </c>
      <c r="G24" s="30"/>
      <c r="H24" s="8" t="s">
        <v>49</v>
      </c>
      <c r="I24" s="9">
        <f>ROUND(I21*I22*I23,1)</f>
        <v>31.5</v>
      </c>
    </row>
    <row r="25" spans="2:13" ht="14.4" thickBot="1" x14ac:dyDescent="0.3">
      <c r="B25" s="221" t="s">
        <v>7</v>
      </c>
      <c r="C25" s="222"/>
      <c r="D25" s="222"/>
      <c r="E25" s="222"/>
      <c r="F25" s="36" t="e">
        <f>SUM(F20:F24)</f>
        <v>#REF!</v>
      </c>
    </row>
    <row r="26" spans="2:13" ht="13.8" thickBot="1" x14ac:dyDescent="0.3"/>
    <row r="27" spans="2:13" ht="13.8" x14ac:dyDescent="0.25">
      <c r="B27" s="230" t="s">
        <v>37</v>
      </c>
      <c r="C27" s="231"/>
      <c r="D27" s="231"/>
      <c r="E27" s="231"/>
      <c r="F27" s="232"/>
      <c r="H27" s="134" t="s">
        <v>26</v>
      </c>
      <c r="I27" s="135"/>
    </row>
    <row r="28" spans="2:13" ht="13.8" x14ac:dyDescent="0.25">
      <c r="B28" s="34" t="s">
        <v>78</v>
      </c>
      <c r="C28" s="4" t="s">
        <v>13</v>
      </c>
      <c r="D28" s="7">
        <v>0.25</v>
      </c>
      <c r="E28" s="6" t="e">
        <f>#REF!</f>
        <v>#REF!</v>
      </c>
      <c r="F28" s="35" t="e">
        <f t="shared" ref="F28:F34" si="1">D28*E28</f>
        <v>#REF!</v>
      </c>
      <c r="G28" s="30" t="e">
        <f>F28+F29+F30+F31+F32</f>
        <v>#REF!</v>
      </c>
      <c r="H28" s="15" t="s">
        <v>76</v>
      </c>
      <c r="I28" s="16">
        <f>ROUND($I$5*0.035,2)</f>
        <v>22.05</v>
      </c>
      <c r="J28" s="136" t="s">
        <v>50</v>
      </c>
      <c r="K28" s="137"/>
    </row>
    <row r="29" spans="2:13" ht="13.8" x14ac:dyDescent="0.25">
      <c r="B29" s="37" t="s">
        <v>79</v>
      </c>
      <c r="C29" s="4" t="s">
        <v>13</v>
      </c>
      <c r="D29" s="88">
        <v>5.6</v>
      </c>
      <c r="E29" s="6" t="e">
        <f>#REF!</f>
        <v>#REF!</v>
      </c>
      <c r="F29" s="35" t="e">
        <f t="shared" si="1"/>
        <v>#REF!</v>
      </c>
      <c r="H29" s="15" t="s">
        <v>57</v>
      </c>
      <c r="I29" s="20">
        <f>ROUND(($I$5*16),1)</f>
        <v>10080</v>
      </c>
      <c r="J29" s="17" t="s">
        <v>60</v>
      </c>
      <c r="K29" s="18">
        <f>ROUND(($I$5*0.1225),0)</f>
        <v>77</v>
      </c>
    </row>
    <row r="30" spans="2:13" ht="13.8" x14ac:dyDescent="0.25">
      <c r="B30" s="37" t="s">
        <v>23</v>
      </c>
      <c r="C30" s="4" t="s">
        <v>22</v>
      </c>
      <c r="D30" s="5">
        <f>I29/1000</f>
        <v>10.08</v>
      </c>
      <c r="E30" s="6" t="e">
        <f>#REF!</f>
        <v>#REF!</v>
      </c>
      <c r="F30" s="35" t="e">
        <f t="shared" si="1"/>
        <v>#REF!</v>
      </c>
      <c r="H30" s="15" t="s">
        <v>81</v>
      </c>
      <c r="I30" s="16">
        <f>ROUND($C$5/0.4,0)</f>
        <v>250</v>
      </c>
      <c r="J30" s="17" t="s">
        <v>61</v>
      </c>
      <c r="K30" s="18">
        <f>ROUND(($I$5*0.1225),0)</f>
        <v>77</v>
      </c>
    </row>
    <row r="31" spans="2:13" ht="13.8" x14ac:dyDescent="0.25">
      <c r="B31" s="37" t="s">
        <v>18</v>
      </c>
      <c r="C31" s="4" t="s">
        <v>15</v>
      </c>
      <c r="D31" s="27">
        <f>I31</f>
        <v>252</v>
      </c>
      <c r="E31" s="6" t="e">
        <f>#REF!</f>
        <v>#REF!</v>
      </c>
      <c r="F31" s="35" t="e">
        <f t="shared" si="1"/>
        <v>#REF!</v>
      </c>
      <c r="H31" s="15" t="s">
        <v>59</v>
      </c>
      <c r="I31" s="21">
        <f>ROUND(0.4*$I$5,0)</f>
        <v>252</v>
      </c>
    </row>
    <row r="32" spans="2:13" ht="13.8" x14ac:dyDescent="0.25">
      <c r="B32" s="37" t="s">
        <v>62</v>
      </c>
      <c r="C32" s="4" t="s">
        <v>17</v>
      </c>
      <c r="D32" s="4">
        <f>I30</f>
        <v>250</v>
      </c>
      <c r="E32" s="6" t="e">
        <f>#REF!</f>
        <v>#REF!</v>
      </c>
      <c r="F32" s="35" t="e">
        <f t="shared" si="1"/>
        <v>#REF!</v>
      </c>
      <c r="H32" s="15" t="s">
        <v>74</v>
      </c>
      <c r="I32" s="16">
        <f>ROUND((($C$5/3)+1)*2,0)</f>
        <v>69</v>
      </c>
    </row>
    <row r="33" spans="2:9" ht="13.8" x14ac:dyDescent="0.25">
      <c r="B33" s="37" t="s">
        <v>29</v>
      </c>
      <c r="C33" s="4" t="s">
        <v>20</v>
      </c>
      <c r="D33" s="4">
        <f>K29</f>
        <v>77</v>
      </c>
      <c r="E33" s="6" t="e">
        <f>#REF!</f>
        <v>#REF!</v>
      </c>
      <c r="F33" s="35" t="e">
        <f t="shared" si="1"/>
        <v>#REF!</v>
      </c>
      <c r="H33" s="23"/>
      <c r="I33" s="24"/>
    </row>
    <row r="34" spans="2:9" ht="13.8" x14ac:dyDescent="0.25">
      <c r="B34" s="37" t="s">
        <v>12</v>
      </c>
      <c r="C34" s="4" t="s">
        <v>20</v>
      </c>
      <c r="D34" s="4">
        <f>K30</f>
        <v>77</v>
      </c>
      <c r="E34" s="6" t="e">
        <f>#REF!</f>
        <v>#REF!</v>
      </c>
      <c r="F34" s="35" t="e">
        <f t="shared" si="1"/>
        <v>#REF!</v>
      </c>
      <c r="G34" s="30"/>
      <c r="H34" s="25"/>
      <c r="I34" s="26"/>
    </row>
    <row r="35" spans="2:9" ht="14.4" thickBot="1" x14ac:dyDescent="0.3">
      <c r="B35" s="224" t="s">
        <v>7</v>
      </c>
      <c r="C35" s="225"/>
      <c r="D35" s="225"/>
      <c r="E35" s="226"/>
      <c r="F35" s="36" t="e">
        <f>SUM(F28:F34)</f>
        <v>#REF!</v>
      </c>
    </row>
    <row r="36" spans="2:9" ht="13.8" thickBot="1" x14ac:dyDescent="0.3"/>
    <row r="37" spans="2:9" ht="14.4" thickBot="1" x14ac:dyDescent="0.3">
      <c r="B37" s="202" t="s">
        <v>83</v>
      </c>
      <c r="C37" s="203"/>
      <c r="D37" s="203"/>
      <c r="E37" s="204"/>
      <c r="F37" s="47" t="e">
        <f>F17+F25+F35</f>
        <v>#REF!</v>
      </c>
    </row>
    <row r="38" spans="2:9" ht="13.8" thickBot="1" x14ac:dyDescent="0.3">
      <c r="B38" s="45"/>
      <c r="C38" s="45"/>
      <c r="D38" s="45"/>
      <c r="E38" s="45"/>
      <c r="F38" s="46"/>
    </row>
    <row r="39" spans="2:9" ht="14.4" x14ac:dyDescent="0.3">
      <c r="B39" s="48" t="s">
        <v>84</v>
      </c>
      <c r="C39" s="49" t="s">
        <v>85</v>
      </c>
      <c r="D39" s="50" t="e">
        <f>G11+G20+G28</f>
        <v>#REF!</v>
      </c>
      <c r="E39" s="51"/>
      <c r="F39" s="52"/>
    </row>
    <row r="40" spans="2:9" ht="14.4" x14ac:dyDescent="0.3">
      <c r="B40" s="53" t="s">
        <v>86</v>
      </c>
      <c r="C40" s="42" t="s">
        <v>85</v>
      </c>
      <c r="D40" s="43" t="e">
        <f>F15+F16+F23+F24+F33+F34</f>
        <v>#REF!</v>
      </c>
      <c r="E40" s="44"/>
      <c r="F40" s="54"/>
    </row>
    <row r="41" spans="2:9" ht="13.8" thickBot="1" x14ac:dyDescent="0.3">
      <c r="B41" s="55" t="s">
        <v>87</v>
      </c>
      <c r="C41" s="56" t="s">
        <v>85</v>
      </c>
      <c r="D41" s="57" t="e">
        <f>D39+D40</f>
        <v>#REF!</v>
      </c>
      <c r="E41" s="58"/>
      <c r="F41" s="59"/>
    </row>
    <row r="42" spans="2:9" ht="13.8" thickBot="1" x14ac:dyDescent="0.3">
      <c r="B42" s="38"/>
      <c r="C42" s="38"/>
      <c r="D42" s="38"/>
      <c r="E42" s="38"/>
      <c r="F42" s="38"/>
    </row>
    <row r="43" spans="2:9" x14ac:dyDescent="0.25">
      <c r="B43" s="205" t="s">
        <v>92</v>
      </c>
      <c r="C43" s="206"/>
      <c r="D43" s="206"/>
      <c r="E43" s="207"/>
      <c r="F43" s="208" t="e">
        <f>D39*0.12</f>
        <v>#REF!</v>
      </c>
    </row>
    <row r="44" spans="2:9" x14ac:dyDescent="0.25">
      <c r="B44" s="210" t="s">
        <v>93</v>
      </c>
      <c r="C44" s="211"/>
      <c r="D44" s="211"/>
      <c r="E44" s="212"/>
      <c r="F44" s="209"/>
    </row>
    <row r="45" spans="2:9" x14ac:dyDescent="0.25">
      <c r="B45" s="213" t="s">
        <v>90</v>
      </c>
      <c r="C45" s="214"/>
      <c r="D45" s="214"/>
      <c r="E45" s="215"/>
      <c r="F45" s="216" t="e">
        <f>D40*0.9675</f>
        <v>#REF!</v>
      </c>
    </row>
    <row r="46" spans="2:9" ht="13.8" thickBot="1" x14ac:dyDescent="0.3">
      <c r="B46" s="218" t="s">
        <v>91</v>
      </c>
      <c r="C46" s="219"/>
      <c r="D46" s="219"/>
      <c r="E46" s="220"/>
      <c r="F46" s="217"/>
    </row>
    <row r="47" spans="2:9" ht="13.8" thickBot="1" x14ac:dyDescent="0.3">
      <c r="B47" s="38"/>
      <c r="C47" s="38"/>
      <c r="D47" s="38"/>
      <c r="E47" s="38"/>
      <c r="F47" s="38"/>
    </row>
    <row r="48" spans="2:9" ht="14.4" thickBot="1" x14ac:dyDescent="0.3">
      <c r="B48" s="200" t="s">
        <v>88</v>
      </c>
      <c r="C48" s="201"/>
      <c r="D48" s="201"/>
      <c r="E48" s="201"/>
      <c r="F48" s="60" t="e">
        <f>D41+F43+F45</f>
        <v>#REF!</v>
      </c>
    </row>
    <row r="49" spans="2:6" x14ac:dyDescent="0.25">
      <c r="B49" s="38"/>
      <c r="C49" s="38"/>
      <c r="D49" s="38"/>
      <c r="E49" s="38"/>
      <c r="F49" s="38"/>
    </row>
    <row r="50" spans="2:6" x14ac:dyDescent="0.25">
      <c r="B50" s="39" t="s">
        <v>89</v>
      </c>
      <c r="C50" s="40" t="e">
        <f>F48/$I$5</f>
        <v>#REF!</v>
      </c>
      <c r="D50" s="41"/>
      <c r="E50" s="41"/>
      <c r="F50" s="38"/>
    </row>
  </sheetData>
  <mergeCells count="30">
    <mergeCell ref="B27:F27"/>
    <mergeCell ref="H27:I27"/>
    <mergeCell ref="J28:K28"/>
    <mergeCell ref="B35:E35"/>
    <mergeCell ref="B18:F18"/>
    <mergeCell ref="B19:F19"/>
    <mergeCell ref="H20:I20"/>
    <mergeCell ref="J20:K20"/>
    <mergeCell ref="B2:F2"/>
    <mergeCell ref="B3:F3"/>
    <mergeCell ref="B4:F4"/>
    <mergeCell ref="B8:B9"/>
    <mergeCell ref="C8:C9"/>
    <mergeCell ref="D8:D9"/>
    <mergeCell ref="E8:F8"/>
    <mergeCell ref="L20:M20"/>
    <mergeCell ref="B25:E25"/>
    <mergeCell ref="B10:F10"/>
    <mergeCell ref="H11:I11"/>
    <mergeCell ref="J11:K11"/>
    <mergeCell ref="L11:M11"/>
    <mergeCell ref="B17:E17"/>
    <mergeCell ref="B48:E48"/>
    <mergeCell ref="B37:E37"/>
    <mergeCell ref="B43:E43"/>
    <mergeCell ref="F43:F44"/>
    <mergeCell ref="B44:E44"/>
    <mergeCell ref="B45:E45"/>
    <mergeCell ref="F45:F46"/>
    <mergeCell ref="B46:E46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1"/>
  <sheetViews>
    <sheetView topLeftCell="A6" workbookViewId="0">
      <selection activeCell="D42" sqref="D42"/>
    </sheetView>
  </sheetViews>
  <sheetFormatPr defaultRowHeight="13.2" x14ac:dyDescent="0.25"/>
  <cols>
    <col min="2" max="2" width="29.44140625" customWidth="1"/>
    <col min="4" max="5" width="13.6640625" customWidth="1"/>
    <col min="6" max="6" width="23.33203125" customWidth="1"/>
  </cols>
  <sheetData>
    <row r="1" spans="2:13" ht="13.8" thickBot="1" x14ac:dyDescent="0.3"/>
    <row r="2" spans="2:13" ht="15.6" x14ac:dyDescent="0.3">
      <c r="B2" s="237" t="s">
        <v>28</v>
      </c>
      <c r="C2" s="238"/>
      <c r="D2" s="238"/>
      <c r="E2" s="238"/>
      <c r="F2" s="239"/>
    </row>
    <row r="3" spans="2:13" ht="15" x14ac:dyDescent="0.25">
      <c r="B3" s="252" t="s">
        <v>109</v>
      </c>
      <c r="C3" s="253"/>
      <c r="D3" s="253"/>
      <c r="E3" s="253"/>
      <c r="F3" s="254"/>
    </row>
    <row r="4" spans="2:13" ht="14.4" thickBot="1" x14ac:dyDescent="0.3">
      <c r="B4" s="243" t="s">
        <v>99</v>
      </c>
      <c r="C4" s="244"/>
      <c r="D4" s="244"/>
      <c r="E4" s="244"/>
      <c r="F4" s="245"/>
    </row>
    <row r="5" spans="2:13" ht="13.8" x14ac:dyDescent="0.25">
      <c r="B5" s="78" t="s">
        <v>100</v>
      </c>
      <c r="C5" s="61">
        <v>100</v>
      </c>
      <c r="D5" s="62" t="s">
        <v>8</v>
      </c>
      <c r="E5" s="63"/>
      <c r="F5" s="64"/>
      <c r="H5" s="4" t="s">
        <v>43</v>
      </c>
      <c r="I5" s="29">
        <f>C5*C6</f>
        <v>630</v>
      </c>
    </row>
    <row r="6" spans="2:13" ht="14.4" thickBot="1" x14ac:dyDescent="0.3">
      <c r="B6" s="65" t="s">
        <v>0</v>
      </c>
      <c r="C6" s="66">
        <v>6.3</v>
      </c>
      <c r="D6" s="67" t="s">
        <v>8</v>
      </c>
      <c r="E6" s="68"/>
      <c r="F6" s="69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246" t="s">
        <v>1</v>
      </c>
      <c r="C8" s="248" t="s">
        <v>2</v>
      </c>
      <c r="D8" s="248" t="s">
        <v>3</v>
      </c>
      <c r="E8" s="250" t="s">
        <v>4</v>
      </c>
      <c r="F8" s="251"/>
      <c r="H8" s="2"/>
    </row>
    <row r="9" spans="2:13" ht="13.8" x14ac:dyDescent="0.25">
      <c r="B9" s="247"/>
      <c r="C9" s="249"/>
      <c r="D9" s="249"/>
      <c r="E9" s="4" t="s">
        <v>5</v>
      </c>
      <c r="F9" s="33" t="s">
        <v>6</v>
      </c>
      <c r="H9" s="2"/>
    </row>
    <row r="10" spans="2:13" ht="13.8" x14ac:dyDescent="0.25">
      <c r="B10" s="234" t="s">
        <v>30</v>
      </c>
      <c r="C10" s="235"/>
      <c r="D10" s="235"/>
      <c r="E10" s="235"/>
      <c r="F10" s="236"/>
      <c r="H10" s="2"/>
    </row>
    <row r="11" spans="2:13" ht="13.8" x14ac:dyDescent="0.25">
      <c r="B11" s="34" t="s">
        <v>10</v>
      </c>
      <c r="C11" s="4" t="s">
        <v>13</v>
      </c>
      <c r="D11" s="4">
        <f>K12</f>
        <v>7.8</v>
      </c>
      <c r="E11" s="7" t="e">
        <f>#REF!</f>
        <v>#REF!</v>
      </c>
      <c r="F11" s="35" t="e">
        <f t="shared" ref="F11:F16" si="0">D11*E11</f>
        <v>#REF!</v>
      </c>
      <c r="G11" s="30" t="e">
        <f>SUM(F11:F14)</f>
        <v>#REF!</v>
      </c>
      <c r="H11" s="190" t="s">
        <v>45</v>
      </c>
      <c r="I11" s="190"/>
      <c r="J11" s="191" t="s">
        <v>26</v>
      </c>
      <c r="K11" s="191"/>
      <c r="L11" s="131" t="s">
        <v>50</v>
      </c>
      <c r="M11" s="131"/>
    </row>
    <row r="12" spans="2:13" ht="13.8" x14ac:dyDescent="0.25">
      <c r="B12" s="34" t="s">
        <v>27</v>
      </c>
      <c r="C12" s="4" t="s">
        <v>13</v>
      </c>
      <c r="D12" s="4">
        <f>K13</f>
        <v>7.8</v>
      </c>
      <c r="E12" s="7" t="e">
        <f>#REF!</f>
        <v>#REF!</v>
      </c>
      <c r="F12" s="35" t="e">
        <f t="shared" si="0"/>
        <v>#REF!</v>
      </c>
      <c r="H12" s="8" t="s">
        <v>46</v>
      </c>
      <c r="I12" s="9">
        <f>($C$5+$C$6)*2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ROUND(($I$5*0.0095),0)</f>
        <v>6</v>
      </c>
    </row>
    <row r="13" spans="2:13" ht="13.8" x14ac:dyDescent="0.25">
      <c r="B13" s="34" t="s">
        <v>32</v>
      </c>
      <c r="C13" s="4" t="s">
        <v>13</v>
      </c>
      <c r="D13" s="4">
        <f>K14</f>
        <v>10.4</v>
      </c>
      <c r="E13" s="7" t="e">
        <f>#REF!</f>
        <v>#REF!</v>
      </c>
      <c r="F13" s="35" t="e">
        <f t="shared" si="0"/>
        <v>#REF!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ROUND(($I$5*0.038),0)</f>
        <v>24</v>
      </c>
    </row>
    <row r="14" spans="2:13" ht="13.8" x14ac:dyDescent="0.25">
      <c r="B14" s="34" t="s">
        <v>11</v>
      </c>
      <c r="C14" s="4" t="s">
        <v>14</v>
      </c>
      <c r="D14" s="4">
        <f>K15</f>
        <v>55</v>
      </c>
      <c r="E14" s="7" t="e">
        <f>#REF!</f>
        <v>#REF!</v>
      </c>
      <c r="F14" s="35" t="e">
        <f t="shared" si="0"/>
        <v>#REF!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34" t="s">
        <v>31</v>
      </c>
      <c r="C15" s="4" t="s">
        <v>20</v>
      </c>
      <c r="D15" s="4">
        <f>M12</f>
        <v>6</v>
      </c>
      <c r="E15" s="7" t="e">
        <f>#REF!</f>
        <v>#REF!</v>
      </c>
      <c r="F15" s="35" t="e">
        <f t="shared" si="0"/>
        <v>#REF!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34" t="s">
        <v>12</v>
      </c>
      <c r="C16" s="4" t="s">
        <v>20</v>
      </c>
      <c r="D16" s="4">
        <f>M13</f>
        <v>24</v>
      </c>
      <c r="E16" s="7" t="e">
        <f>#REF!</f>
        <v>#REF!</v>
      </c>
      <c r="F16" s="35" t="e">
        <f t="shared" si="0"/>
        <v>#REF!</v>
      </c>
      <c r="H16" s="2"/>
    </row>
    <row r="17" spans="2:13" ht="14.4" thickBot="1" x14ac:dyDescent="0.3">
      <c r="B17" s="221" t="s">
        <v>7</v>
      </c>
      <c r="C17" s="222"/>
      <c r="D17" s="222"/>
      <c r="E17" s="222"/>
      <c r="F17" s="36" t="e">
        <f>SUM(F11:F16)</f>
        <v>#REF!</v>
      </c>
      <c r="H17" s="2"/>
    </row>
    <row r="18" spans="2:13" ht="14.4" thickBot="1" x14ac:dyDescent="0.3">
      <c r="B18" s="233"/>
      <c r="C18" s="233"/>
      <c r="D18" s="233"/>
      <c r="E18" s="233"/>
      <c r="F18" s="233"/>
      <c r="H18" s="2"/>
    </row>
    <row r="19" spans="2:13" ht="13.8" x14ac:dyDescent="0.25">
      <c r="B19" s="230" t="s">
        <v>33</v>
      </c>
      <c r="C19" s="231"/>
      <c r="D19" s="231"/>
      <c r="E19" s="231"/>
      <c r="F19" s="232"/>
      <c r="H19" s="2"/>
    </row>
    <row r="20" spans="2:13" ht="13.8" x14ac:dyDescent="0.25">
      <c r="B20" s="37" t="s">
        <v>10</v>
      </c>
      <c r="C20" s="4" t="s">
        <v>21</v>
      </c>
      <c r="D20" s="28">
        <f>K21</f>
        <v>18.899999999999999</v>
      </c>
      <c r="E20" s="6" t="e">
        <f>#REF!</f>
        <v>#REF!</v>
      </c>
      <c r="F20" s="35" t="e">
        <f>E20*D20</f>
        <v>#REF!</v>
      </c>
      <c r="G20" s="30" t="e">
        <f>F20+F21+F22</f>
        <v>#REF!</v>
      </c>
      <c r="H20" s="190" t="s">
        <v>34</v>
      </c>
      <c r="I20" s="190"/>
      <c r="J20" s="191" t="s">
        <v>26</v>
      </c>
      <c r="K20" s="191"/>
      <c r="L20" s="131" t="s">
        <v>50</v>
      </c>
      <c r="M20" s="131"/>
    </row>
    <row r="21" spans="2:13" ht="13.8" x14ac:dyDescent="0.25">
      <c r="B21" s="37" t="s">
        <v>27</v>
      </c>
      <c r="C21" s="4" t="s">
        <v>21</v>
      </c>
      <c r="D21" s="28">
        <f>K22</f>
        <v>15.75</v>
      </c>
      <c r="E21" s="6" t="e">
        <f>#REF!</f>
        <v>#REF!</v>
      </c>
      <c r="F21" s="35" t="e">
        <f>E21*D21</f>
        <v>#REF!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ROUND($I$5*0.0125,0)</f>
        <v>8</v>
      </c>
    </row>
    <row r="22" spans="2:13" ht="13.8" x14ac:dyDescent="0.25">
      <c r="B22" s="37" t="s">
        <v>11</v>
      </c>
      <c r="C22" s="4" t="s">
        <v>14</v>
      </c>
      <c r="D22" s="28">
        <f>K23</f>
        <v>132</v>
      </c>
      <c r="E22" s="6" t="e">
        <f>#REF!</f>
        <v>#REF!</v>
      </c>
      <c r="F22" s="35" t="e">
        <f>E22*D22</f>
        <v>#REF!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ROUND(($I$5*0.038),0)</f>
        <v>24</v>
      </c>
    </row>
    <row r="23" spans="2:13" ht="13.8" x14ac:dyDescent="0.25">
      <c r="B23" s="37" t="s">
        <v>29</v>
      </c>
      <c r="C23" s="4" t="s">
        <v>20</v>
      </c>
      <c r="D23" s="28">
        <f>M21</f>
        <v>8</v>
      </c>
      <c r="E23" s="6" t="e">
        <f>#REF!</f>
        <v>#REF!</v>
      </c>
      <c r="F23" s="35" t="e">
        <f>E23*D23</f>
        <v>#REF!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13" ht="13.8" x14ac:dyDescent="0.25">
      <c r="B24" s="37" t="s">
        <v>12</v>
      </c>
      <c r="C24" s="4" t="s">
        <v>20</v>
      </c>
      <c r="D24" s="28">
        <f>M22</f>
        <v>24</v>
      </c>
      <c r="E24" s="6" t="e">
        <f>#REF!</f>
        <v>#REF!</v>
      </c>
      <c r="F24" s="35" t="e">
        <f>E24*D24</f>
        <v>#REF!</v>
      </c>
      <c r="G24" s="30"/>
      <c r="H24" s="8" t="s">
        <v>49</v>
      </c>
      <c r="I24" s="9">
        <f>ROUND(I21*I22*I23,1)</f>
        <v>31.5</v>
      </c>
    </row>
    <row r="25" spans="2:13" ht="14.4" thickBot="1" x14ac:dyDescent="0.3">
      <c r="B25" s="221" t="s">
        <v>7</v>
      </c>
      <c r="C25" s="222"/>
      <c r="D25" s="222"/>
      <c r="E25" s="222"/>
      <c r="F25" s="36" t="e">
        <f>SUM(F20:F24)</f>
        <v>#REF!</v>
      </c>
    </row>
    <row r="26" spans="2:13" ht="13.8" thickBot="1" x14ac:dyDescent="0.3"/>
    <row r="27" spans="2:13" ht="13.8" x14ac:dyDescent="0.25">
      <c r="B27" s="230" t="s">
        <v>39</v>
      </c>
      <c r="C27" s="231"/>
      <c r="D27" s="231"/>
      <c r="E27" s="231"/>
      <c r="F27" s="232"/>
      <c r="H27" s="198" t="s">
        <v>26</v>
      </c>
      <c r="I27" s="199"/>
    </row>
    <row r="28" spans="2:13" ht="13.8" x14ac:dyDescent="0.25">
      <c r="B28" s="34" t="s">
        <v>64</v>
      </c>
      <c r="C28" s="4" t="s">
        <v>13</v>
      </c>
      <c r="D28" s="5">
        <f>I28</f>
        <v>12.6</v>
      </c>
      <c r="E28" s="6" t="e">
        <f>#REF!</f>
        <v>#REF!</v>
      </c>
      <c r="F28" s="35" t="e">
        <f t="shared" ref="F28:F35" si="1">E28*D28</f>
        <v>#REF!</v>
      </c>
      <c r="G28" s="30" t="e">
        <f>F28+F29+F30+F31+F32+F33</f>
        <v>#REF!</v>
      </c>
      <c r="H28" s="15" t="s">
        <v>65</v>
      </c>
      <c r="I28" s="16">
        <f>ROUND($I$5*0.02,2)</f>
        <v>12.6</v>
      </c>
      <c r="J28" s="136" t="s">
        <v>50</v>
      </c>
      <c r="K28" s="137"/>
    </row>
    <row r="29" spans="2:13" ht="13.8" x14ac:dyDescent="0.25">
      <c r="B29" s="37" t="s">
        <v>16</v>
      </c>
      <c r="C29" s="4" t="s">
        <v>9</v>
      </c>
      <c r="D29" s="5">
        <f>I29</f>
        <v>630</v>
      </c>
      <c r="E29" s="6" t="e">
        <f>#REF!</f>
        <v>#REF!</v>
      </c>
      <c r="F29" s="35" t="e">
        <f t="shared" si="1"/>
        <v>#REF!</v>
      </c>
      <c r="H29" s="15" t="s">
        <v>69</v>
      </c>
      <c r="I29" s="20">
        <f>$I$5</f>
        <v>630</v>
      </c>
      <c r="J29" s="17" t="s">
        <v>60</v>
      </c>
      <c r="K29" s="18">
        <f>ROUND(($I$5*0.1225),0)</f>
        <v>77</v>
      </c>
    </row>
    <row r="30" spans="2:13" ht="13.8" x14ac:dyDescent="0.25">
      <c r="B30" s="37" t="s">
        <v>18</v>
      </c>
      <c r="C30" s="4" t="s">
        <v>15</v>
      </c>
      <c r="D30" s="27">
        <f>I31</f>
        <v>252</v>
      </c>
      <c r="E30" s="6" t="e">
        <f>#REF!</f>
        <v>#REF!</v>
      </c>
      <c r="F30" s="35" t="e">
        <f t="shared" si="1"/>
        <v>#REF!</v>
      </c>
      <c r="H30" s="15" t="s">
        <v>70</v>
      </c>
      <c r="I30" s="16">
        <f>ROUND($C$5/1.1,0)</f>
        <v>91</v>
      </c>
      <c r="J30" s="17" t="s">
        <v>61</v>
      </c>
      <c r="K30" s="18">
        <f>ROUND(($I$5*0.1225),0)</f>
        <v>77</v>
      </c>
    </row>
    <row r="31" spans="2:13" ht="13.8" x14ac:dyDescent="0.25">
      <c r="B31" s="37" t="s">
        <v>25</v>
      </c>
      <c r="C31" s="4" t="s">
        <v>17</v>
      </c>
      <c r="D31" s="4">
        <f>I30</f>
        <v>91</v>
      </c>
      <c r="E31" s="6" t="e">
        <f>#REF!</f>
        <v>#REF!</v>
      </c>
      <c r="F31" s="35" t="e">
        <f t="shared" si="1"/>
        <v>#REF!</v>
      </c>
      <c r="H31" s="15" t="s">
        <v>59</v>
      </c>
      <c r="I31" s="21">
        <f>ROUND(0.4*$I$5,0)</f>
        <v>252</v>
      </c>
    </row>
    <row r="32" spans="2:13" ht="13.8" x14ac:dyDescent="0.25">
      <c r="B32" s="37" t="s">
        <v>19</v>
      </c>
      <c r="C32" s="4" t="s">
        <v>17</v>
      </c>
      <c r="D32" s="4">
        <f>I33</f>
        <v>1197</v>
      </c>
      <c r="E32" s="6" t="e">
        <f>#REF!</f>
        <v>#REF!</v>
      </c>
      <c r="F32" s="35" t="e">
        <f t="shared" si="1"/>
        <v>#REF!</v>
      </c>
      <c r="H32" s="15" t="s">
        <v>72</v>
      </c>
      <c r="I32" s="16">
        <f>ROUND((($C$5/3)+1)*2,0)</f>
        <v>69</v>
      </c>
    </row>
    <row r="33" spans="2:9" ht="13.8" x14ac:dyDescent="0.25">
      <c r="B33" s="37" t="s">
        <v>73</v>
      </c>
      <c r="C33" s="4" t="s">
        <v>17</v>
      </c>
      <c r="D33" s="4">
        <f>I32</f>
        <v>69</v>
      </c>
      <c r="E33" s="6" t="e">
        <f>#REF!</f>
        <v>#REF!</v>
      </c>
      <c r="F33" s="35" t="e">
        <f t="shared" si="1"/>
        <v>#REF!</v>
      </c>
      <c r="H33" s="19" t="s">
        <v>71</v>
      </c>
      <c r="I33" s="22">
        <f>ROUND(1.9*$I$5,0)</f>
        <v>1197</v>
      </c>
    </row>
    <row r="34" spans="2:9" ht="13.8" x14ac:dyDescent="0.25">
      <c r="B34" s="37" t="s">
        <v>29</v>
      </c>
      <c r="C34" s="4" t="s">
        <v>20</v>
      </c>
      <c r="D34" s="4">
        <f>K29</f>
        <v>77</v>
      </c>
      <c r="E34" s="6" t="e">
        <f>#REF!</f>
        <v>#REF!</v>
      </c>
      <c r="F34" s="35" t="e">
        <f t="shared" si="1"/>
        <v>#REF!</v>
      </c>
    </row>
    <row r="35" spans="2:9" ht="13.8" x14ac:dyDescent="0.25">
      <c r="B35" s="37" t="s">
        <v>12</v>
      </c>
      <c r="C35" s="4" t="s">
        <v>20</v>
      </c>
      <c r="D35" s="4">
        <f>K30</f>
        <v>77</v>
      </c>
      <c r="E35" s="6" t="e">
        <f>#REF!</f>
        <v>#REF!</v>
      </c>
      <c r="F35" s="35" t="e">
        <f t="shared" si="1"/>
        <v>#REF!</v>
      </c>
      <c r="G35" s="30"/>
    </row>
    <row r="36" spans="2:9" ht="14.4" thickBot="1" x14ac:dyDescent="0.3">
      <c r="B36" s="224" t="s">
        <v>7</v>
      </c>
      <c r="C36" s="225"/>
      <c r="D36" s="225"/>
      <c r="E36" s="226"/>
      <c r="F36" s="36" t="e">
        <f>SUM(F28:F35)</f>
        <v>#REF!</v>
      </c>
    </row>
    <row r="37" spans="2:9" ht="13.8" thickBot="1" x14ac:dyDescent="0.3"/>
    <row r="38" spans="2:9" ht="14.4" thickBot="1" x14ac:dyDescent="0.3">
      <c r="B38" s="202" t="s">
        <v>83</v>
      </c>
      <c r="C38" s="203"/>
      <c r="D38" s="203"/>
      <c r="E38" s="204"/>
      <c r="F38" s="47" t="e">
        <f>F17+F25+F36</f>
        <v>#REF!</v>
      </c>
    </row>
    <row r="39" spans="2:9" ht="13.8" thickBot="1" x14ac:dyDescent="0.3">
      <c r="B39" s="45"/>
      <c r="C39" s="45"/>
      <c r="D39" s="45"/>
      <c r="E39" s="45"/>
      <c r="F39" s="46"/>
    </row>
    <row r="40" spans="2:9" ht="14.4" x14ac:dyDescent="0.3">
      <c r="B40" s="48" t="s">
        <v>84</v>
      </c>
      <c r="C40" s="49" t="s">
        <v>85</v>
      </c>
      <c r="D40" s="50" t="e">
        <f>G11+G20+G28</f>
        <v>#REF!</v>
      </c>
      <c r="E40" s="51"/>
      <c r="F40" s="52"/>
    </row>
    <row r="41" spans="2:9" ht="14.4" x14ac:dyDescent="0.3">
      <c r="B41" s="53" t="s">
        <v>86</v>
      </c>
      <c r="C41" s="42" t="s">
        <v>85</v>
      </c>
      <c r="D41" s="43" t="e">
        <f>F15+F16+F23+F24+F34+F35</f>
        <v>#REF!</v>
      </c>
      <c r="E41" s="44"/>
      <c r="F41" s="54"/>
    </row>
    <row r="42" spans="2:9" ht="13.8" thickBot="1" x14ac:dyDescent="0.3">
      <c r="B42" s="55" t="s">
        <v>87</v>
      </c>
      <c r="C42" s="56" t="s">
        <v>85</v>
      </c>
      <c r="D42" s="57" t="e">
        <f>D40+D41</f>
        <v>#REF!</v>
      </c>
      <c r="E42" s="58"/>
      <c r="F42" s="59"/>
    </row>
    <row r="43" spans="2:9" ht="13.8" thickBot="1" x14ac:dyDescent="0.3">
      <c r="B43" s="38"/>
      <c r="C43" s="38"/>
      <c r="D43" s="38"/>
      <c r="E43" s="38"/>
      <c r="F43" s="38"/>
    </row>
    <row r="44" spans="2:9" x14ac:dyDescent="0.25">
      <c r="B44" s="205" t="s">
        <v>92</v>
      </c>
      <c r="C44" s="206"/>
      <c r="D44" s="206"/>
      <c r="E44" s="207"/>
      <c r="F44" s="208" t="e">
        <f>D40*0.12</f>
        <v>#REF!</v>
      </c>
    </row>
    <row r="45" spans="2:9" x14ac:dyDescent="0.25">
      <c r="B45" s="210" t="s">
        <v>93</v>
      </c>
      <c r="C45" s="211"/>
      <c r="D45" s="211"/>
      <c r="E45" s="212"/>
      <c r="F45" s="209"/>
    </row>
    <row r="46" spans="2:9" x14ac:dyDescent="0.25">
      <c r="B46" s="213" t="s">
        <v>90</v>
      </c>
      <c r="C46" s="214"/>
      <c r="D46" s="214"/>
      <c r="E46" s="215"/>
      <c r="F46" s="216" t="e">
        <f>D41*0.9675</f>
        <v>#REF!</v>
      </c>
    </row>
    <row r="47" spans="2:9" ht="13.8" thickBot="1" x14ac:dyDescent="0.3">
      <c r="B47" s="218" t="s">
        <v>91</v>
      </c>
      <c r="C47" s="219"/>
      <c r="D47" s="219"/>
      <c r="E47" s="220"/>
      <c r="F47" s="217"/>
    </row>
    <row r="48" spans="2:9" ht="13.8" thickBot="1" x14ac:dyDescent="0.3">
      <c r="B48" s="38"/>
      <c r="C48" s="38"/>
      <c r="D48" s="38"/>
      <c r="E48" s="38"/>
      <c r="F48" s="38"/>
    </row>
    <row r="49" spans="2:6" ht="14.4" thickBot="1" x14ac:dyDescent="0.3">
      <c r="B49" s="200" t="s">
        <v>88</v>
      </c>
      <c r="C49" s="201"/>
      <c r="D49" s="201"/>
      <c r="E49" s="201"/>
      <c r="F49" s="60" t="e">
        <f>D42+F44+F46</f>
        <v>#REF!</v>
      </c>
    </row>
    <row r="50" spans="2:6" x14ac:dyDescent="0.25">
      <c r="B50" s="38"/>
      <c r="C50" s="38"/>
      <c r="D50" s="38"/>
      <c r="E50" s="38"/>
      <c r="F50" s="38"/>
    </row>
    <row r="51" spans="2:6" x14ac:dyDescent="0.25">
      <c r="B51" s="39" t="s">
        <v>89</v>
      </c>
      <c r="C51" s="40" t="e">
        <f>F49/$I$5</f>
        <v>#REF!</v>
      </c>
      <c r="D51" s="41"/>
      <c r="E51" s="41"/>
      <c r="F51" s="38"/>
    </row>
  </sheetData>
  <mergeCells count="30">
    <mergeCell ref="B27:F27"/>
    <mergeCell ref="H27:I27"/>
    <mergeCell ref="J28:K28"/>
    <mergeCell ref="B36:E36"/>
    <mergeCell ref="B18:F18"/>
    <mergeCell ref="B19:F19"/>
    <mergeCell ref="H20:I20"/>
    <mergeCell ref="J20:K20"/>
    <mergeCell ref="B2:F2"/>
    <mergeCell ref="B3:F3"/>
    <mergeCell ref="B4:F4"/>
    <mergeCell ref="B8:B9"/>
    <mergeCell ref="C8:C9"/>
    <mergeCell ref="D8:D9"/>
    <mergeCell ref="E8:F8"/>
    <mergeCell ref="L20:M20"/>
    <mergeCell ref="B25:E25"/>
    <mergeCell ref="B10:F10"/>
    <mergeCell ref="H11:I11"/>
    <mergeCell ref="J11:K11"/>
    <mergeCell ref="L11:M11"/>
    <mergeCell ref="B17:E17"/>
    <mergeCell ref="B49:E49"/>
    <mergeCell ref="B38:E38"/>
    <mergeCell ref="B44:E44"/>
    <mergeCell ref="F44:F45"/>
    <mergeCell ref="B45:E45"/>
    <mergeCell ref="B46:E46"/>
    <mergeCell ref="F46:F47"/>
    <mergeCell ref="B47:E47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1"/>
  <sheetViews>
    <sheetView topLeftCell="A12" workbookViewId="0">
      <selection activeCell="D28" sqref="D28"/>
    </sheetView>
  </sheetViews>
  <sheetFormatPr defaultRowHeight="13.2" x14ac:dyDescent="0.25"/>
  <cols>
    <col min="2" max="2" width="28.6640625" customWidth="1"/>
    <col min="4" max="5" width="13.6640625" customWidth="1"/>
    <col min="6" max="6" width="21.6640625" customWidth="1"/>
  </cols>
  <sheetData>
    <row r="1" spans="2:13" ht="13.8" thickBot="1" x14ac:dyDescent="0.3"/>
    <row r="2" spans="2:13" ht="15.6" x14ac:dyDescent="0.3">
      <c r="B2" s="237" t="s">
        <v>28</v>
      </c>
      <c r="C2" s="238"/>
      <c r="D2" s="238"/>
      <c r="E2" s="238"/>
      <c r="F2" s="239"/>
    </row>
    <row r="3" spans="2:13" ht="15" x14ac:dyDescent="0.25">
      <c r="B3" s="252" t="s">
        <v>109</v>
      </c>
      <c r="C3" s="253"/>
      <c r="D3" s="253"/>
      <c r="E3" s="253"/>
      <c r="F3" s="254"/>
    </row>
    <row r="4" spans="2:13" ht="14.4" thickBot="1" x14ac:dyDescent="0.3">
      <c r="B4" s="243" t="s">
        <v>101</v>
      </c>
      <c r="C4" s="244"/>
      <c r="D4" s="244"/>
      <c r="E4" s="244"/>
      <c r="F4" s="245"/>
    </row>
    <row r="5" spans="2:13" ht="13.8" x14ac:dyDescent="0.25">
      <c r="B5" s="78" t="s">
        <v>100</v>
      </c>
      <c r="C5" s="61">
        <v>100</v>
      </c>
      <c r="D5" s="62" t="s">
        <v>8</v>
      </c>
      <c r="E5" s="63"/>
      <c r="F5" s="64"/>
      <c r="H5" s="4" t="s">
        <v>43</v>
      </c>
      <c r="I5" s="29">
        <f>C5*C6</f>
        <v>630</v>
      </c>
    </row>
    <row r="6" spans="2:13" ht="14.4" thickBot="1" x14ac:dyDescent="0.3">
      <c r="B6" s="65" t="s">
        <v>0</v>
      </c>
      <c r="C6" s="66">
        <v>6.3</v>
      </c>
      <c r="D6" s="67" t="s">
        <v>8</v>
      </c>
      <c r="E6" s="68"/>
      <c r="F6" s="69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246" t="s">
        <v>1</v>
      </c>
      <c r="C8" s="248" t="s">
        <v>2</v>
      </c>
      <c r="D8" s="248" t="s">
        <v>3</v>
      </c>
      <c r="E8" s="250" t="s">
        <v>4</v>
      </c>
      <c r="F8" s="251"/>
      <c r="H8" s="2"/>
    </row>
    <row r="9" spans="2:13" ht="13.8" x14ac:dyDescent="0.25">
      <c r="B9" s="247"/>
      <c r="C9" s="249"/>
      <c r="D9" s="249"/>
      <c r="E9" s="4" t="s">
        <v>5</v>
      </c>
      <c r="F9" s="33" t="s">
        <v>6</v>
      </c>
      <c r="H9" s="2"/>
    </row>
    <row r="10" spans="2:13" ht="13.8" x14ac:dyDescent="0.25">
      <c r="B10" s="234" t="s">
        <v>30</v>
      </c>
      <c r="C10" s="235"/>
      <c r="D10" s="235"/>
      <c r="E10" s="235"/>
      <c r="F10" s="236"/>
      <c r="H10" s="2"/>
    </row>
    <row r="11" spans="2:13" ht="13.8" x14ac:dyDescent="0.25">
      <c r="B11" s="34" t="s">
        <v>10</v>
      </c>
      <c r="C11" s="4" t="s">
        <v>13</v>
      </c>
      <c r="D11" s="4">
        <f>K12</f>
        <v>7.8</v>
      </c>
      <c r="E11" s="7" t="e">
        <f>#REF!</f>
        <v>#REF!</v>
      </c>
      <c r="F11" s="35" t="e">
        <f t="shared" ref="F11:F16" si="0">D11*E11</f>
        <v>#REF!</v>
      </c>
      <c r="G11" s="30" t="e">
        <f>SUM(F11:F14)</f>
        <v>#REF!</v>
      </c>
      <c r="H11" s="190" t="s">
        <v>45</v>
      </c>
      <c r="I11" s="190"/>
      <c r="J11" s="191" t="s">
        <v>26</v>
      </c>
      <c r="K11" s="191"/>
      <c r="L11" s="131" t="s">
        <v>50</v>
      </c>
      <c r="M11" s="131"/>
    </row>
    <row r="12" spans="2:13" ht="13.8" x14ac:dyDescent="0.25">
      <c r="B12" s="34" t="s">
        <v>27</v>
      </c>
      <c r="C12" s="4" t="s">
        <v>13</v>
      </c>
      <c r="D12" s="4">
        <f>K13</f>
        <v>7.8</v>
      </c>
      <c r="E12" s="7" t="e">
        <f>#REF!</f>
        <v>#REF!</v>
      </c>
      <c r="F12" s="35" t="e">
        <f t="shared" si="0"/>
        <v>#REF!</v>
      </c>
      <c r="H12" s="8" t="s">
        <v>46</v>
      </c>
      <c r="I12" s="9">
        <f>($C$5+$C$6)*2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ROUND(($I$5*0.0095),0)</f>
        <v>6</v>
      </c>
    </row>
    <row r="13" spans="2:13" ht="13.8" x14ac:dyDescent="0.25">
      <c r="B13" s="34" t="s">
        <v>32</v>
      </c>
      <c r="C13" s="4" t="s">
        <v>13</v>
      </c>
      <c r="D13" s="4">
        <f>K14</f>
        <v>10.4</v>
      </c>
      <c r="E13" s="7" t="e">
        <f>#REF!</f>
        <v>#REF!</v>
      </c>
      <c r="F13" s="35" t="e">
        <f t="shared" si="0"/>
        <v>#REF!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ROUND(($I$5*0.038),0)</f>
        <v>24</v>
      </c>
    </row>
    <row r="14" spans="2:13" ht="13.8" x14ac:dyDescent="0.25">
      <c r="B14" s="34" t="s">
        <v>11</v>
      </c>
      <c r="C14" s="4" t="s">
        <v>14</v>
      </c>
      <c r="D14" s="4">
        <f>K15</f>
        <v>55</v>
      </c>
      <c r="E14" s="7" t="e">
        <f>#REF!</f>
        <v>#REF!</v>
      </c>
      <c r="F14" s="35" t="e">
        <f t="shared" si="0"/>
        <v>#REF!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34" t="s">
        <v>31</v>
      </c>
      <c r="C15" s="4" t="s">
        <v>20</v>
      </c>
      <c r="D15" s="4">
        <f>M12</f>
        <v>6</v>
      </c>
      <c r="E15" s="7" t="e">
        <f>#REF!</f>
        <v>#REF!</v>
      </c>
      <c r="F15" s="35" t="e">
        <f t="shared" si="0"/>
        <v>#REF!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34" t="s">
        <v>12</v>
      </c>
      <c r="C16" s="4" t="s">
        <v>20</v>
      </c>
      <c r="D16" s="4">
        <f>M13</f>
        <v>24</v>
      </c>
      <c r="E16" s="7" t="e">
        <f>#REF!</f>
        <v>#REF!</v>
      </c>
      <c r="F16" s="35" t="e">
        <f t="shared" si="0"/>
        <v>#REF!</v>
      </c>
      <c r="H16" s="2"/>
    </row>
    <row r="17" spans="2:13" ht="14.4" thickBot="1" x14ac:dyDescent="0.3">
      <c r="B17" s="221" t="s">
        <v>7</v>
      </c>
      <c r="C17" s="222"/>
      <c r="D17" s="222"/>
      <c r="E17" s="222"/>
      <c r="F17" s="36" t="e">
        <f>SUM(F11:F16)</f>
        <v>#REF!</v>
      </c>
      <c r="H17" s="2"/>
    </row>
    <row r="18" spans="2:13" ht="14.4" thickBot="1" x14ac:dyDescent="0.3">
      <c r="B18" s="233"/>
      <c r="C18" s="233"/>
      <c r="D18" s="233"/>
      <c r="E18" s="233"/>
      <c r="F18" s="233"/>
      <c r="H18" s="2"/>
    </row>
    <row r="19" spans="2:13" ht="13.8" x14ac:dyDescent="0.25">
      <c r="B19" s="230" t="s">
        <v>33</v>
      </c>
      <c r="C19" s="231"/>
      <c r="D19" s="231"/>
      <c r="E19" s="231"/>
      <c r="F19" s="232"/>
      <c r="H19" s="2"/>
    </row>
    <row r="20" spans="2:13" ht="13.8" x14ac:dyDescent="0.25">
      <c r="B20" s="37" t="s">
        <v>10</v>
      </c>
      <c r="C20" s="4" t="s">
        <v>21</v>
      </c>
      <c r="D20" s="28">
        <f>K21</f>
        <v>18.899999999999999</v>
      </c>
      <c r="E20" s="6" t="e">
        <f>#REF!</f>
        <v>#REF!</v>
      </c>
      <c r="F20" s="35" t="e">
        <f>E20*D20</f>
        <v>#REF!</v>
      </c>
      <c r="G20" s="30" t="e">
        <f>F20+F21+F22</f>
        <v>#REF!</v>
      </c>
      <c r="H20" s="190" t="s">
        <v>34</v>
      </c>
      <c r="I20" s="190"/>
      <c r="J20" s="191" t="s">
        <v>26</v>
      </c>
      <c r="K20" s="191"/>
      <c r="L20" s="131" t="s">
        <v>50</v>
      </c>
      <c r="M20" s="131"/>
    </row>
    <row r="21" spans="2:13" ht="13.8" x14ac:dyDescent="0.25">
      <c r="B21" s="37" t="s">
        <v>27</v>
      </c>
      <c r="C21" s="4" t="s">
        <v>21</v>
      </c>
      <c r="D21" s="28">
        <f>K22</f>
        <v>15.75</v>
      </c>
      <c r="E21" s="6" t="e">
        <f>#REF!</f>
        <v>#REF!</v>
      </c>
      <c r="F21" s="35" t="e">
        <f>E21*D21</f>
        <v>#REF!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ROUND($I$5*0.0125,0)</f>
        <v>8</v>
      </c>
    </row>
    <row r="22" spans="2:13" ht="13.8" x14ac:dyDescent="0.25">
      <c r="B22" s="37" t="s">
        <v>11</v>
      </c>
      <c r="C22" s="4" t="s">
        <v>14</v>
      </c>
      <c r="D22" s="28">
        <f>K23</f>
        <v>132</v>
      </c>
      <c r="E22" s="6" t="e">
        <f>#REF!</f>
        <v>#REF!</v>
      </c>
      <c r="F22" s="35" t="e">
        <f>E22*D22</f>
        <v>#REF!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ROUND(($I$5*0.038),0)</f>
        <v>24</v>
      </c>
    </row>
    <row r="23" spans="2:13" ht="13.8" x14ac:dyDescent="0.25">
      <c r="B23" s="37" t="s">
        <v>29</v>
      </c>
      <c r="C23" s="4" t="s">
        <v>20</v>
      </c>
      <c r="D23" s="28">
        <f>M21</f>
        <v>8</v>
      </c>
      <c r="E23" s="6" t="e">
        <f>#REF!</f>
        <v>#REF!</v>
      </c>
      <c r="F23" s="35" t="e">
        <f>E23*D23</f>
        <v>#REF!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13" ht="13.8" x14ac:dyDescent="0.25">
      <c r="B24" s="37" t="s">
        <v>12</v>
      </c>
      <c r="C24" s="4" t="s">
        <v>20</v>
      </c>
      <c r="D24" s="28">
        <f>M22</f>
        <v>24</v>
      </c>
      <c r="E24" s="6" t="e">
        <f>#REF!</f>
        <v>#REF!</v>
      </c>
      <c r="F24" s="35" t="e">
        <f>E24*D24</f>
        <v>#REF!</v>
      </c>
      <c r="G24" s="30"/>
      <c r="H24" s="8" t="s">
        <v>49</v>
      </c>
      <c r="I24" s="9">
        <f>ROUND(I21*I22*I23,1)</f>
        <v>31.5</v>
      </c>
    </row>
    <row r="25" spans="2:13" ht="14.4" thickBot="1" x14ac:dyDescent="0.3">
      <c r="B25" s="221" t="s">
        <v>7</v>
      </c>
      <c r="C25" s="222"/>
      <c r="D25" s="222"/>
      <c r="E25" s="222"/>
      <c r="F25" s="36" t="e">
        <f>SUM(F20:F24)</f>
        <v>#REF!</v>
      </c>
    </row>
    <row r="26" spans="2:13" ht="13.8" thickBot="1" x14ac:dyDescent="0.3"/>
    <row r="27" spans="2:13" ht="13.8" x14ac:dyDescent="0.25">
      <c r="B27" s="230" t="s">
        <v>40</v>
      </c>
      <c r="C27" s="231"/>
      <c r="D27" s="231"/>
      <c r="E27" s="231"/>
      <c r="F27" s="232"/>
      <c r="H27" s="134" t="s">
        <v>26</v>
      </c>
      <c r="I27" s="135"/>
    </row>
    <row r="28" spans="2:13" ht="13.8" x14ac:dyDescent="0.25">
      <c r="B28" s="34" t="s">
        <v>78</v>
      </c>
      <c r="C28" s="4" t="s">
        <v>13</v>
      </c>
      <c r="D28" s="7">
        <v>0.25</v>
      </c>
      <c r="E28" s="6" t="e">
        <f>#REF!</f>
        <v>#REF!</v>
      </c>
      <c r="F28" s="35" t="e">
        <f>D28*E28</f>
        <v>#REF!</v>
      </c>
      <c r="G28" s="30" t="e">
        <f>F28+F29+F30+F31+F32+F33</f>
        <v>#REF!</v>
      </c>
      <c r="H28" s="15" t="s">
        <v>76</v>
      </c>
      <c r="I28" s="16">
        <f>ROUND($I$5*0.035,2)</f>
        <v>22.05</v>
      </c>
      <c r="J28" s="136" t="s">
        <v>50</v>
      </c>
      <c r="K28" s="137"/>
    </row>
    <row r="29" spans="2:13" ht="13.8" x14ac:dyDescent="0.25">
      <c r="B29" s="37" t="s">
        <v>80</v>
      </c>
      <c r="C29" s="4" t="s">
        <v>17</v>
      </c>
      <c r="D29" s="5">
        <f>I32</f>
        <v>69</v>
      </c>
      <c r="E29" s="6" t="e">
        <f>#REF!</f>
        <v>#REF!</v>
      </c>
      <c r="F29" s="35" t="e">
        <f t="shared" ref="F29:F35" si="1">D29*E29</f>
        <v>#REF!</v>
      </c>
      <c r="H29" s="15" t="s">
        <v>69</v>
      </c>
      <c r="I29" s="20">
        <f>$I$5</f>
        <v>630</v>
      </c>
      <c r="J29" s="17" t="s">
        <v>60</v>
      </c>
      <c r="K29" s="18">
        <f>ROUND(($I$5*0.1225),0)</f>
        <v>77</v>
      </c>
    </row>
    <row r="30" spans="2:13" ht="13.8" x14ac:dyDescent="0.25">
      <c r="B30" s="37" t="s">
        <v>16</v>
      </c>
      <c r="C30" s="4" t="s">
        <v>9</v>
      </c>
      <c r="D30" s="5">
        <f>I29</f>
        <v>630</v>
      </c>
      <c r="E30" s="6" t="e">
        <f>#REF!</f>
        <v>#REF!</v>
      </c>
      <c r="F30" s="35" t="e">
        <f t="shared" si="1"/>
        <v>#REF!</v>
      </c>
      <c r="H30" s="15" t="s">
        <v>70</v>
      </c>
      <c r="I30" s="16">
        <f>ROUND($C$5/1.1,0)</f>
        <v>91</v>
      </c>
      <c r="J30" s="17" t="s">
        <v>61</v>
      </c>
      <c r="K30" s="18">
        <f>ROUND(($I$5*0.1225),0)</f>
        <v>77</v>
      </c>
    </row>
    <row r="31" spans="2:13" ht="13.8" x14ac:dyDescent="0.25">
      <c r="B31" s="37" t="s">
        <v>18</v>
      </c>
      <c r="C31" s="4" t="s">
        <v>15</v>
      </c>
      <c r="D31" s="27">
        <f>I31</f>
        <v>252</v>
      </c>
      <c r="E31" s="6" t="e">
        <f>#REF!</f>
        <v>#REF!</v>
      </c>
      <c r="F31" s="35" t="e">
        <f t="shared" si="1"/>
        <v>#REF!</v>
      </c>
      <c r="H31" s="15" t="s">
        <v>59</v>
      </c>
      <c r="I31" s="21">
        <f>ROUND(0.4*$I$5,0)</f>
        <v>252</v>
      </c>
    </row>
    <row r="32" spans="2:13" ht="13.8" x14ac:dyDescent="0.25">
      <c r="B32" s="37" t="s">
        <v>25</v>
      </c>
      <c r="C32" s="4" t="s">
        <v>17</v>
      </c>
      <c r="D32" s="4">
        <f>I30</f>
        <v>91</v>
      </c>
      <c r="E32" s="6" t="e">
        <f>#REF!</f>
        <v>#REF!</v>
      </c>
      <c r="F32" s="35" t="e">
        <f t="shared" si="1"/>
        <v>#REF!</v>
      </c>
      <c r="H32" s="15" t="s">
        <v>72</v>
      </c>
      <c r="I32" s="16">
        <f>ROUND((($C$5/3)+1)*2,0)</f>
        <v>69</v>
      </c>
    </row>
    <row r="33" spans="2:9" ht="13.8" x14ac:dyDescent="0.25">
      <c r="B33" s="37" t="s">
        <v>19</v>
      </c>
      <c r="C33" s="4" t="s">
        <v>17</v>
      </c>
      <c r="D33" s="4">
        <f>I33</f>
        <v>1197</v>
      </c>
      <c r="E33" s="6" t="e">
        <f>#REF!</f>
        <v>#REF!</v>
      </c>
      <c r="F33" s="35" t="e">
        <f t="shared" si="1"/>
        <v>#REF!</v>
      </c>
      <c r="H33" s="15" t="s">
        <v>71</v>
      </c>
      <c r="I33" s="16">
        <f>ROUND(1.9*$I$5,0)</f>
        <v>1197</v>
      </c>
    </row>
    <row r="34" spans="2:9" ht="13.8" x14ac:dyDescent="0.25">
      <c r="B34" s="37" t="s">
        <v>29</v>
      </c>
      <c r="C34" s="4" t="s">
        <v>20</v>
      </c>
      <c r="D34" s="4">
        <f>K29</f>
        <v>77</v>
      </c>
      <c r="E34" s="6" t="e">
        <f>#REF!</f>
        <v>#REF!</v>
      </c>
      <c r="F34" s="35" t="e">
        <f t="shared" si="1"/>
        <v>#REF!</v>
      </c>
    </row>
    <row r="35" spans="2:9" ht="13.8" x14ac:dyDescent="0.25">
      <c r="B35" s="37" t="s">
        <v>12</v>
      </c>
      <c r="C35" s="4" t="s">
        <v>20</v>
      </c>
      <c r="D35" s="4">
        <f>K30</f>
        <v>77</v>
      </c>
      <c r="E35" s="6" t="e">
        <f>#REF!</f>
        <v>#REF!</v>
      </c>
      <c r="F35" s="35" t="e">
        <f t="shared" si="1"/>
        <v>#REF!</v>
      </c>
      <c r="G35" s="30"/>
    </row>
    <row r="36" spans="2:9" ht="14.4" thickBot="1" x14ac:dyDescent="0.3">
      <c r="B36" s="224" t="s">
        <v>7</v>
      </c>
      <c r="C36" s="225"/>
      <c r="D36" s="225"/>
      <c r="E36" s="226"/>
      <c r="F36" s="36" t="e">
        <f>SUM(F28:F35)</f>
        <v>#REF!</v>
      </c>
    </row>
    <row r="37" spans="2:9" ht="13.8" thickBot="1" x14ac:dyDescent="0.3"/>
    <row r="38" spans="2:9" ht="14.4" thickBot="1" x14ac:dyDescent="0.3">
      <c r="B38" s="202" t="s">
        <v>83</v>
      </c>
      <c r="C38" s="203"/>
      <c r="D38" s="203"/>
      <c r="E38" s="204"/>
      <c r="F38" s="47" t="e">
        <f>F17+F25+F36</f>
        <v>#REF!</v>
      </c>
    </row>
    <row r="39" spans="2:9" ht="13.8" thickBot="1" x14ac:dyDescent="0.3">
      <c r="B39" s="45"/>
      <c r="C39" s="45"/>
      <c r="D39" s="45"/>
      <c r="E39" s="45"/>
      <c r="F39" s="46"/>
    </row>
    <row r="40" spans="2:9" ht="14.4" x14ac:dyDescent="0.3">
      <c r="B40" s="48" t="s">
        <v>84</v>
      </c>
      <c r="C40" s="49" t="s">
        <v>85</v>
      </c>
      <c r="D40" s="50" t="e">
        <f>G11+G20+G28</f>
        <v>#REF!</v>
      </c>
      <c r="E40" s="51"/>
      <c r="F40" s="52"/>
    </row>
    <row r="41" spans="2:9" ht="14.4" x14ac:dyDescent="0.3">
      <c r="B41" s="53" t="s">
        <v>86</v>
      </c>
      <c r="C41" s="42" t="s">
        <v>85</v>
      </c>
      <c r="D41" s="43" t="e">
        <f>F15+F16+F23+F24+F34+F35</f>
        <v>#REF!</v>
      </c>
      <c r="E41" s="44"/>
      <c r="F41" s="54"/>
    </row>
    <row r="42" spans="2:9" ht="13.8" thickBot="1" x14ac:dyDescent="0.3">
      <c r="B42" s="55" t="s">
        <v>87</v>
      </c>
      <c r="C42" s="56" t="s">
        <v>85</v>
      </c>
      <c r="D42" s="57" t="e">
        <f>D40+D41</f>
        <v>#REF!</v>
      </c>
      <c r="E42" s="58"/>
      <c r="F42" s="59"/>
    </row>
    <row r="43" spans="2:9" ht="13.8" thickBot="1" x14ac:dyDescent="0.3">
      <c r="B43" s="38"/>
      <c r="C43" s="38"/>
      <c r="D43" s="38"/>
      <c r="E43" s="38"/>
      <c r="F43" s="38"/>
    </row>
    <row r="44" spans="2:9" x14ac:dyDescent="0.25">
      <c r="B44" s="205" t="s">
        <v>92</v>
      </c>
      <c r="C44" s="206"/>
      <c r="D44" s="206"/>
      <c r="E44" s="207"/>
      <c r="F44" s="208" t="e">
        <f>D40*0.12</f>
        <v>#REF!</v>
      </c>
    </row>
    <row r="45" spans="2:9" x14ac:dyDescent="0.25">
      <c r="B45" s="210" t="s">
        <v>93</v>
      </c>
      <c r="C45" s="211"/>
      <c r="D45" s="211"/>
      <c r="E45" s="212"/>
      <c r="F45" s="209"/>
    </row>
    <row r="46" spans="2:9" x14ac:dyDescent="0.25">
      <c r="B46" s="213" t="s">
        <v>90</v>
      </c>
      <c r="C46" s="214"/>
      <c r="D46" s="214"/>
      <c r="E46" s="215"/>
      <c r="F46" s="216" t="e">
        <f>D41*0.9675</f>
        <v>#REF!</v>
      </c>
    </row>
    <row r="47" spans="2:9" ht="13.8" thickBot="1" x14ac:dyDescent="0.3">
      <c r="B47" s="218" t="s">
        <v>91</v>
      </c>
      <c r="C47" s="219"/>
      <c r="D47" s="219"/>
      <c r="E47" s="220"/>
      <c r="F47" s="217"/>
    </row>
    <row r="48" spans="2:9" ht="13.8" thickBot="1" x14ac:dyDescent="0.3">
      <c r="B48" s="38"/>
      <c r="C48" s="38"/>
      <c r="D48" s="38"/>
      <c r="E48" s="38"/>
      <c r="F48" s="38"/>
    </row>
    <row r="49" spans="2:6" ht="14.4" thickBot="1" x14ac:dyDescent="0.3">
      <c r="B49" s="200" t="s">
        <v>88</v>
      </c>
      <c r="C49" s="201"/>
      <c r="D49" s="201"/>
      <c r="E49" s="201"/>
      <c r="F49" s="60" t="e">
        <f>D42+F44+F46</f>
        <v>#REF!</v>
      </c>
    </row>
    <row r="50" spans="2:6" x14ac:dyDescent="0.25">
      <c r="B50" s="38"/>
      <c r="C50" s="38"/>
      <c r="D50" s="38"/>
      <c r="E50" s="38"/>
      <c r="F50" s="38"/>
    </row>
    <row r="51" spans="2:6" x14ac:dyDescent="0.25">
      <c r="B51" s="39" t="s">
        <v>89</v>
      </c>
      <c r="C51" s="40" t="e">
        <f>F49/$I$5</f>
        <v>#REF!</v>
      </c>
      <c r="D51" s="41"/>
      <c r="E51" s="41"/>
      <c r="F51" s="38"/>
    </row>
  </sheetData>
  <mergeCells count="30">
    <mergeCell ref="B27:F27"/>
    <mergeCell ref="H27:I27"/>
    <mergeCell ref="J28:K28"/>
    <mergeCell ref="B36:E36"/>
    <mergeCell ref="B18:F18"/>
    <mergeCell ref="B19:F19"/>
    <mergeCell ref="H20:I20"/>
    <mergeCell ref="J20:K20"/>
    <mergeCell ref="B2:F2"/>
    <mergeCell ref="B3:F3"/>
    <mergeCell ref="B4:F4"/>
    <mergeCell ref="B8:B9"/>
    <mergeCell ref="C8:C9"/>
    <mergeCell ref="D8:D9"/>
    <mergeCell ref="E8:F8"/>
    <mergeCell ref="L20:M20"/>
    <mergeCell ref="B25:E25"/>
    <mergeCell ref="B10:F10"/>
    <mergeCell ref="H11:I11"/>
    <mergeCell ref="J11:K11"/>
    <mergeCell ref="L11:M11"/>
    <mergeCell ref="B17:E17"/>
    <mergeCell ref="B49:E49"/>
    <mergeCell ref="B38:E38"/>
    <mergeCell ref="B44:E44"/>
    <mergeCell ref="F44:F45"/>
    <mergeCell ref="B45:E45"/>
    <mergeCell ref="B46:E46"/>
    <mergeCell ref="F46:F47"/>
    <mergeCell ref="B47:E47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1"/>
  <sheetViews>
    <sheetView topLeftCell="A12" workbookViewId="0">
      <selection activeCell="H45" sqref="H45"/>
    </sheetView>
  </sheetViews>
  <sheetFormatPr defaultRowHeight="13.2" x14ac:dyDescent="0.25"/>
  <cols>
    <col min="2" max="2" width="27.6640625" customWidth="1"/>
    <col min="3" max="3" width="12.109375" customWidth="1"/>
    <col min="4" max="5" width="13.6640625" customWidth="1"/>
    <col min="6" max="6" width="21.6640625" customWidth="1"/>
    <col min="8" max="8" width="19.88671875" bestFit="1" customWidth="1"/>
  </cols>
  <sheetData>
    <row r="1" spans="2:13" ht="13.8" thickBot="1" x14ac:dyDescent="0.3"/>
    <row r="2" spans="2:13" ht="15.6" x14ac:dyDescent="0.3">
      <c r="B2" s="237" t="s">
        <v>28</v>
      </c>
      <c r="C2" s="238"/>
      <c r="D2" s="238"/>
      <c r="E2" s="238"/>
      <c r="F2" s="239"/>
    </row>
    <row r="3" spans="2:13" ht="15" x14ac:dyDescent="0.25">
      <c r="B3" s="252" t="s">
        <v>109</v>
      </c>
      <c r="C3" s="253"/>
      <c r="D3" s="253"/>
      <c r="E3" s="253"/>
      <c r="F3" s="254"/>
    </row>
    <row r="4" spans="2:13" ht="14.4" thickBot="1" x14ac:dyDescent="0.3">
      <c r="B4" s="243" t="s">
        <v>102</v>
      </c>
      <c r="C4" s="244"/>
      <c r="D4" s="244"/>
      <c r="E4" s="244"/>
      <c r="F4" s="245"/>
    </row>
    <row r="5" spans="2:13" ht="13.8" x14ac:dyDescent="0.25">
      <c r="B5" s="78" t="s">
        <v>100</v>
      </c>
      <c r="C5" s="61">
        <v>100</v>
      </c>
      <c r="D5" s="62" t="s">
        <v>8</v>
      </c>
      <c r="E5" s="63"/>
      <c r="F5" s="64"/>
      <c r="H5" s="4" t="s">
        <v>43</v>
      </c>
      <c r="I5" s="29">
        <f>C5*C6</f>
        <v>630</v>
      </c>
    </row>
    <row r="6" spans="2:13" ht="14.4" thickBot="1" x14ac:dyDescent="0.3">
      <c r="B6" s="65" t="s">
        <v>0</v>
      </c>
      <c r="C6" s="66">
        <v>6.3</v>
      </c>
      <c r="D6" s="67" t="s">
        <v>8</v>
      </c>
      <c r="E6" s="68"/>
      <c r="F6" s="69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246" t="s">
        <v>1</v>
      </c>
      <c r="C8" s="248" t="s">
        <v>2</v>
      </c>
      <c r="D8" s="248" t="s">
        <v>3</v>
      </c>
      <c r="E8" s="250" t="s">
        <v>4</v>
      </c>
      <c r="F8" s="251"/>
      <c r="H8" s="2"/>
    </row>
    <row r="9" spans="2:13" ht="13.8" x14ac:dyDescent="0.25">
      <c r="B9" s="247"/>
      <c r="C9" s="249"/>
      <c r="D9" s="249"/>
      <c r="E9" s="4" t="s">
        <v>5</v>
      </c>
      <c r="F9" s="33" t="s">
        <v>6</v>
      </c>
      <c r="H9" s="2"/>
    </row>
    <row r="10" spans="2:13" ht="13.8" x14ac:dyDescent="0.25">
      <c r="B10" s="234" t="s">
        <v>30</v>
      </c>
      <c r="C10" s="235"/>
      <c r="D10" s="235"/>
      <c r="E10" s="235"/>
      <c r="F10" s="236"/>
      <c r="H10" s="2"/>
    </row>
    <row r="11" spans="2:13" ht="13.8" x14ac:dyDescent="0.25">
      <c r="B11" s="34" t="s">
        <v>10</v>
      </c>
      <c r="C11" s="4" t="s">
        <v>13</v>
      </c>
      <c r="D11" s="4">
        <f>K12</f>
        <v>7.8</v>
      </c>
      <c r="E11" s="7" t="e">
        <f>#REF!</f>
        <v>#REF!</v>
      </c>
      <c r="F11" s="35" t="e">
        <f t="shared" ref="F11:F16" si="0">D11*E11</f>
        <v>#REF!</v>
      </c>
      <c r="G11" s="30" t="e">
        <f>SUM(F11:F14)</f>
        <v>#REF!</v>
      </c>
      <c r="H11" s="190" t="s">
        <v>45</v>
      </c>
      <c r="I11" s="190"/>
      <c r="J11" s="191" t="s">
        <v>26</v>
      </c>
      <c r="K11" s="191"/>
      <c r="L11" s="131" t="s">
        <v>50</v>
      </c>
      <c r="M11" s="131"/>
    </row>
    <row r="12" spans="2:13" ht="13.8" x14ac:dyDescent="0.25">
      <c r="B12" s="34" t="s">
        <v>27</v>
      </c>
      <c r="C12" s="4" t="s">
        <v>13</v>
      </c>
      <c r="D12" s="4">
        <f>K13</f>
        <v>7.8</v>
      </c>
      <c r="E12" s="7" t="e">
        <f>#REF!</f>
        <v>#REF!</v>
      </c>
      <c r="F12" s="35" t="e">
        <f t="shared" si="0"/>
        <v>#REF!</v>
      </c>
      <c r="H12" s="8" t="s">
        <v>46</v>
      </c>
      <c r="I12" s="9">
        <f>($C$5+$C$6)*2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ROUND(($I$5*0.0095),0)</f>
        <v>6</v>
      </c>
    </row>
    <row r="13" spans="2:13" ht="13.8" x14ac:dyDescent="0.25">
      <c r="B13" s="34" t="s">
        <v>32</v>
      </c>
      <c r="C13" s="4" t="s">
        <v>13</v>
      </c>
      <c r="D13" s="4">
        <f>K14</f>
        <v>10.4</v>
      </c>
      <c r="E13" s="7" t="e">
        <f>#REF!</f>
        <v>#REF!</v>
      </c>
      <c r="F13" s="35" t="e">
        <f t="shared" si="0"/>
        <v>#REF!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ROUND(($I$5*0.038),0)</f>
        <v>24</v>
      </c>
    </row>
    <row r="14" spans="2:13" ht="13.8" x14ac:dyDescent="0.25">
      <c r="B14" s="34" t="s">
        <v>11</v>
      </c>
      <c r="C14" s="4" t="s">
        <v>14</v>
      </c>
      <c r="D14" s="4">
        <f>K15</f>
        <v>55</v>
      </c>
      <c r="E14" s="7" t="e">
        <f>#REF!</f>
        <v>#REF!</v>
      </c>
      <c r="F14" s="35" t="e">
        <f t="shared" si="0"/>
        <v>#REF!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34" t="s">
        <v>31</v>
      </c>
      <c r="C15" s="4" t="s">
        <v>20</v>
      </c>
      <c r="D15" s="4">
        <f>M12</f>
        <v>6</v>
      </c>
      <c r="E15" s="7" t="e">
        <f>#REF!</f>
        <v>#REF!</v>
      </c>
      <c r="F15" s="35" t="e">
        <f t="shared" si="0"/>
        <v>#REF!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34" t="s">
        <v>12</v>
      </c>
      <c r="C16" s="4" t="s">
        <v>20</v>
      </c>
      <c r="D16" s="4">
        <f>M13</f>
        <v>24</v>
      </c>
      <c r="E16" s="7" t="e">
        <f>#REF!</f>
        <v>#REF!</v>
      </c>
      <c r="F16" s="35" t="e">
        <f t="shared" si="0"/>
        <v>#REF!</v>
      </c>
      <c r="H16" s="2"/>
    </row>
    <row r="17" spans="2:21" ht="14.4" thickBot="1" x14ac:dyDescent="0.3">
      <c r="B17" s="221" t="s">
        <v>7</v>
      </c>
      <c r="C17" s="222"/>
      <c r="D17" s="222"/>
      <c r="E17" s="222"/>
      <c r="F17" s="36" t="e">
        <f>SUM(F11:F16)</f>
        <v>#REF!</v>
      </c>
      <c r="H17" s="2"/>
    </row>
    <row r="18" spans="2:21" ht="14.4" thickBot="1" x14ac:dyDescent="0.3">
      <c r="B18" s="233"/>
      <c r="C18" s="233"/>
      <c r="D18" s="233"/>
      <c r="E18" s="233"/>
      <c r="F18" s="233"/>
      <c r="H18" s="2"/>
    </row>
    <row r="19" spans="2:21" ht="13.8" x14ac:dyDescent="0.25">
      <c r="B19" s="230" t="s">
        <v>33</v>
      </c>
      <c r="C19" s="231"/>
      <c r="D19" s="231"/>
      <c r="E19" s="231"/>
      <c r="F19" s="232"/>
      <c r="H19" s="2"/>
    </row>
    <row r="20" spans="2:21" ht="13.8" x14ac:dyDescent="0.25">
      <c r="B20" s="37" t="s">
        <v>10</v>
      </c>
      <c r="C20" s="4" t="s">
        <v>21</v>
      </c>
      <c r="D20" s="28">
        <f>K21</f>
        <v>18.899999999999999</v>
      </c>
      <c r="E20" s="6" t="e">
        <f>#REF!</f>
        <v>#REF!</v>
      </c>
      <c r="F20" s="35" t="e">
        <f>E20*D20</f>
        <v>#REF!</v>
      </c>
      <c r="G20" s="30" t="e">
        <f>F20+F21+F22</f>
        <v>#REF!</v>
      </c>
      <c r="H20" s="190" t="s">
        <v>34</v>
      </c>
      <c r="I20" s="190"/>
      <c r="J20" s="191" t="s">
        <v>26</v>
      </c>
      <c r="K20" s="191"/>
      <c r="L20" s="131" t="s">
        <v>50</v>
      </c>
      <c r="M20" s="131"/>
    </row>
    <row r="21" spans="2:21" ht="13.8" x14ac:dyDescent="0.25">
      <c r="B21" s="37" t="s">
        <v>27</v>
      </c>
      <c r="C21" s="4" t="s">
        <v>21</v>
      </c>
      <c r="D21" s="28">
        <f>K22</f>
        <v>15.75</v>
      </c>
      <c r="E21" s="6" t="e">
        <f>#REF!</f>
        <v>#REF!</v>
      </c>
      <c r="F21" s="35" t="e">
        <f>E21*D21</f>
        <v>#REF!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ROUND($I$5*0.0125,0)</f>
        <v>8</v>
      </c>
    </row>
    <row r="22" spans="2:21" ht="13.8" x14ac:dyDescent="0.25">
      <c r="B22" s="37" t="s">
        <v>11</v>
      </c>
      <c r="C22" s="4" t="s">
        <v>14</v>
      </c>
      <c r="D22" s="28">
        <f>K23</f>
        <v>132</v>
      </c>
      <c r="E22" s="6" t="e">
        <f>#REF!</f>
        <v>#REF!</v>
      </c>
      <c r="F22" s="35" t="e">
        <f>E22*D22</f>
        <v>#REF!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ROUND(($I$5*0.038),0)</f>
        <v>24</v>
      </c>
    </row>
    <row r="23" spans="2:21" ht="13.8" x14ac:dyDescent="0.25">
      <c r="B23" s="37" t="s">
        <v>29</v>
      </c>
      <c r="C23" s="4" t="s">
        <v>20</v>
      </c>
      <c r="D23" s="28">
        <f>M21</f>
        <v>8</v>
      </c>
      <c r="E23" s="6" t="e">
        <f>#REF!</f>
        <v>#REF!</v>
      </c>
      <c r="F23" s="35" t="e">
        <f>E23*D23</f>
        <v>#REF!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21" ht="13.8" x14ac:dyDescent="0.25">
      <c r="B24" s="37" t="s">
        <v>12</v>
      </c>
      <c r="C24" s="4" t="s">
        <v>20</v>
      </c>
      <c r="D24" s="28">
        <f>M22</f>
        <v>24</v>
      </c>
      <c r="E24" s="6" t="e">
        <f>#REF!</f>
        <v>#REF!</v>
      </c>
      <c r="F24" s="35" t="e">
        <f>E24*D24</f>
        <v>#REF!</v>
      </c>
      <c r="G24" s="30"/>
      <c r="H24" s="8" t="s">
        <v>49</v>
      </c>
      <c r="I24" s="9">
        <f>ROUND(I21*I22*I23,1)</f>
        <v>31.5</v>
      </c>
    </row>
    <row r="25" spans="2:21" ht="14.4" thickBot="1" x14ac:dyDescent="0.3">
      <c r="B25" s="221" t="s">
        <v>7</v>
      </c>
      <c r="C25" s="222"/>
      <c r="D25" s="222"/>
      <c r="E25" s="222"/>
      <c r="F25" s="36" t="e">
        <f>SUM(F20:F24)</f>
        <v>#REF!</v>
      </c>
    </row>
    <row r="26" spans="2:21" ht="13.8" thickBot="1" x14ac:dyDescent="0.3"/>
    <row r="27" spans="2:21" ht="13.8" x14ac:dyDescent="0.25">
      <c r="B27" s="230" t="s">
        <v>41</v>
      </c>
      <c r="C27" s="231"/>
      <c r="D27" s="231"/>
      <c r="E27" s="231"/>
      <c r="F27" s="232"/>
      <c r="H27" s="134" t="s">
        <v>26</v>
      </c>
      <c r="I27" s="135"/>
    </row>
    <row r="28" spans="2:21" ht="13.8" x14ac:dyDescent="0.25">
      <c r="B28" s="34" t="s">
        <v>64</v>
      </c>
      <c r="C28" s="4" t="s">
        <v>13</v>
      </c>
      <c r="D28" s="5">
        <f>I28</f>
        <v>12.6</v>
      </c>
      <c r="E28" s="6" t="e">
        <f>#REF!</f>
        <v>#REF!</v>
      </c>
      <c r="F28" s="35" t="e">
        <f>E28*D28</f>
        <v>#REF!</v>
      </c>
      <c r="G28" s="30" t="e">
        <f>F28+F29+F30+F31+F32+F33</f>
        <v>#REF!</v>
      </c>
      <c r="H28" s="15" t="s">
        <v>65</v>
      </c>
      <c r="I28" s="16">
        <f>ROUND($I$5*0.02,2)</f>
        <v>12.6</v>
      </c>
      <c r="J28" s="136" t="s">
        <v>50</v>
      </c>
      <c r="K28" s="255"/>
      <c r="L28" s="87"/>
      <c r="M28" s="87"/>
      <c r="N28" s="87"/>
      <c r="O28" s="87"/>
      <c r="P28" s="87"/>
      <c r="Q28" s="1"/>
      <c r="R28" s="1"/>
      <c r="S28" s="1"/>
      <c r="T28" s="1"/>
      <c r="U28" s="1"/>
    </row>
    <row r="29" spans="2:21" ht="13.8" x14ac:dyDescent="0.25">
      <c r="B29" s="37" t="s">
        <v>16</v>
      </c>
      <c r="C29" s="4" t="s">
        <v>9</v>
      </c>
      <c r="D29" s="5">
        <f>I29</f>
        <v>630</v>
      </c>
      <c r="E29" s="6" t="e">
        <f>#REF!</f>
        <v>#REF!</v>
      </c>
      <c r="F29" s="35" t="e">
        <f t="shared" ref="F29:F35" si="1">E29*D29</f>
        <v>#REF!</v>
      </c>
      <c r="H29" s="15" t="s">
        <v>69</v>
      </c>
      <c r="I29" s="20">
        <f>$I$5</f>
        <v>630</v>
      </c>
      <c r="J29" s="17" t="s">
        <v>60</v>
      </c>
      <c r="K29" s="80">
        <f>ROUND(($I$5*0.1225),0)</f>
        <v>77</v>
      </c>
      <c r="L29" s="81"/>
      <c r="M29" s="79"/>
      <c r="N29" s="82"/>
      <c r="O29" s="83"/>
      <c r="P29" s="84"/>
      <c r="Q29" s="1"/>
      <c r="R29" s="1"/>
      <c r="S29" s="1"/>
      <c r="T29" s="1"/>
      <c r="U29" s="1"/>
    </row>
    <row r="30" spans="2:21" ht="13.8" x14ac:dyDescent="0.25">
      <c r="B30" s="37" t="s">
        <v>18</v>
      </c>
      <c r="C30" s="4" t="s">
        <v>15</v>
      </c>
      <c r="D30" s="27">
        <f>I31</f>
        <v>252</v>
      </c>
      <c r="E30" s="6" t="e">
        <f>#REF!</f>
        <v>#REF!</v>
      </c>
      <c r="F30" s="35" t="e">
        <f t="shared" si="1"/>
        <v>#REF!</v>
      </c>
      <c r="H30" s="15" t="s">
        <v>70</v>
      </c>
      <c r="I30" s="16">
        <f>ROUND($C$5/1.1,0)</f>
        <v>91</v>
      </c>
      <c r="J30" s="17" t="s">
        <v>61</v>
      </c>
      <c r="K30" s="80">
        <f>ROUND(($I$5*0.1225),0)</f>
        <v>77</v>
      </c>
      <c r="L30" s="85"/>
      <c r="M30" s="79"/>
      <c r="N30" s="82"/>
      <c r="O30" s="83"/>
      <c r="P30" s="84"/>
      <c r="Q30" s="1"/>
      <c r="R30" s="1"/>
      <c r="S30" s="1"/>
      <c r="T30" s="1"/>
      <c r="U30" s="1"/>
    </row>
    <row r="31" spans="2:21" ht="13.8" x14ac:dyDescent="0.25">
      <c r="B31" s="37" t="s">
        <v>25</v>
      </c>
      <c r="C31" s="4" t="s">
        <v>17</v>
      </c>
      <c r="D31" s="4">
        <f>I30</f>
        <v>91</v>
      </c>
      <c r="E31" s="6" t="e">
        <f>#REF!</f>
        <v>#REF!</v>
      </c>
      <c r="F31" s="35" t="e">
        <f t="shared" si="1"/>
        <v>#REF!</v>
      </c>
      <c r="H31" s="15" t="s">
        <v>59</v>
      </c>
      <c r="I31" s="21">
        <f>ROUND(0.4*$I$5,0)</f>
        <v>252</v>
      </c>
      <c r="L31" s="85"/>
      <c r="M31" s="79"/>
      <c r="N31" s="86"/>
      <c r="O31" s="83"/>
      <c r="P31" s="84"/>
      <c r="Q31" s="1"/>
      <c r="R31" s="1"/>
      <c r="S31" s="1"/>
      <c r="T31" s="1"/>
      <c r="U31" s="1"/>
    </row>
    <row r="32" spans="2:21" ht="13.8" x14ac:dyDescent="0.25">
      <c r="B32" s="37" t="s">
        <v>19</v>
      </c>
      <c r="C32" s="4" t="s">
        <v>17</v>
      </c>
      <c r="D32" s="4">
        <f>I34</f>
        <v>1197</v>
      </c>
      <c r="E32" s="6" t="e">
        <f>#REF!</f>
        <v>#REF!</v>
      </c>
      <c r="F32" s="35" t="e">
        <f t="shared" si="1"/>
        <v>#REF!</v>
      </c>
      <c r="H32" s="15" t="s">
        <v>74</v>
      </c>
      <c r="I32" s="16">
        <f>ROUND((($C$5/3)+1)*2,0)</f>
        <v>69</v>
      </c>
      <c r="L32" s="85"/>
      <c r="M32" s="79"/>
      <c r="N32" s="79"/>
      <c r="O32" s="83"/>
      <c r="P32" s="84"/>
      <c r="Q32" s="1"/>
      <c r="R32" s="1"/>
      <c r="S32" s="1"/>
      <c r="T32" s="1"/>
      <c r="U32" s="1"/>
    </row>
    <row r="33" spans="2:21" ht="13.8" x14ac:dyDescent="0.25">
      <c r="B33" s="37" t="s">
        <v>75</v>
      </c>
      <c r="C33" s="4" t="s">
        <v>13</v>
      </c>
      <c r="D33" s="28">
        <f>I33</f>
        <v>5.5890000000000004</v>
      </c>
      <c r="E33" s="6" t="e">
        <f>#REF!</f>
        <v>#REF!</v>
      </c>
      <c r="F33" s="35" t="e">
        <f t="shared" si="1"/>
        <v>#REF!</v>
      </c>
      <c r="H33" s="15" t="s">
        <v>68</v>
      </c>
      <c r="I33" s="89">
        <f>0.15*0.15*3.6*69</f>
        <v>5.5890000000000004</v>
      </c>
      <c r="L33" s="85"/>
      <c r="M33" s="79"/>
      <c r="N33" s="79"/>
      <c r="O33" s="83"/>
      <c r="P33" s="84"/>
      <c r="Q33" s="1"/>
      <c r="R33" s="1"/>
      <c r="S33" s="1"/>
      <c r="T33" s="1"/>
      <c r="U33" s="1"/>
    </row>
    <row r="34" spans="2:21" ht="13.8" x14ac:dyDescent="0.25">
      <c r="B34" s="37" t="s">
        <v>29</v>
      </c>
      <c r="C34" s="4" t="s">
        <v>20</v>
      </c>
      <c r="D34" s="4">
        <f>K29</f>
        <v>77</v>
      </c>
      <c r="E34" s="6" t="e">
        <f>#REF!</f>
        <v>#REF!</v>
      </c>
      <c r="F34" s="35" t="e">
        <f t="shared" si="1"/>
        <v>#REF!</v>
      </c>
      <c r="H34" s="15" t="s">
        <v>71</v>
      </c>
      <c r="I34" s="16">
        <f>ROUND(1.9*$I$5,0)</f>
        <v>1197</v>
      </c>
      <c r="L34" s="85"/>
      <c r="M34" s="79"/>
      <c r="N34" s="79"/>
      <c r="O34" s="83"/>
      <c r="P34" s="84"/>
      <c r="Q34" s="1"/>
      <c r="R34" s="1"/>
      <c r="S34" s="1"/>
      <c r="T34" s="1"/>
      <c r="U34" s="1"/>
    </row>
    <row r="35" spans="2:21" ht="13.8" x14ac:dyDescent="0.25">
      <c r="B35" s="37" t="s">
        <v>12</v>
      </c>
      <c r="C35" s="4" t="s">
        <v>20</v>
      </c>
      <c r="D35" s="4">
        <f>K30</f>
        <v>77</v>
      </c>
      <c r="E35" s="6" t="e">
        <f>#REF!</f>
        <v>#REF!</v>
      </c>
      <c r="F35" s="35" t="e">
        <f t="shared" si="1"/>
        <v>#REF!</v>
      </c>
      <c r="G35" s="30"/>
      <c r="L35" s="85"/>
      <c r="M35" s="79"/>
      <c r="N35" s="79"/>
      <c r="O35" s="83"/>
      <c r="P35" s="84"/>
      <c r="Q35" s="1"/>
      <c r="R35" s="1"/>
      <c r="S35" s="1"/>
      <c r="T35" s="1"/>
      <c r="U35" s="1"/>
    </row>
    <row r="36" spans="2:21" ht="13.8" x14ac:dyDescent="0.25">
      <c r="B36" s="256" t="s">
        <v>7</v>
      </c>
      <c r="C36" s="228"/>
      <c r="D36" s="228"/>
      <c r="E36" s="229"/>
      <c r="F36" s="35" t="e">
        <f>SUM(F28:F35)</f>
        <v>#REF!</v>
      </c>
      <c r="L36" s="85"/>
      <c r="M36" s="79"/>
      <c r="N36" s="79"/>
      <c r="O36" s="83"/>
      <c r="P36" s="84"/>
      <c r="Q36" s="1"/>
      <c r="R36" s="1"/>
      <c r="S36" s="1"/>
      <c r="T36" s="1"/>
      <c r="U36" s="1"/>
    </row>
    <row r="37" spans="2:21" ht="14.4" thickBot="1" x14ac:dyDescent="0.3">
      <c r="B37" s="197"/>
      <c r="C37" s="197"/>
      <c r="D37" s="197"/>
      <c r="E37" s="197"/>
      <c r="F37" s="197"/>
      <c r="G37" s="30"/>
      <c r="L37" s="77"/>
      <c r="M37" s="77"/>
      <c r="N37" s="77"/>
      <c r="O37" s="77"/>
      <c r="P37" s="84"/>
    </row>
    <row r="38" spans="2:21" ht="14.4" thickBot="1" x14ac:dyDescent="0.3">
      <c r="B38" s="202" t="s">
        <v>83</v>
      </c>
      <c r="C38" s="203"/>
      <c r="D38" s="203"/>
      <c r="E38" s="204"/>
      <c r="F38" s="47" t="e">
        <f>F17+F25+F36</f>
        <v>#REF!</v>
      </c>
    </row>
    <row r="39" spans="2:21" ht="13.8" thickBot="1" x14ac:dyDescent="0.3">
      <c r="B39" s="45"/>
      <c r="C39" s="45"/>
      <c r="D39" s="45"/>
      <c r="E39" s="45"/>
      <c r="F39" s="46"/>
    </row>
    <row r="40" spans="2:21" ht="14.4" x14ac:dyDescent="0.3">
      <c r="B40" s="48" t="s">
        <v>84</v>
      </c>
      <c r="C40" s="49" t="s">
        <v>85</v>
      </c>
      <c r="D40" s="50" t="e">
        <f>G11+G20+G28</f>
        <v>#REF!</v>
      </c>
      <c r="E40" s="51"/>
      <c r="F40" s="52"/>
    </row>
    <row r="41" spans="2:21" ht="14.4" x14ac:dyDescent="0.3">
      <c r="B41" s="53" t="s">
        <v>86</v>
      </c>
      <c r="C41" s="42" t="s">
        <v>85</v>
      </c>
      <c r="D41" s="43" t="e">
        <f>F15+F16+F23+F24+F34+F35</f>
        <v>#REF!</v>
      </c>
      <c r="E41" s="44"/>
      <c r="F41" s="54"/>
    </row>
    <row r="42" spans="2:21" ht="13.8" thickBot="1" x14ac:dyDescent="0.3">
      <c r="B42" s="55" t="s">
        <v>87</v>
      </c>
      <c r="C42" s="56" t="s">
        <v>85</v>
      </c>
      <c r="D42" s="57" t="e">
        <f>D40+D41</f>
        <v>#REF!</v>
      </c>
      <c r="E42" s="58"/>
      <c r="F42" s="59"/>
    </row>
    <row r="43" spans="2:21" ht="13.8" thickBot="1" x14ac:dyDescent="0.3">
      <c r="B43" s="38"/>
      <c r="C43" s="38"/>
      <c r="D43" s="38"/>
      <c r="E43" s="38"/>
      <c r="F43" s="38"/>
    </row>
    <row r="44" spans="2:21" x14ac:dyDescent="0.25">
      <c r="B44" s="205" t="s">
        <v>92</v>
      </c>
      <c r="C44" s="206"/>
      <c r="D44" s="206"/>
      <c r="E44" s="207"/>
      <c r="F44" s="208" t="e">
        <f>D40*0.12</f>
        <v>#REF!</v>
      </c>
    </row>
    <row r="45" spans="2:21" x14ac:dyDescent="0.25">
      <c r="B45" s="210" t="s">
        <v>93</v>
      </c>
      <c r="C45" s="211"/>
      <c r="D45" s="211"/>
      <c r="E45" s="212"/>
      <c r="F45" s="209"/>
    </row>
    <row r="46" spans="2:21" x14ac:dyDescent="0.25">
      <c r="B46" s="213" t="s">
        <v>90</v>
      </c>
      <c r="C46" s="214"/>
      <c r="D46" s="214"/>
      <c r="E46" s="215"/>
      <c r="F46" s="216" t="e">
        <f>D41*0.9675</f>
        <v>#REF!</v>
      </c>
    </row>
    <row r="47" spans="2:21" ht="13.8" thickBot="1" x14ac:dyDescent="0.3">
      <c r="B47" s="218" t="s">
        <v>91</v>
      </c>
      <c r="C47" s="219"/>
      <c r="D47" s="219"/>
      <c r="E47" s="220"/>
      <c r="F47" s="217"/>
    </row>
    <row r="48" spans="2:21" ht="13.8" thickBot="1" x14ac:dyDescent="0.3">
      <c r="B48" s="38"/>
      <c r="C48" s="38"/>
      <c r="D48" s="38"/>
      <c r="E48" s="38"/>
      <c r="F48" s="38"/>
    </row>
    <row r="49" spans="2:6" ht="14.4" thickBot="1" x14ac:dyDescent="0.3">
      <c r="B49" s="200" t="s">
        <v>88</v>
      </c>
      <c r="C49" s="201"/>
      <c r="D49" s="201"/>
      <c r="E49" s="201"/>
      <c r="F49" s="60" t="e">
        <f>D42+F44+F46</f>
        <v>#REF!</v>
      </c>
    </row>
    <row r="50" spans="2:6" x14ac:dyDescent="0.25">
      <c r="B50" s="38"/>
      <c r="C50" s="38"/>
      <c r="D50" s="38"/>
      <c r="E50" s="38"/>
      <c r="F50" s="38"/>
    </row>
    <row r="51" spans="2:6" x14ac:dyDescent="0.25">
      <c r="B51" s="39" t="s">
        <v>89</v>
      </c>
      <c r="C51" s="40" t="e">
        <f>F49/$I$5</f>
        <v>#REF!</v>
      </c>
      <c r="D51" s="41"/>
      <c r="E51" s="41"/>
      <c r="F51" s="38"/>
    </row>
  </sheetData>
  <mergeCells count="31">
    <mergeCell ref="B10:F10"/>
    <mergeCell ref="B36:E36"/>
    <mergeCell ref="B37:F37"/>
    <mergeCell ref="B27:F27"/>
    <mergeCell ref="H27:I27"/>
    <mergeCell ref="H11:I11"/>
    <mergeCell ref="B2:F2"/>
    <mergeCell ref="B3:F3"/>
    <mergeCell ref="B4:F4"/>
    <mergeCell ref="B8:B9"/>
    <mergeCell ref="C8:C9"/>
    <mergeCell ref="D8:D9"/>
    <mergeCell ref="E8:F8"/>
    <mergeCell ref="J11:K11"/>
    <mergeCell ref="L11:M11"/>
    <mergeCell ref="B17:E17"/>
    <mergeCell ref="B38:E38"/>
    <mergeCell ref="B19:F19"/>
    <mergeCell ref="H20:I20"/>
    <mergeCell ref="J20:K20"/>
    <mergeCell ref="L20:M20"/>
    <mergeCell ref="B25:E25"/>
    <mergeCell ref="B18:F18"/>
    <mergeCell ref="J28:K28"/>
    <mergeCell ref="B49:E49"/>
    <mergeCell ref="B44:E44"/>
    <mergeCell ref="F44:F45"/>
    <mergeCell ref="B45:E45"/>
    <mergeCell ref="B46:E46"/>
    <mergeCell ref="F46:F47"/>
    <mergeCell ref="B47:E47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1"/>
  <sheetViews>
    <sheetView topLeftCell="A15" workbookViewId="0">
      <selection activeCell="J46" sqref="J46"/>
    </sheetView>
  </sheetViews>
  <sheetFormatPr defaultRowHeight="13.2" x14ac:dyDescent="0.25"/>
  <cols>
    <col min="2" max="2" width="28.109375" customWidth="1"/>
    <col min="3" max="3" width="11.88671875" customWidth="1"/>
    <col min="4" max="5" width="13.6640625" customWidth="1"/>
    <col min="6" max="6" width="22" customWidth="1"/>
    <col min="8" max="8" width="19.88671875" bestFit="1" customWidth="1"/>
  </cols>
  <sheetData>
    <row r="1" spans="2:13" ht="13.8" thickBot="1" x14ac:dyDescent="0.3"/>
    <row r="2" spans="2:13" ht="15.6" x14ac:dyDescent="0.3">
      <c r="B2" s="237" t="s">
        <v>28</v>
      </c>
      <c r="C2" s="238"/>
      <c r="D2" s="238"/>
      <c r="E2" s="238"/>
      <c r="F2" s="239"/>
    </row>
    <row r="3" spans="2:13" ht="15" x14ac:dyDescent="0.25">
      <c r="B3" s="252" t="s">
        <v>109</v>
      </c>
      <c r="C3" s="253"/>
      <c r="D3" s="253"/>
      <c r="E3" s="253"/>
      <c r="F3" s="254"/>
    </row>
    <row r="4" spans="2:13" ht="14.4" thickBot="1" x14ac:dyDescent="0.3">
      <c r="B4" s="243" t="s">
        <v>103</v>
      </c>
      <c r="C4" s="244"/>
      <c r="D4" s="244"/>
      <c r="E4" s="244"/>
      <c r="F4" s="245"/>
    </row>
    <row r="5" spans="2:13" ht="13.8" x14ac:dyDescent="0.25">
      <c r="B5" s="78" t="s">
        <v>100</v>
      </c>
      <c r="C5" s="61">
        <v>100</v>
      </c>
      <c r="D5" s="62" t="s">
        <v>8</v>
      </c>
      <c r="E5" s="63"/>
      <c r="F5" s="64"/>
      <c r="H5" s="4" t="s">
        <v>43</v>
      </c>
      <c r="I5" s="29">
        <f>C5*C6</f>
        <v>630</v>
      </c>
    </row>
    <row r="6" spans="2:13" ht="14.4" thickBot="1" x14ac:dyDescent="0.3">
      <c r="B6" s="65" t="s">
        <v>0</v>
      </c>
      <c r="C6" s="66">
        <v>6.3</v>
      </c>
      <c r="D6" s="67" t="s">
        <v>8</v>
      </c>
      <c r="E6" s="68"/>
      <c r="F6" s="69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246" t="s">
        <v>1</v>
      </c>
      <c r="C8" s="248" t="s">
        <v>2</v>
      </c>
      <c r="D8" s="248" t="s">
        <v>3</v>
      </c>
      <c r="E8" s="250" t="s">
        <v>4</v>
      </c>
      <c r="F8" s="251"/>
      <c r="H8" s="2"/>
    </row>
    <row r="9" spans="2:13" ht="13.8" x14ac:dyDescent="0.25">
      <c r="B9" s="247"/>
      <c r="C9" s="249"/>
      <c r="D9" s="249"/>
      <c r="E9" s="4" t="s">
        <v>5</v>
      </c>
      <c r="F9" s="33" t="s">
        <v>6</v>
      </c>
      <c r="H9" s="2"/>
    </row>
    <row r="10" spans="2:13" ht="13.8" x14ac:dyDescent="0.25">
      <c r="B10" s="234" t="s">
        <v>30</v>
      </c>
      <c r="C10" s="235"/>
      <c r="D10" s="235"/>
      <c r="E10" s="235"/>
      <c r="F10" s="236"/>
      <c r="H10" s="2"/>
    </row>
    <row r="11" spans="2:13" ht="13.8" x14ac:dyDescent="0.25">
      <c r="B11" s="34" t="s">
        <v>10</v>
      </c>
      <c r="C11" s="4" t="s">
        <v>13</v>
      </c>
      <c r="D11" s="4">
        <f>K12</f>
        <v>7.8</v>
      </c>
      <c r="E11" s="7" t="e">
        <f>#REF!</f>
        <v>#REF!</v>
      </c>
      <c r="F11" s="35" t="e">
        <f t="shared" ref="F11:F16" si="0">D11*E11</f>
        <v>#REF!</v>
      </c>
      <c r="G11" s="30" t="e">
        <f>SUM(F11:F14)</f>
        <v>#REF!</v>
      </c>
      <c r="H11" s="190" t="s">
        <v>45</v>
      </c>
      <c r="I11" s="190"/>
      <c r="J11" s="191" t="s">
        <v>26</v>
      </c>
      <c r="K11" s="191"/>
      <c r="L11" s="131" t="s">
        <v>50</v>
      </c>
      <c r="M11" s="131"/>
    </row>
    <row r="12" spans="2:13" ht="13.8" x14ac:dyDescent="0.25">
      <c r="B12" s="34" t="s">
        <v>27</v>
      </c>
      <c r="C12" s="4" t="s">
        <v>13</v>
      </c>
      <c r="D12" s="4">
        <f>K13</f>
        <v>7.8</v>
      </c>
      <c r="E12" s="7" t="e">
        <f>#REF!</f>
        <v>#REF!</v>
      </c>
      <c r="F12" s="35" t="e">
        <f t="shared" si="0"/>
        <v>#REF!</v>
      </c>
      <c r="H12" s="8" t="s">
        <v>46</v>
      </c>
      <c r="I12" s="9">
        <f>($C$5+$C$6)*2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ROUND(($I$5*0.0095),0)</f>
        <v>6</v>
      </c>
    </row>
    <row r="13" spans="2:13" ht="13.8" x14ac:dyDescent="0.25">
      <c r="B13" s="34" t="s">
        <v>32</v>
      </c>
      <c r="C13" s="4" t="s">
        <v>13</v>
      </c>
      <c r="D13" s="4">
        <f>K14</f>
        <v>10.4</v>
      </c>
      <c r="E13" s="7" t="e">
        <f>#REF!</f>
        <v>#REF!</v>
      </c>
      <c r="F13" s="35" t="e">
        <f t="shared" si="0"/>
        <v>#REF!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ROUND(($I$5*0.038),0)</f>
        <v>24</v>
      </c>
    </row>
    <row r="14" spans="2:13" ht="13.8" x14ac:dyDescent="0.25">
      <c r="B14" s="34" t="s">
        <v>11</v>
      </c>
      <c r="C14" s="4" t="s">
        <v>14</v>
      </c>
      <c r="D14" s="4">
        <f>K15</f>
        <v>55</v>
      </c>
      <c r="E14" s="7" t="e">
        <f>#REF!</f>
        <v>#REF!</v>
      </c>
      <c r="F14" s="35" t="e">
        <f t="shared" si="0"/>
        <v>#REF!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34" t="s">
        <v>31</v>
      </c>
      <c r="C15" s="4" t="s">
        <v>20</v>
      </c>
      <c r="D15" s="4">
        <f>M12</f>
        <v>6</v>
      </c>
      <c r="E15" s="7" t="e">
        <f>#REF!</f>
        <v>#REF!</v>
      </c>
      <c r="F15" s="35" t="e">
        <f t="shared" si="0"/>
        <v>#REF!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34" t="s">
        <v>12</v>
      </c>
      <c r="C16" s="4" t="s">
        <v>20</v>
      </c>
      <c r="D16" s="4">
        <f>M13</f>
        <v>24</v>
      </c>
      <c r="E16" s="7" t="e">
        <f>#REF!</f>
        <v>#REF!</v>
      </c>
      <c r="F16" s="35" t="e">
        <f t="shared" si="0"/>
        <v>#REF!</v>
      </c>
      <c r="H16" s="2"/>
    </row>
    <row r="17" spans="2:13" ht="14.4" thickBot="1" x14ac:dyDescent="0.3">
      <c r="B17" s="221" t="s">
        <v>7</v>
      </c>
      <c r="C17" s="222"/>
      <c r="D17" s="222"/>
      <c r="E17" s="222"/>
      <c r="F17" s="36" t="e">
        <f>SUM(F11:F16)</f>
        <v>#REF!</v>
      </c>
      <c r="H17" s="2"/>
    </row>
    <row r="18" spans="2:13" ht="14.4" thickBot="1" x14ac:dyDescent="0.3">
      <c r="B18" s="233"/>
      <c r="C18" s="233"/>
      <c r="D18" s="233"/>
      <c r="E18" s="233"/>
      <c r="F18" s="233"/>
      <c r="H18" s="2"/>
    </row>
    <row r="19" spans="2:13" ht="13.8" x14ac:dyDescent="0.25">
      <c r="B19" s="230" t="s">
        <v>33</v>
      </c>
      <c r="C19" s="231"/>
      <c r="D19" s="231"/>
      <c r="E19" s="231"/>
      <c r="F19" s="232"/>
      <c r="H19" s="2"/>
    </row>
    <row r="20" spans="2:13" ht="13.8" x14ac:dyDescent="0.25">
      <c r="B20" s="37" t="s">
        <v>10</v>
      </c>
      <c r="C20" s="4" t="s">
        <v>21</v>
      </c>
      <c r="D20" s="28">
        <f>K21</f>
        <v>18.899999999999999</v>
      </c>
      <c r="E20" s="6" t="e">
        <f>#REF!</f>
        <v>#REF!</v>
      </c>
      <c r="F20" s="35" t="e">
        <f>E20*D20</f>
        <v>#REF!</v>
      </c>
      <c r="G20" s="30" t="e">
        <f>F20+F21+F22</f>
        <v>#REF!</v>
      </c>
      <c r="H20" s="190" t="s">
        <v>34</v>
      </c>
      <c r="I20" s="190"/>
      <c r="J20" s="191" t="s">
        <v>26</v>
      </c>
      <c r="K20" s="191"/>
      <c r="L20" s="131" t="s">
        <v>50</v>
      </c>
      <c r="M20" s="131"/>
    </row>
    <row r="21" spans="2:13" ht="13.8" x14ac:dyDescent="0.25">
      <c r="B21" s="37" t="s">
        <v>27</v>
      </c>
      <c r="C21" s="4" t="s">
        <v>21</v>
      </c>
      <c r="D21" s="28">
        <f>K22</f>
        <v>15.75</v>
      </c>
      <c r="E21" s="6" t="e">
        <f>#REF!</f>
        <v>#REF!</v>
      </c>
      <c r="F21" s="35" t="e">
        <f>E21*D21</f>
        <v>#REF!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ROUND($I$5*0.0125,0)</f>
        <v>8</v>
      </c>
    </row>
    <row r="22" spans="2:13" ht="13.8" x14ac:dyDescent="0.25">
      <c r="B22" s="37" t="s">
        <v>11</v>
      </c>
      <c r="C22" s="4" t="s">
        <v>14</v>
      </c>
      <c r="D22" s="28">
        <f>K23</f>
        <v>132</v>
      </c>
      <c r="E22" s="6" t="e">
        <f>#REF!</f>
        <v>#REF!</v>
      </c>
      <c r="F22" s="35" t="e">
        <f>E22*D22</f>
        <v>#REF!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ROUND(($I$5*0.038),0)</f>
        <v>24</v>
      </c>
    </row>
    <row r="23" spans="2:13" ht="13.8" x14ac:dyDescent="0.25">
      <c r="B23" s="37" t="s">
        <v>29</v>
      </c>
      <c r="C23" s="4" t="s">
        <v>20</v>
      </c>
      <c r="D23" s="28">
        <f>M21</f>
        <v>8</v>
      </c>
      <c r="E23" s="6" t="e">
        <f>#REF!</f>
        <v>#REF!</v>
      </c>
      <c r="F23" s="35" t="e">
        <f>E23*D23</f>
        <v>#REF!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13" ht="13.8" x14ac:dyDescent="0.25">
      <c r="B24" s="37" t="s">
        <v>12</v>
      </c>
      <c r="C24" s="4" t="s">
        <v>20</v>
      </c>
      <c r="D24" s="28">
        <f>M22</f>
        <v>24</v>
      </c>
      <c r="E24" s="6" t="e">
        <f>#REF!</f>
        <v>#REF!</v>
      </c>
      <c r="F24" s="35" t="e">
        <f>E24*D24</f>
        <v>#REF!</v>
      </c>
      <c r="G24" s="30"/>
      <c r="H24" s="8" t="s">
        <v>49</v>
      </c>
      <c r="I24" s="9">
        <f>ROUND(I21*I22*I23,1)</f>
        <v>31.5</v>
      </c>
    </row>
    <row r="25" spans="2:13" ht="14.4" thickBot="1" x14ac:dyDescent="0.3">
      <c r="B25" s="221" t="s">
        <v>7</v>
      </c>
      <c r="C25" s="222"/>
      <c r="D25" s="222"/>
      <c r="E25" s="222"/>
      <c r="F25" s="36" t="e">
        <f>SUM(F20:F24)</f>
        <v>#REF!</v>
      </c>
    </row>
    <row r="26" spans="2:13" ht="13.8" thickBot="1" x14ac:dyDescent="0.3"/>
    <row r="27" spans="2:13" ht="13.8" x14ac:dyDescent="0.25">
      <c r="B27" s="230" t="s">
        <v>42</v>
      </c>
      <c r="C27" s="231"/>
      <c r="D27" s="231"/>
      <c r="E27" s="231"/>
      <c r="F27" s="232"/>
      <c r="H27" s="134" t="s">
        <v>26</v>
      </c>
      <c r="I27" s="135"/>
    </row>
    <row r="28" spans="2:13" ht="13.8" x14ac:dyDescent="0.25">
      <c r="B28" s="34" t="s">
        <v>78</v>
      </c>
      <c r="C28" s="4" t="s">
        <v>13</v>
      </c>
      <c r="D28" s="7">
        <v>0.25</v>
      </c>
      <c r="E28" s="6" t="e">
        <f>#REF!</f>
        <v>#REF!</v>
      </c>
      <c r="F28" s="35" t="e">
        <f>D28*E28</f>
        <v>#REF!</v>
      </c>
      <c r="G28" s="30" t="e">
        <f>F28+F29+F30+F31+F32+F33</f>
        <v>#REF!</v>
      </c>
      <c r="H28" s="15" t="s">
        <v>76</v>
      </c>
      <c r="I28" s="16">
        <f>ROUND($I$5*0.035,2)</f>
        <v>22.05</v>
      </c>
      <c r="J28" s="136" t="s">
        <v>50</v>
      </c>
      <c r="K28" s="137"/>
    </row>
    <row r="29" spans="2:13" ht="13.8" x14ac:dyDescent="0.25">
      <c r="B29" s="37" t="s">
        <v>79</v>
      </c>
      <c r="C29" s="4" t="s">
        <v>13</v>
      </c>
      <c r="D29" s="88">
        <v>5.6</v>
      </c>
      <c r="E29" s="6" t="e">
        <f>#REF!</f>
        <v>#REF!</v>
      </c>
      <c r="F29" s="35" t="e">
        <f t="shared" ref="F29:F35" si="1">D29*E29</f>
        <v>#REF!</v>
      </c>
      <c r="H29" s="15" t="s">
        <v>69</v>
      </c>
      <c r="I29" s="20">
        <f>$I$5</f>
        <v>630</v>
      </c>
      <c r="J29" s="17" t="s">
        <v>60</v>
      </c>
      <c r="K29" s="18">
        <f>ROUND(($I$5*0.1225),0)</f>
        <v>77</v>
      </c>
    </row>
    <row r="30" spans="2:13" ht="13.8" x14ac:dyDescent="0.25">
      <c r="B30" s="37" t="s">
        <v>16</v>
      </c>
      <c r="C30" s="4" t="s">
        <v>9</v>
      </c>
      <c r="D30" s="5">
        <f>I29</f>
        <v>630</v>
      </c>
      <c r="E30" s="6" t="e">
        <f>#REF!</f>
        <v>#REF!</v>
      </c>
      <c r="F30" s="35" t="e">
        <f t="shared" si="1"/>
        <v>#REF!</v>
      </c>
      <c r="H30" s="15" t="s">
        <v>70</v>
      </c>
      <c r="I30" s="16">
        <f>ROUND($C$5/1.1,0)</f>
        <v>91</v>
      </c>
      <c r="J30" s="17" t="s">
        <v>61</v>
      </c>
      <c r="K30" s="18">
        <f>ROUND(($I$5*0.1225),0)</f>
        <v>77</v>
      </c>
    </row>
    <row r="31" spans="2:13" ht="13.8" x14ac:dyDescent="0.25">
      <c r="B31" s="37" t="s">
        <v>18</v>
      </c>
      <c r="C31" s="4" t="s">
        <v>15</v>
      </c>
      <c r="D31" s="27">
        <f>I31</f>
        <v>252</v>
      </c>
      <c r="E31" s="6" t="e">
        <f>#REF!</f>
        <v>#REF!</v>
      </c>
      <c r="F31" s="35" t="e">
        <f t="shared" si="1"/>
        <v>#REF!</v>
      </c>
      <c r="H31" s="15" t="s">
        <v>59</v>
      </c>
      <c r="I31" s="21">
        <f>ROUND(0.4*$I$5,0)</f>
        <v>252</v>
      </c>
    </row>
    <row r="32" spans="2:13" ht="13.8" x14ac:dyDescent="0.25">
      <c r="B32" s="37" t="s">
        <v>25</v>
      </c>
      <c r="C32" s="4" t="s">
        <v>17</v>
      </c>
      <c r="D32" s="4">
        <f>I30</f>
        <v>91</v>
      </c>
      <c r="E32" s="6" t="e">
        <f>#REF!</f>
        <v>#REF!</v>
      </c>
      <c r="F32" s="35" t="e">
        <f t="shared" si="1"/>
        <v>#REF!</v>
      </c>
      <c r="H32" s="15" t="s">
        <v>74</v>
      </c>
      <c r="I32" s="16">
        <f>ROUND((($C$5/3)+1)*2,0)</f>
        <v>69</v>
      </c>
    </row>
    <row r="33" spans="2:9" ht="13.8" x14ac:dyDescent="0.25">
      <c r="B33" s="37" t="s">
        <v>19</v>
      </c>
      <c r="C33" s="4" t="s">
        <v>17</v>
      </c>
      <c r="D33" s="4">
        <f>I34</f>
        <v>1197</v>
      </c>
      <c r="E33" s="6" t="e">
        <f>#REF!</f>
        <v>#REF!</v>
      </c>
      <c r="F33" s="35" t="e">
        <f t="shared" si="1"/>
        <v>#REF!</v>
      </c>
      <c r="H33" s="15" t="s">
        <v>68</v>
      </c>
      <c r="I33" s="16">
        <f>ROUND((3.6*0.17*0.17*I32),0)</f>
        <v>7</v>
      </c>
    </row>
    <row r="34" spans="2:9" ht="13.8" x14ac:dyDescent="0.25">
      <c r="B34" s="37" t="s">
        <v>29</v>
      </c>
      <c r="C34" s="4" t="s">
        <v>20</v>
      </c>
      <c r="D34" s="4">
        <f>K29</f>
        <v>77</v>
      </c>
      <c r="E34" s="6" t="e">
        <f>#REF!</f>
        <v>#REF!</v>
      </c>
      <c r="F34" s="35" t="e">
        <f t="shared" si="1"/>
        <v>#REF!</v>
      </c>
      <c r="G34" s="30"/>
      <c r="H34" s="15" t="s">
        <v>71</v>
      </c>
      <c r="I34" s="16">
        <f>ROUND(1.9*$I$5,0)</f>
        <v>1197</v>
      </c>
    </row>
    <row r="35" spans="2:9" ht="13.8" x14ac:dyDescent="0.25">
      <c r="B35" s="37" t="s">
        <v>12</v>
      </c>
      <c r="C35" s="4" t="s">
        <v>20</v>
      </c>
      <c r="D35" s="4">
        <f>K30</f>
        <v>77</v>
      </c>
      <c r="E35" s="6" t="e">
        <f>#REF!</f>
        <v>#REF!</v>
      </c>
      <c r="F35" s="35" t="e">
        <f t="shared" si="1"/>
        <v>#REF!</v>
      </c>
    </row>
    <row r="36" spans="2:9" ht="14.4" thickBot="1" x14ac:dyDescent="0.3">
      <c r="B36" s="224" t="s">
        <v>7</v>
      </c>
      <c r="C36" s="225"/>
      <c r="D36" s="225"/>
      <c r="E36" s="226"/>
      <c r="F36" s="36" t="e">
        <f>SUM(F28:F35)</f>
        <v>#REF!</v>
      </c>
    </row>
    <row r="37" spans="2:9" ht="13.8" thickBot="1" x14ac:dyDescent="0.3"/>
    <row r="38" spans="2:9" ht="14.4" thickBot="1" x14ac:dyDescent="0.3">
      <c r="B38" s="202" t="s">
        <v>83</v>
      </c>
      <c r="C38" s="203"/>
      <c r="D38" s="203"/>
      <c r="E38" s="204"/>
      <c r="F38" s="47" t="e">
        <f>F17+F25+F36</f>
        <v>#REF!</v>
      </c>
    </row>
    <row r="39" spans="2:9" ht="13.8" thickBot="1" x14ac:dyDescent="0.3">
      <c r="B39" s="45"/>
      <c r="C39" s="45"/>
      <c r="D39" s="45"/>
      <c r="E39" s="45"/>
      <c r="F39" s="46"/>
    </row>
    <row r="40" spans="2:9" ht="14.4" x14ac:dyDescent="0.3">
      <c r="B40" s="48" t="s">
        <v>84</v>
      </c>
      <c r="C40" s="49" t="s">
        <v>85</v>
      </c>
      <c r="D40" s="50" t="e">
        <f>G11+G20+G28</f>
        <v>#REF!</v>
      </c>
      <c r="E40" s="51"/>
      <c r="F40" s="52"/>
    </row>
    <row r="41" spans="2:9" ht="14.4" x14ac:dyDescent="0.3">
      <c r="B41" s="53" t="s">
        <v>86</v>
      </c>
      <c r="C41" s="42" t="s">
        <v>85</v>
      </c>
      <c r="D41" s="43" t="e">
        <f>F15+F16+F23+F24+F34+F35</f>
        <v>#REF!</v>
      </c>
      <c r="E41" s="44"/>
      <c r="F41" s="54"/>
    </row>
    <row r="42" spans="2:9" ht="13.8" thickBot="1" x14ac:dyDescent="0.3">
      <c r="B42" s="55" t="s">
        <v>87</v>
      </c>
      <c r="C42" s="56" t="s">
        <v>85</v>
      </c>
      <c r="D42" s="57" t="e">
        <f>D40+D41</f>
        <v>#REF!</v>
      </c>
      <c r="E42" s="58"/>
      <c r="F42" s="59"/>
    </row>
    <row r="43" spans="2:9" ht="13.8" thickBot="1" x14ac:dyDescent="0.3">
      <c r="B43" s="38"/>
      <c r="C43" s="38"/>
      <c r="D43" s="38"/>
      <c r="E43" s="38"/>
      <c r="F43" s="38"/>
    </row>
    <row r="44" spans="2:9" x14ac:dyDescent="0.25">
      <c r="B44" s="205" t="s">
        <v>92</v>
      </c>
      <c r="C44" s="206"/>
      <c r="D44" s="206"/>
      <c r="E44" s="207"/>
      <c r="F44" s="208" t="e">
        <f>D40*0.12</f>
        <v>#REF!</v>
      </c>
    </row>
    <row r="45" spans="2:9" x14ac:dyDescent="0.25">
      <c r="B45" s="210" t="s">
        <v>93</v>
      </c>
      <c r="C45" s="211"/>
      <c r="D45" s="211"/>
      <c r="E45" s="212"/>
      <c r="F45" s="209"/>
    </row>
    <row r="46" spans="2:9" x14ac:dyDescent="0.25">
      <c r="B46" s="213" t="s">
        <v>90</v>
      </c>
      <c r="C46" s="214"/>
      <c r="D46" s="214"/>
      <c r="E46" s="215"/>
      <c r="F46" s="216" t="e">
        <f>D41*0.9675</f>
        <v>#REF!</v>
      </c>
    </row>
    <row r="47" spans="2:9" ht="13.8" thickBot="1" x14ac:dyDescent="0.3">
      <c r="B47" s="218" t="s">
        <v>91</v>
      </c>
      <c r="C47" s="219"/>
      <c r="D47" s="219"/>
      <c r="E47" s="220"/>
      <c r="F47" s="217"/>
    </row>
    <row r="48" spans="2:9" ht="13.8" thickBot="1" x14ac:dyDescent="0.3">
      <c r="B48" s="38"/>
      <c r="C48" s="38"/>
      <c r="D48" s="38"/>
      <c r="E48" s="38"/>
      <c r="F48" s="38"/>
    </row>
    <row r="49" spans="2:6" ht="14.4" thickBot="1" x14ac:dyDescent="0.3">
      <c r="B49" s="200" t="s">
        <v>88</v>
      </c>
      <c r="C49" s="201"/>
      <c r="D49" s="201"/>
      <c r="E49" s="201"/>
      <c r="F49" s="60" t="e">
        <f>D42+F44+F46</f>
        <v>#REF!</v>
      </c>
    </row>
    <row r="50" spans="2:6" x14ac:dyDescent="0.25">
      <c r="B50" s="38"/>
      <c r="C50" s="38"/>
      <c r="D50" s="38"/>
      <c r="E50" s="38"/>
      <c r="F50" s="38"/>
    </row>
    <row r="51" spans="2:6" x14ac:dyDescent="0.25">
      <c r="B51" s="39" t="s">
        <v>89</v>
      </c>
      <c r="C51" s="40" t="e">
        <f>F49/$I$5</f>
        <v>#REF!</v>
      </c>
      <c r="D51" s="41"/>
      <c r="E51" s="41"/>
      <c r="F51" s="38"/>
    </row>
  </sheetData>
  <mergeCells count="30">
    <mergeCell ref="B27:F27"/>
    <mergeCell ref="H27:I27"/>
    <mergeCell ref="J28:K28"/>
    <mergeCell ref="B36:E36"/>
    <mergeCell ref="B18:F18"/>
    <mergeCell ref="B19:F19"/>
    <mergeCell ref="H20:I20"/>
    <mergeCell ref="J20:K20"/>
    <mergeCell ref="B2:F2"/>
    <mergeCell ref="B3:F3"/>
    <mergeCell ref="B4:F4"/>
    <mergeCell ref="B8:B9"/>
    <mergeCell ref="C8:C9"/>
    <mergeCell ref="D8:D9"/>
    <mergeCell ref="E8:F8"/>
    <mergeCell ref="L20:M20"/>
    <mergeCell ref="B25:E25"/>
    <mergeCell ref="B10:F10"/>
    <mergeCell ref="H11:I11"/>
    <mergeCell ref="J11:K11"/>
    <mergeCell ref="L11:M11"/>
    <mergeCell ref="B17:E17"/>
    <mergeCell ref="B49:E49"/>
    <mergeCell ref="B38:E38"/>
    <mergeCell ref="B44:E44"/>
    <mergeCell ref="F44:F45"/>
    <mergeCell ref="B45:E45"/>
    <mergeCell ref="B46:E46"/>
    <mergeCell ref="F46:F47"/>
    <mergeCell ref="B47:E47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7"/>
  <sheetViews>
    <sheetView topLeftCell="A34" workbookViewId="0">
      <selection activeCell="K21" sqref="K21"/>
    </sheetView>
  </sheetViews>
  <sheetFormatPr defaultRowHeight="13.2" x14ac:dyDescent="0.25"/>
  <cols>
    <col min="2" max="2" width="23.6640625" customWidth="1"/>
    <col min="4" max="5" width="13.6640625" customWidth="1"/>
    <col min="6" max="6" width="18.6640625" customWidth="1"/>
    <col min="8" max="8" width="18.44140625" bestFit="1" customWidth="1"/>
    <col min="10" max="10" width="16.33203125" bestFit="1" customWidth="1"/>
  </cols>
  <sheetData>
    <row r="1" spans="2:13" ht="13.8" thickBot="1" x14ac:dyDescent="0.3"/>
    <row r="2" spans="2:13" ht="16.2" thickBot="1" x14ac:dyDescent="0.35">
      <c r="B2" s="237" t="s">
        <v>28</v>
      </c>
      <c r="C2" s="238"/>
      <c r="D2" s="238"/>
      <c r="E2" s="238"/>
      <c r="F2" s="239"/>
    </row>
    <row r="3" spans="2:13" ht="15" x14ac:dyDescent="0.25">
      <c r="B3" s="240" t="s">
        <v>104</v>
      </c>
      <c r="C3" s="241"/>
      <c r="D3" s="241"/>
      <c r="E3" s="241"/>
      <c r="F3" s="242"/>
    </row>
    <row r="4" spans="2:13" ht="14.4" thickBot="1" x14ac:dyDescent="0.3">
      <c r="B4" s="243" t="s">
        <v>99</v>
      </c>
      <c r="C4" s="244"/>
      <c r="D4" s="244"/>
      <c r="E4" s="244"/>
      <c r="F4" s="245"/>
    </row>
    <row r="5" spans="2:13" ht="13.8" x14ac:dyDescent="0.25">
      <c r="B5" s="78" t="s">
        <v>100</v>
      </c>
      <c r="C5" s="61">
        <v>100</v>
      </c>
      <c r="D5" s="62" t="s">
        <v>8</v>
      </c>
      <c r="E5" s="63"/>
      <c r="F5" s="64"/>
      <c r="H5" s="4" t="s">
        <v>43</v>
      </c>
      <c r="I5" s="29">
        <f>C5*C6</f>
        <v>630</v>
      </c>
    </row>
    <row r="6" spans="2:13" ht="14.4" thickBot="1" x14ac:dyDescent="0.3">
      <c r="B6" s="65" t="s">
        <v>0</v>
      </c>
      <c r="C6" s="66">
        <v>6.3</v>
      </c>
      <c r="D6" s="67" t="s">
        <v>8</v>
      </c>
      <c r="E6" s="68"/>
      <c r="F6" s="69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246" t="s">
        <v>1</v>
      </c>
      <c r="C8" s="248" t="s">
        <v>2</v>
      </c>
      <c r="D8" s="248" t="s">
        <v>3</v>
      </c>
      <c r="E8" s="250" t="s">
        <v>4</v>
      </c>
      <c r="F8" s="251"/>
      <c r="H8" s="2"/>
    </row>
    <row r="9" spans="2:13" ht="13.8" x14ac:dyDescent="0.25">
      <c r="B9" s="247"/>
      <c r="C9" s="249"/>
      <c r="D9" s="249"/>
      <c r="E9" s="4" t="s">
        <v>5</v>
      </c>
      <c r="F9" s="33" t="s">
        <v>6</v>
      </c>
      <c r="H9" s="2"/>
    </row>
    <row r="10" spans="2:13" ht="13.8" x14ac:dyDescent="0.25">
      <c r="B10" s="234" t="s">
        <v>30</v>
      </c>
      <c r="C10" s="235"/>
      <c r="D10" s="235"/>
      <c r="E10" s="235"/>
      <c r="F10" s="236"/>
      <c r="H10" s="2"/>
    </row>
    <row r="11" spans="2:13" ht="13.8" x14ac:dyDescent="0.25">
      <c r="B11" s="34" t="s">
        <v>10</v>
      </c>
      <c r="C11" s="4" t="s">
        <v>13</v>
      </c>
      <c r="D11" s="4">
        <f>K12</f>
        <v>7.8</v>
      </c>
      <c r="E11" s="7" t="e">
        <f>#REF!</f>
        <v>#REF!</v>
      </c>
      <c r="F11" s="35" t="e">
        <f t="shared" ref="F11:F16" si="0">D11*E11</f>
        <v>#REF!</v>
      </c>
      <c r="G11" s="30" t="e">
        <f>SUM(F11:F14)</f>
        <v>#REF!</v>
      </c>
      <c r="H11" s="190" t="s">
        <v>45</v>
      </c>
      <c r="I11" s="190"/>
      <c r="J11" s="191" t="s">
        <v>26</v>
      </c>
      <c r="K11" s="191"/>
      <c r="L11" s="131" t="s">
        <v>50</v>
      </c>
      <c r="M11" s="131"/>
    </row>
    <row r="12" spans="2:13" ht="13.8" x14ac:dyDescent="0.25">
      <c r="B12" s="34" t="s">
        <v>27</v>
      </c>
      <c r="C12" s="4" t="s">
        <v>13</v>
      </c>
      <c r="D12" s="4">
        <f>K13</f>
        <v>7.8</v>
      </c>
      <c r="E12" s="7" t="e">
        <f>#REF!</f>
        <v>#REF!</v>
      </c>
      <c r="F12" s="35" t="e">
        <f t="shared" si="0"/>
        <v>#REF!</v>
      </c>
      <c r="H12" s="8" t="s">
        <v>46</v>
      </c>
      <c r="I12" s="9">
        <f>($C$5+$C$6)*2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ROUND(($I$5*0.0095),0)</f>
        <v>6</v>
      </c>
    </row>
    <row r="13" spans="2:13" ht="13.8" x14ac:dyDescent="0.25">
      <c r="B13" s="34" t="s">
        <v>32</v>
      </c>
      <c r="C13" s="4" t="s">
        <v>13</v>
      </c>
      <c r="D13" s="4">
        <f>K14</f>
        <v>10.4</v>
      </c>
      <c r="E13" s="7" t="e">
        <f>#REF!</f>
        <v>#REF!</v>
      </c>
      <c r="F13" s="35" t="e">
        <f t="shared" si="0"/>
        <v>#REF!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ROUND(($I$5*0.038),0)</f>
        <v>24</v>
      </c>
    </row>
    <row r="14" spans="2:13" ht="13.8" x14ac:dyDescent="0.25">
      <c r="B14" s="34" t="s">
        <v>11</v>
      </c>
      <c r="C14" s="4" t="s">
        <v>14</v>
      </c>
      <c r="D14" s="4">
        <f>K15</f>
        <v>55</v>
      </c>
      <c r="E14" s="7" t="e">
        <f>#REF!</f>
        <v>#REF!</v>
      </c>
      <c r="F14" s="35" t="e">
        <f t="shared" si="0"/>
        <v>#REF!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34" t="s">
        <v>31</v>
      </c>
      <c r="C15" s="4" t="s">
        <v>20</v>
      </c>
      <c r="D15" s="4">
        <f>M12</f>
        <v>6</v>
      </c>
      <c r="E15" s="7" t="e">
        <f>#REF!</f>
        <v>#REF!</v>
      </c>
      <c r="F15" s="35" t="e">
        <f t="shared" si="0"/>
        <v>#REF!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34" t="s">
        <v>12</v>
      </c>
      <c r="C16" s="4" t="s">
        <v>20</v>
      </c>
      <c r="D16" s="4">
        <f>M13</f>
        <v>24</v>
      </c>
      <c r="E16" s="7" t="e">
        <f>#REF!</f>
        <v>#REF!</v>
      </c>
      <c r="F16" s="35" t="e">
        <f t="shared" si="0"/>
        <v>#REF!</v>
      </c>
      <c r="H16" s="2"/>
    </row>
    <row r="17" spans="2:13" ht="14.4" thickBot="1" x14ac:dyDescent="0.3">
      <c r="B17" s="221" t="s">
        <v>7</v>
      </c>
      <c r="C17" s="222"/>
      <c r="D17" s="222"/>
      <c r="E17" s="222"/>
      <c r="F17" s="36" t="e">
        <f>SUM(F11:F16)</f>
        <v>#REF!</v>
      </c>
      <c r="H17" s="2"/>
    </row>
    <row r="18" spans="2:13" ht="14.4" thickBot="1" x14ac:dyDescent="0.3">
      <c r="B18" s="233"/>
      <c r="C18" s="233"/>
      <c r="D18" s="233"/>
      <c r="E18" s="233"/>
      <c r="F18" s="233"/>
      <c r="H18" s="2"/>
    </row>
    <row r="19" spans="2:13" ht="13.8" x14ac:dyDescent="0.25">
      <c r="B19" s="230" t="s">
        <v>33</v>
      </c>
      <c r="C19" s="231"/>
      <c r="D19" s="231"/>
      <c r="E19" s="231"/>
      <c r="F19" s="232"/>
      <c r="H19" s="2"/>
    </row>
    <row r="20" spans="2:13" ht="13.8" x14ac:dyDescent="0.25">
      <c r="B20" s="37" t="s">
        <v>10</v>
      </c>
      <c r="C20" s="4" t="s">
        <v>21</v>
      </c>
      <c r="D20" s="28">
        <f>K21</f>
        <v>18.899999999999999</v>
      </c>
      <c r="E20" s="6" t="e">
        <f>#REF!</f>
        <v>#REF!</v>
      </c>
      <c r="F20" s="35" t="e">
        <f>E20*D20</f>
        <v>#REF!</v>
      </c>
      <c r="G20" s="30" t="e">
        <f>F20+F21+F22</f>
        <v>#REF!</v>
      </c>
      <c r="H20" s="190" t="s">
        <v>34</v>
      </c>
      <c r="I20" s="190"/>
      <c r="J20" s="191" t="s">
        <v>26</v>
      </c>
      <c r="K20" s="191"/>
      <c r="L20" s="131" t="s">
        <v>50</v>
      </c>
      <c r="M20" s="131"/>
    </row>
    <row r="21" spans="2:13" ht="13.8" x14ac:dyDescent="0.25">
      <c r="B21" s="37" t="s">
        <v>27</v>
      </c>
      <c r="C21" s="4" t="s">
        <v>21</v>
      </c>
      <c r="D21" s="28">
        <f>K22</f>
        <v>15.75</v>
      </c>
      <c r="E21" s="6" t="e">
        <f>#REF!</f>
        <v>#REF!</v>
      </c>
      <c r="F21" s="35" t="e">
        <f>E21*D21</f>
        <v>#REF!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ROUND($I$5*0.0125,0)</f>
        <v>8</v>
      </c>
    </row>
    <row r="22" spans="2:13" ht="13.8" x14ac:dyDescent="0.25">
      <c r="B22" s="37" t="s">
        <v>11</v>
      </c>
      <c r="C22" s="4" t="s">
        <v>14</v>
      </c>
      <c r="D22" s="28">
        <f>K23</f>
        <v>132</v>
      </c>
      <c r="E22" s="6" t="e">
        <f>#REF!</f>
        <v>#REF!</v>
      </c>
      <c r="F22" s="35" t="e">
        <f>E22*D22</f>
        <v>#REF!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ROUND(($I$5*0.038),0)</f>
        <v>24</v>
      </c>
    </row>
    <row r="23" spans="2:13" ht="13.8" x14ac:dyDescent="0.25">
      <c r="B23" s="37" t="s">
        <v>29</v>
      </c>
      <c r="C23" s="4" t="s">
        <v>20</v>
      </c>
      <c r="D23" s="28">
        <f>M21</f>
        <v>8</v>
      </c>
      <c r="E23" s="6" t="e">
        <f>#REF!</f>
        <v>#REF!</v>
      </c>
      <c r="F23" s="35" t="e">
        <f>E23*D23</f>
        <v>#REF!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13" ht="13.8" x14ac:dyDescent="0.25">
      <c r="B24" s="37" t="s">
        <v>12</v>
      </c>
      <c r="C24" s="4" t="s">
        <v>20</v>
      </c>
      <c r="D24" s="28">
        <f>M22</f>
        <v>24</v>
      </c>
      <c r="E24" s="6" t="e">
        <f>#REF!</f>
        <v>#REF!</v>
      </c>
      <c r="F24" s="35" t="e">
        <f>E24*D24</f>
        <v>#REF!</v>
      </c>
      <c r="G24" s="30"/>
      <c r="H24" s="8" t="s">
        <v>49</v>
      </c>
      <c r="I24" s="9">
        <f>ROUND(I21*I22*I23,1)</f>
        <v>31.5</v>
      </c>
    </row>
    <row r="25" spans="2:13" ht="14.4" thickBot="1" x14ac:dyDescent="0.3">
      <c r="B25" s="221" t="s">
        <v>7</v>
      </c>
      <c r="C25" s="222"/>
      <c r="D25" s="222"/>
      <c r="E25" s="222"/>
      <c r="F25" s="36" t="e">
        <f>SUM(F20:F24)</f>
        <v>#REF!</v>
      </c>
    </row>
    <row r="27" spans="2:13" ht="13.8" x14ac:dyDescent="0.25">
      <c r="B27" s="223" t="s">
        <v>94</v>
      </c>
      <c r="C27" s="223"/>
      <c r="D27" s="223"/>
      <c r="E27" s="223"/>
      <c r="F27" s="223"/>
      <c r="H27" s="186" t="s">
        <v>96</v>
      </c>
      <c r="I27" s="186"/>
      <c r="J27" s="186"/>
      <c r="K27" s="186"/>
    </row>
    <row r="28" spans="2:13" ht="13.8" x14ac:dyDescent="0.25">
      <c r="B28" s="70" t="s">
        <v>10</v>
      </c>
      <c r="C28" s="4" t="s">
        <v>13</v>
      </c>
      <c r="D28" s="4">
        <f>I30</f>
        <v>11.3</v>
      </c>
      <c r="E28" s="7" t="e">
        <f>#REF!</f>
        <v>#REF!</v>
      </c>
      <c r="F28" s="7" t="e">
        <f>D28*E28</f>
        <v>#REF!</v>
      </c>
      <c r="G28" s="30" t="e">
        <f>F28+F29</f>
        <v>#REF!</v>
      </c>
      <c r="H28" s="74" t="s">
        <v>98</v>
      </c>
      <c r="I28" s="75">
        <v>1.4999999999999999E-2</v>
      </c>
      <c r="J28" s="74" t="s">
        <v>49</v>
      </c>
      <c r="K28" s="75">
        <f>$I$5*I28</f>
        <v>9.4499999999999993</v>
      </c>
    </row>
    <row r="29" spans="2:13" ht="13.8" x14ac:dyDescent="0.25">
      <c r="B29" s="70" t="s">
        <v>95</v>
      </c>
      <c r="C29" s="4" t="s">
        <v>14</v>
      </c>
      <c r="D29" s="4">
        <f>I31</f>
        <v>79</v>
      </c>
      <c r="E29" s="7" t="e">
        <f>#REF!</f>
        <v>#REF!</v>
      </c>
      <c r="F29" s="7" t="e">
        <f>D29*E29</f>
        <v>#REF!</v>
      </c>
      <c r="H29" s="182" t="s">
        <v>97</v>
      </c>
      <c r="I29" s="182"/>
      <c r="J29" s="184" t="s">
        <v>24</v>
      </c>
      <c r="K29" s="185"/>
    </row>
    <row r="30" spans="2:13" ht="13.8" x14ac:dyDescent="0.25">
      <c r="B30" s="70" t="s">
        <v>29</v>
      </c>
      <c r="C30" s="4" t="s">
        <v>20</v>
      </c>
      <c r="D30" s="4">
        <f>K30</f>
        <v>53</v>
      </c>
      <c r="E30" s="7" t="e">
        <f>#REF!</f>
        <v>#REF!</v>
      </c>
      <c r="F30" s="7" t="e">
        <f>D30*E30</f>
        <v>#REF!</v>
      </c>
      <c r="H30" s="71" t="s">
        <v>52</v>
      </c>
      <c r="I30" s="76">
        <f>ROUND(K28*1.2,1)</f>
        <v>11.3</v>
      </c>
      <c r="J30" s="72" t="s">
        <v>55</v>
      </c>
      <c r="K30" s="73">
        <f>ROUND(I5/12,0)</f>
        <v>53</v>
      </c>
    </row>
    <row r="31" spans="2:13" ht="13.8" x14ac:dyDescent="0.25">
      <c r="B31" s="70" t="s">
        <v>12</v>
      </c>
      <c r="C31" s="4" t="s">
        <v>20</v>
      </c>
      <c r="D31" s="4">
        <f>K31</f>
        <v>53</v>
      </c>
      <c r="E31" s="7" t="e">
        <f>#REF!</f>
        <v>#REF!</v>
      </c>
      <c r="F31" s="7" t="e">
        <f>D31*E31</f>
        <v>#REF!</v>
      </c>
      <c r="H31" s="71" t="s">
        <v>54</v>
      </c>
      <c r="I31" s="76">
        <f>ROUND((I30/4)*28,0)</f>
        <v>79</v>
      </c>
      <c r="J31" s="72" t="s">
        <v>56</v>
      </c>
      <c r="K31" s="73">
        <f>ROUND(I5/12,0)</f>
        <v>53</v>
      </c>
    </row>
    <row r="32" spans="2:13" ht="13.8" x14ac:dyDescent="0.25">
      <c r="B32" s="227" t="s">
        <v>7</v>
      </c>
      <c r="C32" s="228"/>
      <c r="D32" s="228"/>
      <c r="E32" s="229"/>
      <c r="F32" s="7" t="e">
        <f>SUM(F28:F31)</f>
        <v>#REF!</v>
      </c>
      <c r="G32" s="30" t="e">
        <f>F30+F31</f>
        <v>#REF!</v>
      </c>
      <c r="H32" s="183"/>
      <c r="I32" s="183"/>
    </row>
    <row r="33" spans="2:11" ht="13.8" thickBot="1" x14ac:dyDescent="0.3"/>
    <row r="34" spans="2:11" ht="13.8" x14ac:dyDescent="0.25">
      <c r="B34" s="230" t="s">
        <v>35</v>
      </c>
      <c r="C34" s="231"/>
      <c r="D34" s="231"/>
      <c r="E34" s="231"/>
      <c r="F34" s="232"/>
      <c r="H34" s="198" t="s">
        <v>26</v>
      </c>
      <c r="I34" s="199"/>
    </row>
    <row r="35" spans="2:11" ht="13.8" x14ac:dyDescent="0.25">
      <c r="B35" s="34" t="s">
        <v>64</v>
      </c>
      <c r="C35" s="4" t="s">
        <v>13</v>
      </c>
      <c r="D35" s="7">
        <f>I35</f>
        <v>15.12</v>
      </c>
      <c r="E35" s="6" t="e">
        <f>#REF!</f>
        <v>#REF!</v>
      </c>
      <c r="F35" s="35" t="e">
        <f t="shared" ref="F35:F41" si="1">E35*D35</f>
        <v>#REF!</v>
      </c>
      <c r="G35" s="30" t="e">
        <f>F35+F36+F37+F38+F39</f>
        <v>#REF!</v>
      </c>
      <c r="H35" s="15" t="s">
        <v>65</v>
      </c>
      <c r="I35" s="16">
        <f>ROUND($I$5*0.024,2)</f>
        <v>15.12</v>
      </c>
      <c r="J35" s="136" t="s">
        <v>50</v>
      </c>
      <c r="K35" s="137"/>
    </row>
    <row r="36" spans="2:11" ht="13.8" x14ac:dyDescent="0.25">
      <c r="B36" s="37" t="s">
        <v>18</v>
      </c>
      <c r="C36" s="4" t="s">
        <v>15</v>
      </c>
      <c r="D36" s="27">
        <f>I38</f>
        <v>328</v>
      </c>
      <c r="E36" s="6" t="e">
        <f>#REF!</f>
        <v>#REF!</v>
      </c>
      <c r="F36" s="35" t="e">
        <f t="shared" si="1"/>
        <v>#REF!</v>
      </c>
      <c r="H36" s="15" t="s">
        <v>57</v>
      </c>
      <c r="I36" s="20">
        <f>16*$I$5</f>
        <v>10080</v>
      </c>
      <c r="J36" s="17" t="s">
        <v>60</v>
      </c>
      <c r="K36" s="18">
        <f>ROUND(($I$5*0.1275),0)</f>
        <v>80</v>
      </c>
    </row>
    <row r="37" spans="2:11" ht="13.8" x14ac:dyDescent="0.25">
      <c r="B37" s="37" t="s">
        <v>23</v>
      </c>
      <c r="C37" s="4" t="s">
        <v>22</v>
      </c>
      <c r="D37" s="4">
        <f>I36/1000</f>
        <v>10.08</v>
      </c>
      <c r="E37" s="6" t="e">
        <f>#REF!</f>
        <v>#REF!</v>
      </c>
      <c r="F37" s="35" t="e">
        <f t="shared" si="1"/>
        <v>#REF!</v>
      </c>
      <c r="H37" s="15" t="s">
        <v>58</v>
      </c>
      <c r="I37" s="16">
        <f>$C$5/0.4</f>
        <v>250</v>
      </c>
      <c r="J37" s="17" t="s">
        <v>61</v>
      </c>
      <c r="K37" s="18">
        <f>ROUND(($I$5*0.1275),0)</f>
        <v>80</v>
      </c>
    </row>
    <row r="38" spans="2:11" ht="13.8" x14ac:dyDescent="0.25">
      <c r="B38" s="37" t="s">
        <v>62</v>
      </c>
      <c r="C38" s="4" t="s">
        <v>17</v>
      </c>
      <c r="D38" s="4">
        <f>I37</f>
        <v>250</v>
      </c>
      <c r="E38" s="6" t="e">
        <f>#REF!</f>
        <v>#REF!</v>
      </c>
      <c r="F38" s="35" t="e">
        <f t="shared" si="1"/>
        <v>#REF!</v>
      </c>
      <c r="H38" s="15" t="s">
        <v>59</v>
      </c>
      <c r="I38" s="21">
        <f>ROUND(0.52*$I$5,0)</f>
        <v>328</v>
      </c>
    </row>
    <row r="39" spans="2:11" ht="13.8" x14ac:dyDescent="0.25">
      <c r="B39" s="37" t="s">
        <v>66</v>
      </c>
      <c r="C39" s="4" t="s">
        <v>17</v>
      </c>
      <c r="D39" s="4">
        <f>I39</f>
        <v>69</v>
      </c>
      <c r="E39" s="6" t="e">
        <f>#REF!</f>
        <v>#REF!</v>
      </c>
      <c r="F39" s="35" t="e">
        <f t="shared" si="1"/>
        <v>#REF!</v>
      </c>
      <c r="H39" s="15" t="s">
        <v>63</v>
      </c>
      <c r="I39" s="16">
        <f>ROUND((($C$5/3)+1)*2,0)</f>
        <v>69</v>
      </c>
    </row>
    <row r="40" spans="2:11" ht="13.8" x14ac:dyDescent="0.25">
      <c r="B40" s="37" t="s">
        <v>29</v>
      </c>
      <c r="C40" s="4" t="s">
        <v>20</v>
      </c>
      <c r="D40" s="4">
        <f>K36</f>
        <v>80</v>
      </c>
      <c r="E40" s="6" t="e">
        <f>#REF!</f>
        <v>#REF!</v>
      </c>
      <c r="F40" s="35" t="e">
        <f t="shared" si="1"/>
        <v>#REF!</v>
      </c>
    </row>
    <row r="41" spans="2:11" ht="13.8" x14ac:dyDescent="0.25">
      <c r="B41" s="37" t="s">
        <v>12</v>
      </c>
      <c r="C41" s="4" t="s">
        <v>20</v>
      </c>
      <c r="D41" s="4">
        <f>K37</f>
        <v>80</v>
      </c>
      <c r="E41" s="6" t="e">
        <f>#REF!</f>
        <v>#REF!</v>
      </c>
      <c r="F41" s="35" t="e">
        <f t="shared" si="1"/>
        <v>#REF!</v>
      </c>
      <c r="G41" s="30"/>
    </row>
    <row r="42" spans="2:11" ht="14.4" thickBot="1" x14ac:dyDescent="0.3">
      <c r="B42" s="224" t="s">
        <v>7</v>
      </c>
      <c r="C42" s="225"/>
      <c r="D42" s="225"/>
      <c r="E42" s="226"/>
      <c r="F42" s="36" t="e">
        <f>SUM(F35:F41)</f>
        <v>#REF!</v>
      </c>
    </row>
    <row r="43" spans="2:11" ht="13.8" thickBot="1" x14ac:dyDescent="0.3"/>
    <row r="44" spans="2:11" ht="14.4" thickBot="1" x14ac:dyDescent="0.3">
      <c r="B44" s="202" t="s">
        <v>83</v>
      </c>
      <c r="C44" s="203"/>
      <c r="D44" s="203"/>
      <c r="E44" s="204"/>
      <c r="F44" s="47" t="e">
        <f>F17+F25+F32+F42</f>
        <v>#REF!</v>
      </c>
    </row>
    <row r="45" spans="2:11" ht="13.8" thickBot="1" x14ac:dyDescent="0.3">
      <c r="B45" s="45"/>
      <c r="C45" s="45"/>
      <c r="D45" s="45"/>
      <c r="E45" s="45"/>
      <c r="F45" s="46"/>
    </row>
    <row r="46" spans="2:11" ht="14.4" x14ac:dyDescent="0.3">
      <c r="B46" s="48" t="s">
        <v>84</v>
      </c>
      <c r="C46" s="49" t="s">
        <v>85</v>
      </c>
      <c r="D46" s="50" t="e">
        <f>F11+F12+F13+F14+F20+F21+F22+F28+F29+F35+F36+F37+F38+F39</f>
        <v>#REF!</v>
      </c>
      <c r="E46" s="51"/>
      <c r="F46" s="52"/>
    </row>
    <row r="47" spans="2:11" ht="14.4" x14ac:dyDescent="0.3">
      <c r="B47" s="53" t="s">
        <v>86</v>
      </c>
      <c r="C47" s="42" t="s">
        <v>85</v>
      </c>
      <c r="D47" s="43" t="e">
        <f>F15+F16+F23+F24+F30+F31+F40+F41</f>
        <v>#REF!</v>
      </c>
      <c r="E47" s="44"/>
      <c r="F47" s="54"/>
    </row>
    <row r="48" spans="2:11" ht="13.8" thickBot="1" x14ac:dyDescent="0.3">
      <c r="B48" s="55" t="s">
        <v>87</v>
      </c>
      <c r="C48" s="56" t="s">
        <v>85</v>
      </c>
      <c r="D48" s="57" t="e">
        <f>D46+D47</f>
        <v>#REF!</v>
      </c>
      <c r="E48" s="58"/>
      <c r="F48" s="59"/>
    </row>
    <row r="49" spans="2:6" ht="13.8" thickBot="1" x14ac:dyDescent="0.3">
      <c r="B49" s="38"/>
      <c r="C49" s="38"/>
      <c r="D49" s="38"/>
      <c r="E49" s="38"/>
      <c r="F49" s="38"/>
    </row>
    <row r="50" spans="2:6" x14ac:dyDescent="0.25">
      <c r="B50" s="205" t="s">
        <v>92</v>
      </c>
      <c r="C50" s="206"/>
      <c r="D50" s="206"/>
      <c r="E50" s="207"/>
      <c r="F50" s="208" t="e">
        <f>D46*0.12</f>
        <v>#REF!</v>
      </c>
    </row>
    <row r="51" spans="2:6" x14ac:dyDescent="0.25">
      <c r="B51" s="210" t="s">
        <v>93</v>
      </c>
      <c r="C51" s="211"/>
      <c r="D51" s="211"/>
      <c r="E51" s="212"/>
      <c r="F51" s="209"/>
    </row>
    <row r="52" spans="2:6" x14ac:dyDescent="0.25">
      <c r="B52" s="213" t="s">
        <v>90</v>
      </c>
      <c r="C52" s="214"/>
      <c r="D52" s="214"/>
      <c r="E52" s="215"/>
      <c r="F52" s="216" t="e">
        <f>D47*0.9675</f>
        <v>#REF!</v>
      </c>
    </row>
    <row r="53" spans="2:6" ht="13.8" thickBot="1" x14ac:dyDescent="0.3">
      <c r="B53" s="218" t="s">
        <v>91</v>
      </c>
      <c r="C53" s="219"/>
      <c r="D53" s="219"/>
      <c r="E53" s="220"/>
      <c r="F53" s="217"/>
    </row>
    <row r="54" spans="2:6" ht="13.8" thickBot="1" x14ac:dyDescent="0.3">
      <c r="B54" s="38"/>
      <c r="C54" s="38"/>
      <c r="D54" s="38"/>
      <c r="E54" s="38"/>
      <c r="F54" s="38"/>
    </row>
    <row r="55" spans="2:6" ht="14.4" thickBot="1" x14ac:dyDescent="0.3">
      <c r="B55" s="200" t="s">
        <v>88</v>
      </c>
      <c r="C55" s="201"/>
      <c r="D55" s="201"/>
      <c r="E55" s="201"/>
      <c r="F55" s="60" t="e">
        <f>D48+F50+F52</f>
        <v>#REF!</v>
      </c>
    </row>
    <row r="56" spans="2:6" x14ac:dyDescent="0.25">
      <c r="B56" s="38"/>
      <c r="C56" s="38"/>
      <c r="D56" s="38"/>
      <c r="E56" s="38"/>
      <c r="F56" s="38"/>
    </row>
    <row r="57" spans="2:6" x14ac:dyDescent="0.25">
      <c r="B57" s="39" t="s">
        <v>89</v>
      </c>
      <c r="C57" s="40" t="e">
        <f>F55/$I$5</f>
        <v>#REF!</v>
      </c>
      <c r="D57" s="41"/>
      <c r="E57" s="41"/>
      <c r="F57" s="38"/>
    </row>
  </sheetData>
  <mergeCells count="36">
    <mergeCell ref="B2:F2"/>
    <mergeCell ref="B3:F3"/>
    <mergeCell ref="B4:F4"/>
    <mergeCell ref="B8:B9"/>
    <mergeCell ref="C8:C9"/>
    <mergeCell ref="D8:D9"/>
    <mergeCell ref="E8:F8"/>
    <mergeCell ref="B10:F10"/>
    <mergeCell ref="H11:I11"/>
    <mergeCell ref="J11:K11"/>
    <mergeCell ref="L11:M11"/>
    <mergeCell ref="B17:E17"/>
    <mergeCell ref="B18:F18"/>
    <mergeCell ref="B19:F19"/>
    <mergeCell ref="H20:I20"/>
    <mergeCell ref="J20:K20"/>
    <mergeCell ref="L20:M20"/>
    <mergeCell ref="B25:E25"/>
    <mergeCell ref="B27:F27"/>
    <mergeCell ref="H27:K27"/>
    <mergeCell ref="J35:K35"/>
    <mergeCell ref="B42:E42"/>
    <mergeCell ref="H29:I29"/>
    <mergeCell ref="J29:K29"/>
    <mergeCell ref="B32:E32"/>
    <mergeCell ref="H32:I32"/>
    <mergeCell ref="B34:F34"/>
    <mergeCell ref="H34:I34"/>
    <mergeCell ref="B55:E55"/>
    <mergeCell ref="B44:E44"/>
    <mergeCell ref="B50:E50"/>
    <mergeCell ref="F50:F51"/>
    <mergeCell ref="B51:E51"/>
    <mergeCell ref="B52:E52"/>
    <mergeCell ref="F52:F53"/>
    <mergeCell ref="B53:E53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5" sqref="L15:M16"/>
    </sheetView>
  </sheetViews>
  <sheetFormatPr defaultRowHeight="13.2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7"/>
  <sheetViews>
    <sheetView topLeftCell="A18" workbookViewId="0">
      <selection activeCell="D35" sqref="D35"/>
    </sheetView>
  </sheetViews>
  <sheetFormatPr defaultRowHeight="13.2" x14ac:dyDescent="0.25"/>
  <cols>
    <col min="2" max="2" width="23.6640625" customWidth="1"/>
    <col min="4" max="5" width="13.6640625" customWidth="1"/>
    <col min="6" max="6" width="18.6640625" customWidth="1"/>
    <col min="8" max="8" width="21" bestFit="1" customWidth="1"/>
    <col min="9" max="9" width="7.33203125" bestFit="1" customWidth="1"/>
    <col min="10" max="10" width="16.33203125" bestFit="1" customWidth="1"/>
  </cols>
  <sheetData>
    <row r="1" spans="2:13" ht="13.8" thickBot="1" x14ac:dyDescent="0.3">
      <c r="B1">
        <v>23</v>
      </c>
    </row>
    <row r="2" spans="2:13" ht="15.6" x14ac:dyDescent="0.3">
      <c r="B2" s="237" t="s">
        <v>28</v>
      </c>
      <c r="C2" s="238"/>
      <c r="D2" s="238"/>
      <c r="E2" s="238"/>
      <c r="F2" s="239"/>
    </row>
    <row r="3" spans="2:13" ht="15" x14ac:dyDescent="0.25">
      <c r="B3" s="252" t="s">
        <v>105</v>
      </c>
      <c r="C3" s="253"/>
      <c r="D3" s="253"/>
      <c r="E3" s="253"/>
      <c r="F3" s="254"/>
    </row>
    <row r="4" spans="2:13" ht="14.4" thickBot="1" x14ac:dyDescent="0.3">
      <c r="B4" s="243" t="s">
        <v>101</v>
      </c>
      <c r="C4" s="244"/>
      <c r="D4" s="244"/>
      <c r="E4" s="244"/>
      <c r="F4" s="245"/>
    </row>
    <row r="5" spans="2:13" ht="13.8" x14ac:dyDescent="0.25">
      <c r="B5" s="78" t="s">
        <v>100</v>
      </c>
      <c r="C5" s="61">
        <v>100</v>
      </c>
      <c r="D5" s="62" t="s">
        <v>8</v>
      </c>
      <c r="E5" s="63"/>
      <c r="F5" s="64"/>
      <c r="H5" s="4" t="s">
        <v>43</v>
      </c>
      <c r="I5" s="29">
        <f>C5*C6</f>
        <v>630</v>
      </c>
    </row>
    <row r="6" spans="2:13" ht="14.4" thickBot="1" x14ac:dyDescent="0.3">
      <c r="B6" s="65" t="s">
        <v>0</v>
      </c>
      <c r="C6" s="66">
        <v>6.3</v>
      </c>
      <c r="D6" s="67" t="s">
        <v>8</v>
      </c>
      <c r="E6" s="68"/>
      <c r="F6" s="69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246" t="s">
        <v>1</v>
      </c>
      <c r="C8" s="248" t="s">
        <v>2</v>
      </c>
      <c r="D8" s="248" t="s">
        <v>3</v>
      </c>
      <c r="E8" s="250" t="s">
        <v>4</v>
      </c>
      <c r="F8" s="251"/>
      <c r="H8" s="2"/>
    </row>
    <row r="9" spans="2:13" ht="13.8" x14ac:dyDescent="0.25">
      <c r="B9" s="247"/>
      <c r="C9" s="249"/>
      <c r="D9" s="249"/>
      <c r="E9" s="4" t="s">
        <v>5</v>
      </c>
      <c r="F9" s="33" t="s">
        <v>6</v>
      </c>
      <c r="H9" s="2"/>
    </row>
    <row r="10" spans="2:13" ht="13.8" x14ac:dyDescent="0.25">
      <c r="B10" s="234" t="s">
        <v>30</v>
      </c>
      <c r="C10" s="235"/>
      <c r="D10" s="235"/>
      <c r="E10" s="235"/>
      <c r="F10" s="236"/>
      <c r="H10" s="2"/>
    </row>
    <row r="11" spans="2:13" ht="13.8" x14ac:dyDescent="0.25">
      <c r="B11" s="34" t="s">
        <v>10</v>
      </c>
      <c r="C11" s="4" t="s">
        <v>13</v>
      </c>
      <c r="D11" s="4">
        <f>K12</f>
        <v>7.8</v>
      </c>
      <c r="E11" s="7" t="e">
        <f>#REF!</f>
        <v>#REF!</v>
      </c>
      <c r="F11" s="35" t="e">
        <f t="shared" ref="F11:F16" si="0">D11*E11</f>
        <v>#REF!</v>
      </c>
      <c r="G11" s="30" t="e">
        <f>SUM(F11:F14)</f>
        <v>#REF!</v>
      </c>
      <c r="H11" s="190" t="s">
        <v>45</v>
      </c>
      <c r="I11" s="190"/>
      <c r="J11" s="191" t="s">
        <v>26</v>
      </c>
      <c r="K11" s="191"/>
      <c r="L11" s="131" t="s">
        <v>50</v>
      </c>
      <c r="M11" s="131"/>
    </row>
    <row r="12" spans="2:13" ht="13.8" x14ac:dyDescent="0.25">
      <c r="B12" s="34" t="s">
        <v>27</v>
      </c>
      <c r="C12" s="4" t="s">
        <v>13</v>
      </c>
      <c r="D12" s="4">
        <f>K13</f>
        <v>7.8</v>
      </c>
      <c r="E12" s="7" t="e">
        <f>#REF!</f>
        <v>#REF!</v>
      </c>
      <c r="F12" s="35" t="e">
        <f t="shared" si="0"/>
        <v>#REF!</v>
      </c>
      <c r="H12" s="8" t="s">
        <v>46</v>
      </c>
      <c r="I12" s="9">
        <f>($C$5+$C$6)*2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ROUND(($I$5*0.0095),0)</f>
        <v>6</v>
      </c>
    </row>
    <row r="13" spans="2:13" ht="13.8" x14ac:dyDescent="0.25">
      <c r="B13" s="34" t="s">
        <v>32</v>
      </c>
      <c r="C13" s="4" t="s">
        <v>13</v>
      </c>
      <c r="D13" s="4">
        <f>K14</f>
        <v>10.4</v>
      </c>
      <c r="E13" s="7" t="e">
        <f>#REF!</f>
        <v>#REF!</v>
      </c>
      <c r="F13" s="35" t="e">
        <f t="shared" si="0"/>
        <v>#REF!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ROUND(($I$5*0.038),0)</f>
        <v>24</v>
      </c>
    </row>
    <row r="14" spans="2:13" ht="13.8" x14ac:dyDescent="0.25">
      <c r="B14" s="34" t="s">
        <v>11</v>
      </c>
      <c r="C14" s="4" t="s">
        <v>14</v>
      </c>
      <c r="D14" s="4">
        <f>K15</f>
        <v>55</v>
      </c>
      <c r="E14" s="7" t="e">
        <f>#REF!</f>
        <v>#REF!</v>
      </c>
      <c r="F14" s="35" t="e">
        <f t="shared" si="0"/>
        <v>#REF!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34" t="s">
        <v>31</v>
      </c>
      <c r="C15" s="4" t="s">
        <v>20</v>
      </c>
      <c r="D15" s="4">
        <f>M12</f>
        <v>6</v>
      </c>
      <c r="E15" s="7" t="e">
        <f>#REF!</f>
        <v>#REF!</v>
      </c>
      <c r="F15" s="35" t="e">
        <f t="shared" si="0"/>
        <v>#REF!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34" t="s">
        <v>12</v>
      </c>
      <c r="C16" s="4" t="s">
        <v>20</v>
      </c>
      <c r="D16" s="4">
        <f>M13</f>
        <v>24</v>
      </c>
      <c r="E16" s="7" t="e">
        <f>#REF!</f>
        <v>#REF!</v>
      </c>
      <c r="F16" s="35" t="e">
        <f t="shared" si="0"/>
        <v>#REF!</v>
      </c>
      <c r="H16" s="2"/>
    </row>
    <row r="17" spans="2:13" ht="14.4" thickBot="1" x14ac:dyDescent="0.3">
      <c r="B17" s="221" t="s">
        <v>7</v>
      </c>
      <c r="C17" s="222"/>
      <c r="D17" s="222"/>
      <c r="E17" s="222"/>
      <c r="F17" s="36" t="e">
        <f>SUM(F11:F16)</f>
        <v>#REF!</v>
      </c>
      <c r="H17" s="2"/>
    </row>
    <row r="18" spans="2:13" ht="14.4" thickBot="1" x14ac:dyDescent="0.3">
      <c r="B18" s="233"/>
      <c r="C18" s="233"/>
      <c r="D18" s="233"/>
      <c r="E18" s="233"/>
      <c r="F18" s="233"/>
      <c r="H18" s="2"/>
    </row>
    <row r="19" spans="2:13" ht="13.8" x14ac:dyDescent="0.25">
      <c r="B19" s="230" t="s">
        <v>33</v>
      </c>
      <c r="C19" s="231"/>
      <c r="D19" s="231"/>
      <c r="E19" s="231"/>
      <c r="F19" s="232"/>
      <c r="H19" s="2"/>
    </row>
    <row r="20" spans="2:13" ht="13.8" x14ac:dyDescent="0.25">
      <c r="B20" s="37" t="s">
        <v>10</v>
      </c>
      <c r="C20" s="4" t="s">
        <v>21</v>
      </c>
      <c r="D20" s="28">
        <f>K21</f>
        <v>18.899999999999999</v>
      </c>
      <c r="E20" s="6" t="e">
        <f>#REF!</f>
        <v>#REF!</v>
      </c>
      <c r="F20" s="35" t="e">
        <f>E20*D20</f>
        <v>#REF!</v>
      </c>
      <c r="G20" s="30" t="e">
        <f>F20+F21+F22</f>
        <v>#REF!</v>
      </c>
      <c r="H20" s="190" t="s">
        <v>34</v>
      </c>
      <c r="I20" s="190"/>
      <c r="J20" s="191" t="s">
        <v>26</v>
      </c>
      <c r="K20" s="191"/>
      <c r="L20" s="131" t="s">
        <v>50</v>
      </c>
      <c r="M20" s="131"/>
    </row>
    <row r="21" spans="2:13" ht="13.8" x14ac:dyDescent="0.25">
      <c r="B21" s="37" t="s">
        <v>27</v>
      </c>
      <c r="C21" s="4" t="s">
        <v>21</v>
      </c>
      <c r="D21" s="28">
        <f>K22</f>
        <v>15.75</v>
      </c>
      <c r="E21" s="6" t="e">
        <f>#REF!</f>
        <v>#REF!</v>
      </c>
      <c r="F21" s="35" t="e">
        <f>E21*D21</f>
        <v>#REF!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ROUND($I$5*0.0125,0)</f>
        <v>8</v>
      </c>
    </row>
    <row r="22" spans="2:13" ht="13.8" x14ac:dyDescent="0.25">
      <c r="B22" s="37" t="s">
        <v>11</v>
      </c>
      <c r="C22" s="4" t="s">
        <v>14</v>
      </c>
      <c r="D22" s="28">
        <f>K23</f>
        <v>132</v>
      </c>
      <c r="E22" s="6" t="e">
        <f>#REF!</f>
        <v>#REF!</v>
      </c>
      <c r="F22" s="35" t="e">
        <f>E22*D22</f>
        <v>#REF!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ROUND(($I$5*0.038),0)</f>
        <v>24</v>
      </c>
    </row>
    <row r="23" spans="2:13" ht="13.8" x14ac:dyDescent="0.25">
      <c r="B23" s="37" t="s">
        <v>29</v>
      </c>
      <c r="C23" s="4" t="s">
        <v>20</v>
      </c>
      <c r="D23" s="28">
        <f>M21</f>
        <v>8</v>
      </c>
      <c r="E23" s="6" t="e">
        <f>#REF!</f>
        <v>#REF!</v>
      </c>
      <c r="F23" s="35" t="e">
        <f>E23*D23</f>
        <v>#REF!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13" ht="13.8" x14ac:dyDescent="0.25">
      <c r="B24" s="37" t="s">
        <v>12</v>
      </c>
      <c r="C24" s="4" t="s">
        <v>20</v>
      </c>
      <c r="D24" s="28">
        <f>M22</f>
        <v>24</v>
      </c>
      <c r="E24" s="6" t="e">
        <f>#REF!</f>
        <v>#REF!</v>
      </c>
      <c r="F24" s="35" t="e">
        <f>E24*D24</f>
        <v>#REF!</v>
      </c>
      <c r="G24" s="30"/>
      <c r="H24" s="8" t="s">
        <v>49</v>
      </c>
      <c r="I24" s="9">
        <f>ROUND(I21*I22*I23,1)</f>
        <v>31.5</v>
      </c>
    </row>
    <row r="25" spans="2:13" ht="14.4" thickBot="1" x14ac:dyDescent="0.3">
      <c r="B25" s="221" t="s">
        <v>7</v>
      </c>
      <c r="C25" s="222"/>
      <c r="D25" s="222"/>
      <c r="E25" s="222"/>
      <c r="F25" s="36" t="e">
        <f>SUM(F20:F24)</f>
        <v>#REF!</v>
      </c>
    </row>
    <row r="27" spans="2:13" ht="13.8" x14ac:dyDescent="0.25">
      <c r="B27" s="223" t="s">
        <v>94</v>
      </c>
      <c r="C27" s="223"/>
      <c r="D27" s="223"/>
      <c r="E27" s="223"/>
      <c r="F27" s="223"/>
      <c r="H27" s="186" t="s">
        <v>96</v>
      </c>
      <c r="I27" s="186"/>
      <c r="J27" s="186"/>
      <c r="K27" s="186"/>
    </row>
    <row r="28" spans="2:13" ht="13.8" x14ac:dyDescent="0.25">
      <c r="B28" s="70" t="s">
        <v>10</v>
      </c>
      <c r="C28" s="4" t="s">
        <v>13</v>
      </c>
      <c r="D28" s="4">
        <f>I30</f>
        <v>11.3</v>
      </c>
      <c r="E28" s="7" t="e">
        <f>#REF!</f>
        <v>#REF!</v>
      </c>
      <c r="F28" s="7" t="e">
        <f>D28*E28</f>
        <v>#REF!</v>
      </c>
      <c r="G28" s="30" t="e">
        <f>F28+F29</f>
        <v>#REF!</v>
      </c>
      <c r="H28" s="74" t="s">
        <v>98</v>
      </c>
      <c r="I28" s="75">
        <v>1.4999999999999999E-2</v>
      </c>
      <c r="J28" s="74" t="s">
        <v>49</v>
      </c>
      <c r="K28" s="75">
        <f>$I$5*I28</f>
        <v>9.4499999999999993</v>
      </c>
    </row>
    <row r="29" spans="2:13" ht="13.8" x14ac:dyDescent="0.25">
      <c r="B29" s="70" t="s">
        <v>95</v>
      </c>
      <c r="C29" s="4" t="s">
        <v>14</v>
      </c>
      <c r="D29" s="4">
        <f>I31</f>
        <v>79</v>
      </c>
      <c r="E29" s="7" t="e">
        <f>#REF!</f>
        <v>#REF!</v>
      </c>
      <c r="F29" s="7" t="e">
        <f>D29*E29</f>
        <v>#REF!</v>
      </c>
      <c r="H29" s="182" t="s">
        <v>97</v>
      </c>
      <c r="I29" s="182"/>
      <c r="J29" s="184" t="s">
        <v>24</v>
      </c>
      <c r="K29" s="185"/>
    </row>
    <row r="30" spans="2:13" ht="13.8" x14ac:dyDescent="0.25">
      <c r="B30" s="70" t="s">
        <v>29</v>
      </c>
      <c r="C30" s="4" t="s">
        <v>20</v>
      </c>
      <c r="D30" s="4">
        <f>K30</f>
        <v>53</v>
      </c>
      <c r="E30" s="7" t="e">
        <f>#REF!</f>
        <v>#REF!</v>
      </c>
      <c r="F30" s="7" t="e">
        <f>D30*E30</f>
        <v>#REF!</v>
      </c>
      <c r="H30" s="71" t="s">
        <v>52</v>
      </c>
      <c r="I30" s="76">
        <f>ROUND(K28*1.2,1)</f>
        <v>11.3</v>
      </c>
      <c r="J30" s="72" t="s">
        <v>55</v>
      </c>
      <c r="K30" s="73">
        <f>ROUND(I5/12,0)</f>
        <v>53</v>
      </c>
    </row>
    <row r="31" spans="2:13" ht="13.8" x14ac:dyDescent="0.25">
      <c r="B31" s="70" t="s">
        <v>12</v>
      </c>
      <c r="C31" s="4" t="s">
        <v>20</v>
      </c>
      <c r="D31" s="4">
        <f>K31</f>
        <v>53</v>
      </c>
      <c r="E31" s="7" t="e">
        <f>#REF!</f>
        <v>#REF!</v>
      </c>
      <c r="F31" s="7" t="e">
        <f>D31*E31</f>
        <v>#REF!</v>
      </c>
      <c r="H31" s="71" t="s">
        <v>54</v>
      </c>
      <c r="I31" s="76">
        <f>ROUND((I30/4)*28,0)</f>
        <v>79</v>
      </c>
      <c r="J31" s="72" t="s">
        <v>56</v>
      </c>
      <c r="K31" s="73">
        <f>ROUND(I5/12,0)</f>
        <v>53</v>
      </c>
    </row>
    <row r="32" spans="2:13" ht="13.8" x14ac:dyDescent="0.25">
      <c r="B32" s="227" t="s">
        <v>7</v>
      </c>
      <c r="C32" s="228"/>
      <c r="D32" s="228"/>
      <c r="E32" s="229"/>
      <c r="F32" s="7" t="e">
        <f>SUM(F28:F31)</f>
        <v>#REF!</v>
      </c>
      <c r="G32" s="30" t="e">
        <f>F30+F31</f>
        <v>#REF!</v>
      </c>
      <c r="H32" s="183"/>
      <c r="I32" s="183"/>
    </row>
    <row r="33" spans="2:11" ht="13.8" thickBot="1" x14ac:dyDescent="0.3"/>
    <row r="34" spans="2:11" ht="13.8" x14ac:dyDescent="0.25">
      <c r="B34" s="230" t="s">
        <v>38</v>
      </c>
      <c r="C34" s="231"/>
      <c r="D34" s="231"/>
      <c r="E34" s="231"/>
      <c r="F34" s="232"/>
      <c r="H34" s="134" t="s">
        <v>26</v>
      </c>
      <c r="I34" s="135"/>
    </row>
    <row r="35" spans="2:11" ht="13.8" x14ac:dyDescent="0.25">
      <c r="B35" s="34" t="s">
        <v>78</v>
      </c>
      <c r="C35" s="4" t="s">
        <v>13</v>
      </c>
      <c r="D35" s="7">
        <v>0.25</v>
      </c>
      <c r="E35" s="6" t="e">
        <f>#REF!</f>
        <v>#REF!</v>
      </c>
      <c r="F35" s="35" t="e">
        <f>D35*E35</f>
        <v>#REF!</v>
      </c>
      <c r="G35" s="30" t="e">
        <f>F35+F36+F37+F38+F39</f>
        <v>#REF!</v>
      </c>
      <c r="H35" s="15" t="s">
        <v>76</v>
      </c>
      <c r="I35" s="16">
        <f>ROUND($I$5*0.035,2)</f>
        <v>22.05</v>
      </c>
      <c r="J35" s="136" t="s">
        <v>50</v>
      </c>
      <c r="K35" s="137"/>
    </row>
    <row r="36" spans="2:11" ht="13.8" x14ac:dyDescent="0.25">
      <c r="B36" s="37" t="s">
        <v>80</v>
      </c>
      <c r="C36" s="4" t="s">
        <v>17</v>
      </c>
      <c r="D36" s="5">
        <f>I39</f>
        <v>69</v>
      </c>
      <c r="E36" s="6" t="e">
        <f>#REF!</f>
        <v>#REF!</v>
      </c>
      <c r="F36" s="35" t="e">
        <f t="shared" ref="F36:F41" si="1">D36*E36</f>
        <v>#REF!</v>
      </c>
      <c r="H36" s="15" t="s">
        <v>57</v>
      </c>
      <c r="I36" s="20">
        <f>$I$5*16</f>
        <v>10080</v>
      </c>
      <c r="J36" s="17" t="s">
        <v>60</v>
      </c>
      <c r="K36" s="18">
        <f>ROUND(($I$5*0.1225),0)</f>
        <v>77</v>
      </c>
    </row>
    <row r="37" spans="2:11" ht="13.8" x14ac:dyDescent="0.25">
      <c r="B37" s="37" t="s">
        <v>82</v>
      </c>
      <c r="C37" s="4" t="s">
        <v>22</v>
      </c>
      <c r="D37" s="5">
        <f>I36/1000</f>
        <v>10.08</v>
      </c>
      <c r="E37" s="6" t="e">
        <f>#REF!</f>
        <v>#REF!</v>
      </c>
      <c r="F37" s="35" t="e">
        <f t="shared" si="1"/>
        <v>#REF!</v>
      </c>
      <c r="H37" s="15" t="s">
        <v>81</v>
      </c>
      <c r="I37" s="16">
        <f>ROUND($C$5/0.4,0)</f>
        <v>250</v>
      </c>
      <c r="J37" s="17" t="s">
        <v>61</v>
      </c>
      <c r="K37" s="18">
        <f>ROUND(($I$5*0.1225),0)</f>
        <v>77</v>
      </c>
    </row>
    <row r="38" spans="2:11" ht="13.8" x14ac:dyDescent="0.25">
      <c r="B38" s="37" t="s">
        <v>18</v>
      </c>
      <c r="C38" s="4" t="s">
        <v>15</v>
      </c>
      <c r="D38" s="27">
        <f>I38</f>
        <v>252</v>
      </c>
      <c r="E38" s="6" t="e">
        <f>#REF!</f>
        <v>#REF!</v>
      </c>
      <c r="F38" s="35" t="e">
        <f t="shared" si="1"/>
        <v>#REF!</v>
      </c>
      <c r="H38" s="15" t="s">
        <v>59</v>
      </c>
      <c r="I38" s="21">
        <f>ROUND(0.4*$I$5,0)</f>
        <v>252</v>
      </c>
    </row>
    <row r="39" spans="2:11" ht="13.8" x14ac:dyDescent="0.25">
      <c r="B39" s="37" t="s">
        <v>62</v>
      </c>
      <c r="C39" s="4" t="s">
        <v>17</v>
      </c>
      <c r="D39" s="4">
        <f>I37</f>
        <v>250</v>
      </c>
      <c r="E39" s="6" t="e">
        <f>#REF!</f>
        <v>#REF!</v>
      </c>
      <c r="F39" s="35" t="e">
        <f t="shared" si="1"/>
        <v>#REF!</v>
      </c>
      <c r="H39" s="15" t="s">
        <v>72</v>
      </c>
      <c r="I39" s="16">
        <f>ROUND((($C$5/3)+1)*2,0)</f>
        <v>69</v>
      </c>
    </row>
    <row r="40" spans="2:11" ht="13.8" x14ac:dyDescent="0.25">
      <c r="B40" s="37" t="s">
        <v>29</v>
      </c>
      <c r="C40" s="4" t="s">
        <v>20</v>
      </c>
      <c r="D40" s="4">
        <f>K36</f>
        <v>77</v>
      </c>
      <c r="E40" s="6" t="e">
        <f>#REF!</f>
        <v>#REF!</v>
      </c>
      <c r="F40" s="35" t="e">
        <f t="shared" si="1"/>
        <v>#REF!</v>
      </c>
    </row>
    <row r="41" spans="2:11" ht="13.8" x14ac:dyDescent="0.25">
      <c r="B41" s="37" t="s">
        <v>12</v>
      </c>
      <c r="C41" s="4" t="s">
        <v>20</v>
      </c>
      <c r="D41" s="4">
        <f>K37</f>
        <v>77</v>
      </c>
      <c r="E41" s="6" t="e">
        <f>#REF!</f>
        <v>#REF!</v>
      </c>
      <c r="F41" s="35" t="e">
        <f t="shared" si="1"/>
        <v>#REF!</v>
      </c>
      <c r="G41" s="30"/>
    </row>
    <row r="42" spans="2:11" ht="14.4" thickBot="1" x14ac:dyDescent="0.3">
      <c r="B42" s="224" t="s">
        <v>7</v>
      </c>
      <c r="C42" s="225"/>
      <c r="D42" s="225"/>
      <c r="E42" s="226"/>
      <c r="F42" s="36" t="e">
        <f>SUM(F35:F41)</f>
        <v>#REF!</v>
      </c>
    </row>
    <row r="43" spans="2:11" ht="13.8" thickBot="1" x14ac:dyDescent="0.3"/>
    <row r="44" spans="2:11" ht="14.4" thickBot="1" x14ac:dyDescent="0.3">
      <c r="B44" s="202" t="s">
        <v>83</v>
      </c>
      <c r="C44" s="203"/>
      <c r="D44" s="203"/>
      <c r="E44" s="204"/>
      <c r="F44" s="47" t="e">
        <f>F17+F25+F32+F42</f>
        <v>#REF!</v>
      </c>
    </row>
    <row r="45" spans="2:11" ht="13.8" thickBot="1" x14ac:dyDescent="0.3">
      <c r="B45" s="45"/>
      <c r="C45" s="45"/>
      <c r="D45" s="45"/>
      <c r="E45" s="45"/>
      <c r="F45" s="46"/>
    </row>
    <row r="46" spans="2:11" ht="14.4" x14ac:dyDescent="0.3">
      <c r="B46" s="48" t="s">
        <v>84</v>
      </c>
      <c r="C46" s="49" t="s">
        <v>85</v>
      </c>
      <c r="D46" s="50" t="e">
        <f>G11+G20+G28+G35</f>
        <v>#REF!</v>
      </c>
      <c r="E46" s="51"/>
      <c r="F46" s="52"/>
    </row>
    <row r="47" spans="2:11" ht="14.4" x14ac:dyDescent="0.3">
      <c r="B47" s="53" t="s">
        <v>86</v>
      </c>
      <c r="C47" s="42" t="s">
        <v>85</v>
      </c>
      <c r="D47" s="43" t="e">
        <f>F15+F16+F23+F24+F30+F31+F40+F41</f>
        <v>#REF!</v>
      </c>
      <c r="E47" s="44"/>
      <c r="F47" s="54"/>
    </row>
    <row r="48" spans="2:11" ht="13.8" thickBot="1" x14ac:dyDescent="0.3">
      <c r="B48" s="55" t="s">
        <v>87</v>
      </c>
      <c r="C48" s="56" t="s">
        <v>85</v>
      </c>
      <c r="D48" s="57" t="e">
        <f>D46+D47</f>
        <v>#REF!</v>
      </c>
      <c r="E48" s="58"/>
      <c r="F48" s="59"/>
    </row>
    <row r="49" spans="2:6" ht="13.8" thickBot="1" x14ac:dyDescent="0.3">
      <c r="B49" s="38"/>
      <c r="C49" s="38"/>
      <c r="D49" s="38"/>
      <c r="E49" s="38"/>
      <c r="F49" s="38"/>
    </row>
    <row r="50" spans="2:6" x14ac:dyDescent="0.25">
      <c r="B50" s="205" t="s">
        <v>92</v>
      </c>
      <c r="C50" s="206"/>
      <c r="D50" s="206"/>
      <c r="E50" s="207"/>
      <c r="F50" s="208" t="e">
        <f>D46*0.12</f>
        <v>#REF!</v>
      </c>
    </row>
    <row r="51" spans="2:6" x14ac:dyDescent="0.25">
      <c r="B51" s="210" t="s">
        <v>93</v>
      </c>
      <c r="C51" s="211"/>
      <c r="D51" s="211"/>
      <c r="E51" s="212"/>
      <c r="F51" s="209"/>
    </row>
    <row r="52" spans="2:6" x14ac:dyDescent="0.25">
      <c r="B52" s="213" t="s">
        <v>90</v>
      </c>
      <c r="C52" s="214"/>
      <c r="D52" s="214"/>
      <c r="E52" s="215"/>
      <c r="F52" s="216" t="e">
        <f>D47*0.9675</f>
        <v>#REF!</v>
      </c>
    </row>
    <row r="53" spans="2:6" ht="13.8" thickBot="1" x14ac:dyDescent="0.3">
      <c r="B53" s="218" t="s">
        <v>91</v>
      </c>
      <c r="C53" s="219"/>
      <c r="D53" s="219"/>
      <c r="E53" s="220"/>
      <c r="F53" s="217"/>
    </row>
    <row r="54" spans="2:6" ht="13.8" thickBot="1" x14ac:dyDescent="0.3">
      <c r="B54" s="38"/>
      <c r="C54" s="38"/>
      <c r="D54" s="38"/>
      <c r="E54" s="38"/>
      <c r="F54" s="38"/>
    </row>
    <row r="55" spans="2:6" ht="14.4" thickBot="1" x14ac:dyDescent="0.3">
      <c r="B55" s="200" t="s">
        <v>88</v>
      </c>
      <c r="C55" s="201"/>
      <c r="D55" s="201"/>
      <c r="E55" s="201"/>
      <c r="F55" s="60" t="e">
        <f>D48+F50+F52</f>
        <v>#REF!</v>
      </c>
    </row>
    <row r="56" spans="2:6" x14ac:dyDescent="0.25">
      <c r="B56" s="38"/>
      <c r="C56" s="38"/>
      <c r="D56" s="38"/>
      <c r="E56" s="38"/>
      <c r="F56" s="38"/>
    </row>
    <row r="57" spans="2:6" x14ac:dyDescent="0.25">
      <c r="B57" s="39" t="s">
        <v>89</v>
      </c>
      <c r="C57" s="40" t="e">
        <f>F55/$I$5</f>
        <v>#REF!</v>
      </c>
      <c r="D57" s="41"/>
      <c r="E57" s="41"/>
      <c r="F57" s="38"/>
    </row>
  </sheetData>
  <mergeCells count="36">
    <mergeCell ref="B2:F2"/>
    <mergeCell ref="B3:F3"/>
    <mergeCell ref="B4:F4"/>
    <mergeCell ref="B8:B9"/>
    <mergeCell ref="C8:C9"/>
    <mergeCell ref="D8:D9"/>
    <mergeCell ref="E8:F8"/>
    <mergeCell ref="B10:F10"/>
    <mergeCell ref="H11:I11"/>
    <mergeCell ref="J11:K11"/>
    <mergeCell ref="L11:M11"/>
    <mergeCell ref="B17:E17"/>
    <mergeCell ref="B18:F18"/>
    <mergeCell ref="B19:F19"/>
    <mergeCell ref="H20:I20"/>
    <mergeCell ref="J20:K20"/>
    <mergeCell ref="L20:M20"/>
    <mergeCell ref="B25:E25"/>
    <mergeCell ref="B27:F27"/>
    <mergeCell ref="H27:K27"/>
    <mergeCell ref="J35:K35"/>
    <mergeCell ref="B42:E42"/>
    <mergeCell ref="H29:I29"/>
    <mergeCell ref="J29:K29"/>
    <mergeCell ref="B32:E32"/>
    <mergeCell ref="H32:I32"/>
    <mergeCell ref="B34:F34"/>
    <mergeCell ref="H34:I34"/>
    <mergeCell ref="B55:E55"/>
    <mergeCell ref="B44:E44"/>
    <mergeCell ref="B50:E50"/>
    <mergeCell ref="F50:F51"/>
    <mergeCell ref="B51:E51"/>
    <mergeCell ref="B52:E52"/>
    <mergeCell ref="F52:F53"/>
    <mergeCell ref="B53:E5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7"/>
  <sheetViews>
    <sheetView topLeftCell="A18" workbookViewId="0">
      <selection activeCell="E40" sqref="E40"/>
    </sheetView>
  </sheetViews>
  <sheetFormatPr defaultRowHeight="13.2" x14ac:dyDescent="0.25"/>
  <cols>
    <col min="2" max="2" width="23.6640625" customWidth="1"/>
    <col min="4" max="5" width="13.6640625" customWidth="1"/>
    <col min="6" max="6" width="18.6640625" customWidth="1"/>
    <col min="7" max="7" width="12.6640625" customWidth="1"/>
    <col min="8" max="8" width="19.88671875" bestFit="1" customWidth="1"/>
    <col min="10" max="10" width="16.33203125" bestFit="1" customWidth="1"/>
  </cols>
  <sheetData>
    <row r="1" spans="2:13" ht="13.8" thickBot="1" x14ac:dyDescent="0.3"/>
    <row r="2" spans="2:13" ht="15.6" x14ac:dyDescent="0.3">
      <c r="B2" s="237" t="s">
        <v>28</v>
      </c>
      <c r="C2" s="238"/>
      <c r="D2" s="238"/>
      <c r="E2" s="238"/>
      <c r="F2" s="239"/>
    </row>
    <row r="3" spans="2:13" ht="15" x14ac:dyDescent="0.25">
      <c r="B3" s="252" t="s">
        <v>105</v>
      </c>
      <c r="C3" s="253"/>
      <c r="D3" s="253"/>
      <c r="E3" s="253"/>
      <c r="F3" s="254"/>
    </row>
    <row r="4" spans="2:13" ht="14.4" thickBot="1" x14ac:dyDescent="0.3">
      <c r="B4" s="243" t="s">
        <v>102</v>
      </c>
      <c r="C4" s="244"/>
      <c r="D4" s="244"/>
      <c r="E4" s="244"/>
      <c r="F4" s="245"/>
    </row>
    <row r="5" spans="2:13" ht="13.8" x14ac:dyDescent="0.25">
      <c r="B5" s="78" t="s">
        <v>100</v>
      </c>
      <c r="C5" s="61">
        <v>100</v>
      </c>
      <c r="D5" s="62" t="s">
        <v>8</v>
      </c>
      <c r="E5" s="63"/>
      <c r="F5" s="64"/>
      <c r="H5" s="4" t="s">
        <v>43</v>
      </c>
      <c r="I5" s="29">
        <f>C5*C6</f>
        <v>630</v>
      </c>
    </row>
    <row r="6" spans="2:13" ht="14.4" thickBot="1" x14ac:dyDescent="0.3">
      <c r="B6" s="65" t="s">
        <v>0</v>
      </c>
      <c r="C6" s="66">
        <v>6.3</v>
      </c>
      <c r="D6" s="67" t="s">
        <v>8</v>
      </c>
      <c r="E6" s="68"/>
      <c r="F6" s="69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246" t="s">
        <v>1</v>
      </c>
      <c r="C8" s="248" t="s">
        <v>2</v>
      </c>
      <c r="D8" s="248" t="s">
        <v>3</v>
      </c>
      <c r="E8" s="250" t="s">
        <v>4</v>
      </c>
      <c r="F8" s="251"/>
      <c r="H8" s="2"/>
    </row>
    <row r="9" spans="2:13" ht="13.8" x14ac:dyDescent="0.25">
      <c r="B9" s="247"/>
      <c r="C9" s="249"/>
      <c r="D9" s="249"/>
      <c r="E9" s="4" t="s">
        <v>5</v>
      </c>
      <c r="F9" s="33" t="s">
        <v>6</v>
      </c>
      <c r="H9" s="2"/>
    </row>
    <row r="10" spans="2:13" ht="13.8" x14ac:dyDescent="0.25">
      <c r="B10" s="234" t="s">
        <v>30</v>
      </c>
      <c r="C10" s="235"/>
      <c r="D10" s="235"/>
      <c r="E10" s="235"/>
      <c r="F10" s="236"/>
      <c r="H10" s="2"/>
    </row>
    <row r="11" spans="2:13" ht="13.8" x14ac:dyDescent="0.25">
      <c r="B11" s="34" t="s">
        <v>10</v>
      </c>
      <c r="C11" s="4" t="s">
        <v>13</v>
      </c>
      <c r="D11" s="4">
        <f>K12</f>
        <v>7.8</v>
      </c>
      <c r="E11" s="7" t="e">
        <f>#REF!</f>
        <v>#REF!</v>
      </c>
      <c r="F11" s="35" t="e">
        <f t="shared" ref="F11:F16" si="0">D11*E11</f>
        <v>#REF!</v>
      </c>
      <c r="G11" s="30" t="e">
        <f>SUM(F11:F14)</f>
        <v>#REF!</v>
      </c>
      <c r="H11" s="190" t="s">
        <v>45</v>
      </c>
      <c r="I11" s="190"/>
      <c r="J11" s="191" t="s">
        <v>26</v>
      </c>
      <c r="K11" s="191"/>
      <c r="L11" s="131" t="s">
        <v>50</v>
      </c>
      <c r="M11" s="131"/>
    </row>
    <row r="12" spans="2:13" ht="13.8" x14ac:dyDescent="0.25">
      <c r="B12" s="34" t="s">
        <v>27</v>
      </c>
      <c r="C12" s="4" t="s">
        <v>13</v>
      </c>
      <c r="D12" s="4">
        <f>K13</f>
        <v>7.8</v>
      </c>
      <c r="E12" s="7" t="e">
        <f>#REF!</f>
        <v>#REF!</v>
      </c>
      <c r="F12" s="35" t="e">
        <f t="shared" si="0"/>
        <v>#REF!</v>
      </c>
      <c r="H12" s="8" t="s">
        <v>46</v>
      </c>
      <c r="I12" s="9">
        <f>($C$5+$C$6)*2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ROUND(($I$5*0.0095),0)</f>
        <v>6</v>
      </c>
    </row>
    <row r="13" spans="2:13" ht="13.8" x14ac:dyDescent="0.25">
      <c r="B13" s="34" t="s">
        <v>32</v>
      </c>
      <c r="C13" s="4" t="s">
        <v>13</v>
      </c>
      <c r="D13" s="4">
        <f>K14</f>
        <v>10.4</v>
      </c>
      <c r="E13" s="7" t="e">
        <f>#REF!</f>
        <v>#REF!</v>
      </c>
      <c r="F13" s="35" t="e">
        <f t="shared" si="0"/>
        <v>#REF!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ROUND(($I$5*0.038),0)</f>
        <v>24</v>
      </c>
    </row>
    <row r="14" spans="2:13" ht="13.8" x14ac:dyDescent="0.25">
      <c r="B14" s="34" t="s">
        <v>11</v>
      </c>
      <c r="C14" s="4" t="s">
        <v>14</v>
      </c>
      <c r="D14" s="4">
        <f>K15</f>
        <v>55</v>
      </c>
      <c r="E14" s="7" t="e">
        <f>#REF!</f>
        <v>#REF!</v>
      </c>
      <c r="F14" s="35" t="e">
        <f t="shared" si="0"/>
        <v>#REF!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34" t="s">
        <v>31</v>
      </c>
      <c r="C15" s="4" t="s">
        <v>20</v>
      </c>
      <c r="D15" s="4">
        <f>M12</f>
        <v>6</v>
      </c>
      <c r="E15" s="7" t="e">
        <f>#REF!</f>
        <v>#REF!</v>
      </c>
      <c r="F15" s="35" t="e">
        <f t="shared" si="0"/>
        <v>#REF!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34" t="s">
        <v>12</v>
      </c>
      <c r="C16" s="4" t="s">
        <v>20</v>
      </c>
      <c r="D16" s="4">
        <f>M13</f>
        <v>24</v>
      </c>
      <c r="E16" s="7" t="e">
        <f>#REF!</f>
        <v>#REF!</v>
      </c>
      <c r="F16" s="35" t="e">
        <f t="shared" si="0"/>
        <v>#REF!</v>
      </c>
      <c r="H16" s="2"/>
    </row>
    <row r="17" spans="2:13" ht="14.4" thickBot="1" x14ac:dyDescent="0.3">
      <c r="B17" s="221" t="s">
        <v>7</v>
      </c>
      <c r="C17" s="222"/>
      <c r="D17" s="222"/>
      <c r="E17" s="222"/>
      <c r="F17" s="36" t="e">
        <f>SUM(F11:F16)</f>
        <v>#REF!</v>
      </c>
      <c r="H17" s="2"/>
    </row>
    <row r="18" spans="2:13" ht="14.4" thickBot="1" x14ac:dyDescent="0.3">
      <c r="B18" s="233"/>
      <c r="C18" s="233"/>
      <c r="D18" s="233"/>
      <c r="E18" s="233"/>
      <c r="F18" s="233"/>
      <c r="H18" s="2"/>
    </row>
    <row r="19" spans="2:13" ht="13.8" x14ac:dyDescent="0.25">
      <c r="B19" s="230" t="s">
        <v>33</v>
      </c>
      <c r="C19" s="231"/>
      <c r="D19" s="231"/>
      <c r="E19" s="231"/>
      <c r="F19" s="232"/>
      <c r="H19" s="2"/>
    </row>
    <row r="20" spans="2:13" ht="13.8" x14ac:dyDescent="0.25">
      <c r="B20" s="37" t="s">
        <v>10</v>
      </c>
      <c r="C20" s="4" t="s">
        <v>21</v>
      </c>
      <c r="D20" s="28">
        <f>K21</f>
        <v>18.899999999999999</v>
      </c>
      <c r="E20" s="6" t="e">
        <f>#REF!</f>
        <v>#REF!</v>
      </c>
      <c r="F20" s="35" t="e">
        <f>E20*D20</f>
        <v>#REF!</v>
      </c>
      <c r="G20" s="30" t="e">
        <f>F20+F21+F22</f>
        <v>#REF!</v>
      </c>
      <c r="H20" s="190" t="s">
        <v>34</v>
      </c>
      <c r="I20" s="190"/>
      <c r="J20" s="191" t="s">
        <v>26</v>
      </c>
      <c r="K20" s="191"/>
      <c r="L20" s="131" t="s">
        <v>50</v>
      </c>
      <c r="M20" s="131"/>
    </row>
    <row r="21" spans="2:13" ht="13.8" x14ac:dyDescent="0.25">
      <c r="B21" s="37" t="s">
        <v>27</v>
      </c>
      <c r="C21" s="4" t="s">
        <v>21</v>
      </c>
      <c r="D21" s="28">
        <f>K22</f>
        <v>15.75</v>
      </c>
      <c r="E21" s="6" t="e">
        <f>#REF!</f>
        <v>#REF!</v>
      </c>
      <c r="F21" s="35" t="e">
        <f>E21*D21</f>
        <v>#REF!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ROUND($I$5*0.0125,0)</f>
        <v>8</v>
      </c>
    </row>
    <row r="22" spans="2:13" ht="13.8" x14ac:dyDescent="0.25">
      <c r="B22" s="37" t="s">
        <v>11</v>
      </c>
      <c r="C22" s="4" t="s">
        <v>14</v>
      </c>
      <c r="D22" s="28">
        <f>K23</f>
        <v>132</v>
      </c>
      <c r="E22" s="6" t="e">
        <f>#REF!</f>
        <v>#REF!</v>
      </c>
      <c r="F22" s="35" t="e">
        <f>E22*D22</f>
        <v>#REF!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ROUND(($I$5*0.038),0)</f>
        <v>24</v>
      </c>
    </row>
    <row r="23" spans="2:13" ht="13.8" x14ac:dyDescent="0.25">
      <c r="B23" s="37" t="s">
        <v>29</v>
      </c>
      <c r="C23" s="4" t="s">
        <v>20</v>
      </c>
      <c r="D23" s="28">
        <f>M21</f>
        <v>8</v>
      </c>
      <c r="E23" s="6" t="e">
        <f>#REF!</f>
        <v>#REF!</v>
      </c>
      <c r="F23" s="35" t="e">
        <f>E23*D23</f>
        <v>#REF!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13" ht="13.8" x14ac:dyDescent="0.25">
      <c r="B24" s="37" t="s">
        <v>12</v>
      </c>
      <c r="C24" s="4" t="s">
        <v>20</v>
      </c>
      <c r="D24" s="28">
        <f>M22</f>
        <v>24</v>
      </c>
      <c r="E24" s="6" t="e">
        <f>#REF!</f>
        <v>#REF!</v>
      </c>
      <c r="F24" s="35" t="e">
        <f>E24*D24</f>
        <v>#REF!</v>
      </c>
      <c r="G24" s="30"/>
      <c r="H24" s="8" t="s">
        <v>49</v>
      </c>
      <c r="I24" s="9">
        <f>ROUND(I21*I22*I23,1)</f>
        <v>31.5</v>
      </c>
    </row>
    <row r="25" spans="2:13" ht="14.4" thickBot="1" x14ac:dyDescent="0.3">
      <c r="B25" s="221" t="s">
        <v>7</v>
      </c>
      <c r="C25" s="222"/>
      <c r="D25" s="222"/>
      <c r="E25" s="222"/>
      <c r="F25" s="36" t="e">
        <f>SUM(F20:F24)</f>
        <v>#REF!</v>
      </c>
    </row>
    <row r="27" spans="2:13" ht="13.8" x14ac:dyDescent="0.25">
      <c r="B27" s="223" t="s">
        <v>94</v>
      </c>
      <c r="C27" s="223"/>
      <c r="D27" s="223"/>
      <c r="E27" s="223"/>
      <c r="F27" s="223"/>
      <c r="H27" s="186" t="s">
        <v>96</v>
      </c>
      <c r="I27" s="186"/>
      <c r="J27" s="186"/>
      <c r="K27" s="186"/>
    </row>
    <row r="28" spans="2:13" ht="13.8" x14ac:dyDescent="0.25">
      <c r="B28" s="70" t="s">
        <v>10</v>
      </c>
      <c r="C28" s="4" t="s">
        <v>13</v>
      </c>
      <c r="D28" s="4">
        <f>I30</f>
        <v>11.3</v>
      </c>
      <c r="E28" s="7" t="e">
        <f>#REF!</f>
        <v>#REF!</v>
      </c>
      <c r="F28" s="7" t="e">
        <f>D28*E28</f>
        <v>#REF!</v>
      </c>
      <c r="G28" s="30" t="e">
        <f>F28+F29</f>
        <v>#REF!</v>
      </c>
      <c r="H28" s="74" t="s">
        <v>98</v>
      </c>
      <c r="I28" s="75">
        <v>1.4999999999999999E-2</v>
      </c>
      <c r="J28" s="74" t="s">
        <v>49</v>
      </c>
      <c r="K28" s="75">
        <f>$I$5*I28</f>
        <v>9.4499999999999993</v>
      </c>
    </row>
    <row r="29" spans="2:13" ht="13.8" x14ac:dyDescent="0.25">
      <c r="B29" s="70" t="s">
        <v>95</v>
      </c>
      <c r="C29" s="4" t="s">
        <v>14</v>
      </c>
      <c r="D29" s="4">
        <f>I31</f>
        <v>79</v>
      </c>
      <c r="E29" s="7" t="e">
        <f>#REF!</f>
        <v>#REF!</v>
      </c>
      <c r="F29" s="7" t="e">
        <f>D29*E29</f>
        <v>#REF!</v>
      </c>
      <c r="H29" s="182" t="s">
        <v>97</v>
      </c>
      <c r="I29" s="182"/>
      <c r="J29" s="184" t="s">
        <v>24</v>
      </c>
      <c r="K29" s="185"/>
    </row>
    <row r="30" spans="2:13" ht="13.8" x14ac:dyDescent="0.25">
      <c r="B30" s="70" t="s">
        <v>29</v>
      </c>
      <c r="C30" s="4" t="s">
        <v>20</v>
      </c>
      <c r="D30" s="4">
        <f>K30</f>
        <v>53</v>
      </c>
      <c r="E30" s="7" t="e">
        <f>#REF!</f>
        <v>#REF!</v>
      </c>
      <c r="F30" s="7" t="e">
        <f>D30*E30</f>
        <v>#REF!</v>
      </c>
      <c r="H30" s="71" t="s">
        <v>52</v>
      </c>
      <c r="I30" s="76">
        <f>ROUND(K28*1.2,1)</f>
        <v>11.3</v>
      </c>
      <c r="J30" s="72" t="s">
        <v>55</v>
      </c>
      <c r="K30" s="73">
        <f>ROUND(I5/12,0)</f>
        <v>53</v>
      </c>
    </row>
    <row r="31" spans="2:13" ht="13.8" x14ac:dyDescent="0.25">
      <c r="B31" s="70" t="s">
        <v>12</v>
      </c>
      <c r="C31" s="4" t="s">
        <v>20</v>
      </c>
      <c r="D31" s="4">
        <f>K31</f>
        <v>53</v>
      </c>
      <c r="E31" s="7" t="e">
        <f>#REF!</f>
        <v>#REF!</v>
      </c>
      <c r="F31" s="7" t="e">
        <f>D31*E31</f>
        <v>#REF!</v>
      </c>
      <c r="H31" s="71" t="s">
        <v>54</v>
      </c>
      <c r="I31" s="76">
        <f>ROUND((I30/4)*28,0)</f>
        <v>79</v>
      </c>
      <c r="J31" s="72" t="s">
        <v>56</v>
      </c>
      <c r="K31" s="73">
        <f>ROUND(I5/12,0)</f>
        <v>53</v>
      </c>
    </row>
    <row r="32" spans="2:13" ht="13.8" x14ac:dyDescent="0.25">
      <c r="B32" s="227" t="s">
        <v>7</v>
      </c>
      <c r="C32" s="228"/>
      <c r="D32" s="228"/>
      <c r="E32" s="229"/>
      <c r="F32" s="7" t="e">
        <f>SUM(F28:F31)</f>
        <v>#REF!</v>
      </c>
      <c r="G32" s="30" t="e">
        <f>F30+F31</f>
        <v>#REF!</v>
      </c>
      <c r="H32" s="183"/>
      <c r="I32" s="183"/>
    </row>
    <row r="33" spans="2:11" ht="13.8" thickBot="1" x14ac:dyDescent="0.3"/>
    <row r="34" spans="2:11" ht="13.8" x14ac:dyDescent="0.25">
      <c r="B34" s="230" t="s">
        <v>36</v>
      </c>
      <c r="C34" s="231"/>
      <c r="D34" s="231"/>
      <c r="E34" s="231"/>
      <c r="F34" s="232"/>
      <c r="H34" s="198" t="s">
        <v>26</v>
      </c>
      <c r="I34" s="199"/>
    </row>
    <row r="35" spans="2:11" ht="13.8" x14ac:dyDescent="0.25">
      <c r="B35" s="34" t="s">
        <v>64</v>
      </c>
      <c r="C35" s="4" t="s">
        <v>13</v>
      </c>
      <c r="D35" s="7">
        <f>I35</f>
        <v>15.12</v>
      </c>
      <c r="E35" s="6" t="e">
        <f>#REF!</f>
        <v>#REF!</v>
      </c>
      <c r="F35" s="35" t="e">
        <f>D35*E35</f>
        <v>#REF!</v>
      </c>
      <c r="G35" s="30" t="e">
        <f>F35+F36+F37+F38+F39</f>
        <v>#REF!</v>
      </c>
      <c r="H35" s="15" t="s">
        <v>65</v>
      </c>
      <c r="I35" s="16">
        <f>ROUND($I$5*0.024,2)</f>
        <v>15.12</v>
      </c>
      <c r="J35" s="136" t="s">
        <v>50</v>
      </c>
      <c r="K35" s="137"/>
    </row>
    <row r="36" spans="2:11" ht="13.8" x14ac:dyDescent="0.25">
      <c r="B36" s="37" t="s">
        <v>18</v>
      </c>
      <c r="C36" s="4" t="s">
        <v>15</v>
      </c>
      <c r="D36" s="27">
        <f>I38</f>
        <v>328</v>
      </c>
      <c r="E36" s="6" t="e">
        <f>#REF!</f>
        <v>#REF!</v>
      </c>
      <c r="F36" s="35" t="e">
        <f t="shared" ref="F36:F41" si="1">D36*E36</f>
        <v>#REF!</v>
      </c>
      <c r="H36" s="15" t="s">
        <v>57</v>
      </c>
      <c r="I36" s="20">
        <f>16*$I$5</f>
        <v>10080</v>
      </c>
      <c r="J36" s="17" t="s">
        <v>60</v>
      </c>
      <c r="K36" s="18">
        <f>ROUND(($I$5*0.1295),0)</f>
        <v>82</v>
      </c>
    </row>
    <row r="37" spans="2:11" ht="13.8" x14ac:dyDescent="0.25">
      <c r="B37" s="37" t="s">
        <v>23</v>
      </c>
      <c r="C37" s="4" t="s">
        <v>22</v>
      </c>
      <c r="D37" s="5">
        <f>I36/1000</f>
        <v>10.08</v>
      </c>
      <c r="E37" s="6" t="e">
        <f>#REF!</f>
        <v>#REF!</v>
      </c>
      <c r="F37" s="35" t="e">
        <f t="shared" si="1"/>
        <v>#REF!</v>
      </c>
      <c r="H37" s="15" t="s">
        <v>58</v>
      </c>
      <c r="I37" s="16">
        <f>$C$5/0.4</f>
        <v>250</v>
      </c>
      <c r="J37" s="17" t="s">
        <v>61</v>
      </c>
      <c r="K37" s="18">
        <f>ROUND(($I$5*0.1295),0)</f>
        <v>82</v>
      </c>
    </row>
    <row r="38" spans="2:11" ht="13.8" x14ac:dyDescent="0.25">
      <c r="B38" s="37" t="s">
        <v>62</v>
      </c>
      <c r="C38" s="4" t="s">
        <v>17</v>
      </c>
      <c r="D38" s="4">
        <f>I37</f>
        <v>250</v>
      </c>
      <c r="E38" s="6" t="e">
        <f>#REF!</f>
        <v>#REF!</v>
      </c>
      <c r="F38" s="35" t="e">
        <f t="shared" si="1"/>
        <v>#REF!</v>
      </c>
      <c r="H38" s="15" t="s">
        <v>59</v>
      </c>
      <c r="I38" s="21">
        <f>ROUND(0.52*$I$5,0)</f>
        <v>328</v>
      </c>
    </row>
    <row r="39" spans="2:11" ht="13.8" x14ac:dyDescent="0.25">
      <c r="B39" s="37" t="s">
        <v>66</v>
      </c>
      <c r="C39" s="4" t="s">
        <v>13</v>
      </c>
      <c r="D39" s="4">
        <v>5.6</v>
      </c>
      <c r="E39" s="6" t="e">
        <f>#REF!</f>
        <v>#REF!</v>
      </c>
      <c r="F39" s="35" t="e">
        <f t="shared" si="1"/>
        <v>#REF!</v>
      </c>
      <c r="H39" s="15" t="s">
        <v>74</v>
      </c>
      <c r="I39" s="16">
        <f>ROUND((($C$5/3)+1)*2,0)</f>
        <v>69</v>
      </c>
    </row>
    <row r="40" spans="2:11" ht="13.8" x14ac:dyDescent="0.25">
      <c r="B40" s="37" t="s">
        <v>29</v>
      </c>
      <c r="C40" s="4" t="s">
        <v>20</v>
      </c>
      <c r="D40" s="4">
        <f>K36</f>
        <v>82</v>
      </c>
      <c r="E40" s="6" t="e">
        <f>#REF!</f>
        <v>#REF!</v>
      </c>
      <c r="F40" s="35" t="e">
        <f t="shared" si="1"/>
        <v>#REF!</v>
      </c>
      <c r="H40" s="19" t="s">
        <v>68</v>
      </c>
      <c r="I40" s="22">
        <f>ROUND((3.6*0.15*0.15*$I$59),0)</f>
        <v>0</v>
      </c>
    </row>
    <row r="41" spans="2:11" ht="13.8" x14ac:dyDescent="0.25">
      <c r="B41" s="37" t="s">
        <v>12</v>
      </c>
      <c r="C41" s="4" t="s">
        <v>20</v>
      </c>
      <c r="D41" s="4">
        <f>K37</f>
        <v>82</v>
      </c>
      <c r="E41" s="6" t="e">
        <f>#REF!</f>
        <v>#REF!</v>
      </c>
      <c r="F41" s="35" t="e">
        <f t="shared" si="1"/>
        <v>#REF!</v>
      </c>
    </row>
    <row r="42" spans="2:11" ht="14.4" thickBot="1" x14ac:dyDescent="0.3">
      <c r="B42" s="224" t="s">
        <v>7</v>
      </c>
      <c r="C42" s="225"/>
      <c r="D42" s="225"/>
      <c r="E42" s="226"/>
      <c r="F42" s="36" t="e">
        <f>SUM(F35:F41)</f>
        <v>#REF!</v>
      </c>
      <c r="G42" s="30"/>
    </row>
    <row r="43" spans="2:11" ht="13.8" thickBot="1" x14ac:dyDescent="0.3"/>
    <row r="44" spans="2:11" ht="14.4" thickBot="1" x14ac:dyDescent="0.3">
      <c r="B44" s="202" t="s">
        <v>83</v>
      </c>
      <c r="C44" s="203"/>
      <c r="D44" s="203"/>
      <c r="E44" s="204"/>
      <c r="F44" s="47" t="e">
        <f>F17+F25+F32+F42</f>
        <v>#REF!</v>
      </c>
    </row>
    <row r="45" spans="2:11" ht="13.8" thickBot="1" x14ac:dyDescent="0.3">
      <c r="B45" s="45"/>
      <c r="C45" s="45"/>
      <c r="D45" s="45"/>
      <c r="E45" s="45"/>
      <c r="F45" s="46"/>
    </row>
    <row r="46" spans="2:11" ht="14.4" x14ac:dyDescent="0.3">
      <c r="B46" s="48" t="s">
        <v>84</v>
      </c>
      <c r="C46" s="49" t="s">
        <v>85</v>
      </c>
      <c r="D46" s="50" t="e">
        <f>G11+G20+G28+G35</f>
        <v>#REF!</v>
      </c>
      <c r="E46" s="51"/>
      <c r="F46" s="52"/>
    </row>
    <row r="47" spans="2:11" ht="14.4" x14ac:dyDescent="0.3">
      <c r="B47" s="53" t="s">
        <v>86</v>
      </c>
      <c r="C47" s="42" t="s">
        <v>85</v>
      </c>
      <c r="D47" s="43" t="e">
        <f>F15+F16+F23+F24+F30+F31+F40+F41</f>
        <v>#REF!</v>
      </c>
      <c r="E47" s="44"/>
      <c r="F47" s="54"/>
    </row>
    <row r="48" spans="2:11" ht="13.8" thickBot="1" x14ac:dyDescent="0.3">
      <c r="B48" s="55" t="s">
        <v>87</v>
      </c>
      <c r="C48" s="56" t="s">
        <v>85</v>
      </c>
      <c r="D48" s="57" t="e">
        <f>D46+D47</f>
        <v>#REF!</v>
      </c>
      <c r="E48" s="58"/>
      <c r="F48" s="59"/>
    </row>
    <row r="49" spans="2:6" ht="13.8" thickBot="1" x14ac:dyDescent="0.3">
      <c r="B49" s="38"/>
      <c r="C49" s="38"/>
      <c r="D49" s="38"/>
      <c r="E49" s="38"/>
      <c r="F49" s="38"/>
    </row>
    <row r="50" spans="2:6" x14ac:dyDescent="0.25">
      <c r="B50" s="205" t="s">
        <v>92</v>
      </c>
      <c r="C50" s="206"/>
      <c r="D50" s="206"/>
      <c r="E50" s="207"/>
      <c r="F50" s="208" t="e">
        <f>D46*0.12</f>
        <v>#REF!</v>
      </c>
    </row>
    <row r="51" spans="2:6" x14ac:dyDescent="0.25">
      <c r="B51" s="210" t="s">
        <v>93</v>
      </c>
      <c r="C51" s="211"/>
      <c r="D51" s="211"/>
      <c r="E51" s="212"/>
      <c r="F51" s="209"/>
    </row>
    <row r="52" spans="2:6" x14ac:dyDescent="0.25">
      <c r="B52" s="213" t="s">
        <v>90</v>
      </c>
      <c r="C52" s="214"/>
      <c r="D52" s="214"/>
      <c r="E52" s="215"/>
      <c r="F52" s="216" t="e">
        <f>D47*0.9675</f>
        <v>#REF!</v>
      </c>
    </row>
    <row r="53" spans="2:6" ht="13.8" thickBot="1" x14ac:dyDescent="0.3">
      <c r="B53" s="218" t="s">
        <v>91</v>
      </c>
      <c r="C53" s="219"/>
      <c r="D53" s="219"/>
      <c r="E53" s="220"/>
      <c r="F53" s="217"/>
    </row>
    <row r="54" spans="2:6" ht="13.8" thickBot="1" x14ac:dyDescent="0.3">
      <c r="B54" s="38"/>
      <c r="C54" s="38"/>
      <c r="D54" s="38"/>
      <c r="E54" s="38"/>
      <c r="F54" s="38"/>
    </row>
    <row r="55" spans="2:6" ht="14.4" thickBot="1" x14ac:dyDescent="0.3">
      <c r="B55" s="200" t="s">
        <v>88</v>
      </c>
      <c r="C55" s="201"/>
      <c r="D55" s="201"/>
      <c r="E55" s="201"/>
      <c r="F55" s="60" t="e">
        <f>D48+F50+F52</f>
        <v>#REF!</v>
      </c>
    </row>
    <row r="56" spans="2:6" x14ac:dyDescent="0.25">
      <c r="B56" s="38"/>
      <c r="C56" s="38"/>
      <c r="D56" s="38"/>
      <c r="E56" s="38"/>
      <c r="F56" s="38"/>
    </row>
    <row r="57" spans="2:6" x14ac:dyDescent="0.25">
      <c r="B57" s="39" t="s">
        <v>89</v>
      </c>
      <c r="C57" s="40" t="e">
        <f>F55/$I$5</f>
        <v>#REF!</v>
      </c>
      <c r="D57" s="41"/>
      <c r="E57" s="41"/>
      <c r="F57" s="38"/>
    </row>
  </sheetData>
  <mergeCells count="36">
    <mergeCell ref="B34:F34"/>
    <mergeCell ref="H34:I34"/>
    <mergeCell ref="J35:K35"/>
    <mergeCell ref="B42:E42"/>
    <mergeCell ref="B2:F2"/>
    <mergeCell ref="B3:F3"/>
    <mergeCell ref="B4:F4"/>
    <mergeCell ref="B8:B9"/>
    <mergeCell ref="C8:C9"/>
    <mergeCell ref="D8:D9"/>
    <mergeCell ref="E8:F8"/>
    <mergeCell ref="H29:I29"/>
    <mergeCell ref="J29:K29"/>
    <mergeCell ref="B32:E32"/>
    <mergeCell ref="H32:I32"/>
    <mergeCell ref="L20:M20"/>
    <mergeCell ref="B25:E25"/>
    <mergeCell ref="B27:F27"/>
    <mergeCell ref="H27:K27"/>
    <mergeCell ref="B10:F10"/>
    <mergeCell ref="H11:I11"/>
    <mergeCell ref="J11:K11"/>
    <mergeCell ref="L11:M11"/>
    <mergeCell ref="B17:E17"/>
    <mergeCell ref="B18:F18"/>
    <mergeCell ref="B19:F19"/>
    <mergeCell ref="H20:I20"/>
    <mergeCell ref="J20:K20"/>
    <mergeCell ref="B55:E55"/>
    <mergeCell ref="B44:E44"/>
    <mergeCell ref="B50:E50"/>
    <mergeCell ref="F50:F51"/>
    <mergeCell ref="B51:E51"/>
    <mergeCell ref="B52:E52"/>
    <mergeCell ref="F52:F53"/>
    <mergeCell ref="B53:E5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7"/>
  <sheetViews>
    <sheetView topLeftCell="A17" workbookViewId="0">
      <selection activeCell="D36" sqref="D36"/>
    </sheetView>
  </sheetViews>
  <sheetFormatPr defaultRowHeight="13.2" x14ac:dyDescent="0.25"/>
  <cols>
    <col min="2" max="2" width="28.33203125" bestFit="1" customWidth="1"/>
    <col min="4" max="5" width="13.6640625" customWidth="1"/>
    <col min="6" max="6" width="18.6640625" customWidth="1"/>
  </cols>
  <sheetData>
    <row r="1" spans="2:13" ht="13.8" thickBot="1" x14ac:dyDescent="0.3"/>
    <row r="2" spans="2:13" ht="15.6" x14ac:dyDescent="0.3">
      <c r="B2" s="237" t="s">
        <v>28</v>
      </c>
      <c r="C2" s="238"/>
      <c r="D2" s="238"/>
      <c r="E2" s="238"/>
      <c r="F2" s="239"/>
    </row>
    <row r="3" spans="2:13" ht="15" x14ac:dyDescent="0.25">
      <c r="B3" s="252" t="s">
        <v>105</v>
      </c>
      <c r="C3" s="253"/>
      <c r="D3" s="253"/>
      <c r="E3" s="253"/>
      <c r="F3" s="254"/>
    </row>
    <row r="4" spans="2:13" ht="14.4" thickBot="1" x14ac:dyDescent="0.3">
      <c r="B4" s="243" t="s">
        <v>103</v>
      </c>
      <c r="C4" s="244"/>
      <c r="D4" s="244"/>
      <c r="E4" s="244"/>
      <c r="F4" s="245"/>
    </row>
    <row r="5" spans="2:13" ht="13.8" x14ac:dyDescent="0.25">
      <c r="B5" s="78" t="s">
        <v>100</v>
      </c>
      <c r="C5" s="61">
        <v>100</v>
      </c>
      <c r="D5" s="62" t="s">
        <v>8</v>
      </c>
      <c r="E5" s="63"/>
      <c r="F5" s="64"/>
      <c r="H5" s="4" t="s">
        <v>43</v>
      </c>
      <c r="I5" s="29">
        <f>C5*C6</f>
        <v>630</v>
      </c>
    </row>
    <row r="6" spans="2:13" ht="14.4" thickBot="1" x14ac:dyDescent="0.3">
      <c r="B6" s="65" t="s">
        <v>0</v>
      </c>
      <c r="C6" s="66">
        <v>6.3</v>
      </c>
      <c r="D6" s="67" t="s">
        <v>8</v>
      </c>
      <c r="E6" s="68"/>
      <c r="F6" s="69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246" t="s">
        <v>1</v>
      </c>
      <c r="C8" s="248" t="s">
        <v>2</v>
      </c>
      <c r="D8" s="248" t="s">
        <v>3</v>
      </c>
      <c r="E8" s="250" t="s">
        <v>4</v>
      </c>
      <c r="F8" s="251"/>
      <c r="H8" s="2"/>
    </row>
    <row r="9" spans="2:13" ht="13.8" x14ac:dyDescent="0.25">
      <c r="B9" s="247"/>
      <c r="C9" s="249"/>
      <c r="D9" s="249"/>
      <c r="E9" s="4" t="s">
        <v>5</v>
      </c>
      <c r="F9" s="33" t="s">
        <v>6</v>
      </c>
      <c r="H9" s="2"/>
    </row>
    <row r="10" spans="2:13" ht="13.8" x14ac:dyDescent="0.25">
      <c r="B10" s="234" t="s">
        <v>30</v>
      </c>
      <c r="C10" s="235"/>
      <c r="D10" s="235"/>
      <c r="E10" s="235"/>
      <c r="F10" s="236"/>
      <c r="H10" s="2"/>
    </row>
    <row r="11" spans="2:13" ht="13.8" x14ac:dyDescent="0.25">
      <c r="B11" s="34" t="s">
        <v>10</v>
      </c>
      <c r="C11" s="4" t="s">
        <v>13</v>
      </c>
      <c r="D11" s="4">
        <f>K12</f>
        <v>7.8</v>
      </c>
      <c r="E11" s="7" t="e">
        <f>#REF!</f>
        <v>#REF!</v>
      </c>
      <c r="F11" s="35" t="e">
        <f t="shared" ref="F11:F16" si="0">D11*E11</f>
        <v>#REF!</v>
      </c>
      <c r="G11" s="30" t="e">
        <f>SUM(F11:F14)</f>
        <v>#REF!</v>
      </c>
      <c r="H11" s="190" t="s">
        <v>45</v>
      </c>
      <c r="I11" s="190"/>
      <c r="J11" s="191" t="s">
        <v>26</v>
      </c>
      <c r="K11" s="191"/>
      <c r="L11" s="131" t="s">
        <v>50</v>
      </c>
      <c r="M11" s="131"/>
    </row>
    <row r="12" spans="2:13" ht="13.8" x14ac:dyDescent="0.25">
      <c r="B12" s="34" t="s">
        <v>27</v>
      </c>
      <c r="C12" s="4" t="s">
        <v>13</v>
      </c>
      <c r="D12" s="4">
        <f>K13</f>
        <v>7.8</v>
      </c>
      <c r="E12" s="7" t="e">
        <f>#REF!</f>
        <v>#REF!</v>
      </c>
      <c r="F12" s="35" t="e">
        <f t="shared" si="0"/>
        <v>#REF!</v>
      </c>
      <c r="H12" s="8" t="s">
        <v>46</v>
      </c>
      <c r="I12" s="9">
        <f>($C$5+$C$6)*2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ROUND(($I$5*0.0095),0)</f>
        <v>6</v>
      </c>
    </row>
    <row r="13" spans="2:13" ht="13.8" x14ac:dyDescent="0.25">
      <c r="B13" s="34" t="s">
        <v>32</v>
      </c>
      <c r="C13" s="4" t="s">
        <v>13</v>
      </c>
      <c r="D13" s="4">
        <f>K14</f>
        <v>10.4</v>
      </c>
      <c r="E13" s="7" t="e">
        <f>#REF!</f>
        <v>#REF!</v>
      </c>
      <c r="F13" s="35" t="e">
        <f t="shared" si="0"/>
        <v>#REF!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ROUND(($I$5*0.038),0)</f>
        <v>24</v>
      </c>
    </row>
    <row r="14" spans="2:13" ht="13.8" x14ac:dyDescent="0.25">
      <c r="B14" s="34" t="s">
        <v>11</v>
      </c>
      <c r="C14" s="4" t="s">
        <v>14</v>
      </c>
      <c r="D14" s="4">
        <f>K15</f>
        <v>55</v>
      </c>
      <c r="E14" s="7" t="e">
        <f>#REF!</f>
        <v>#REF!</v>
      </c>
      <c r="F14" s="35" t="e">
        <f t="shared" si="0"/>
        <v>#REF!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34" t="s">
        <v>31</v>
      </c>
      <c r="C15" s="4" t="s">
        <v>20</v>
      </c>
      <c r="D15" s="4">
        <f>M12</f>
        <v>6</v>
      </c>
      <c r="E15" s="7" t="e">
        <f>#REF!</f>
        <v>#REF!</v>
      </c>
      <c r="F15" s="35" t="e">
        <f t="shared" si="0"/>
        <v>#REF!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34" t="s">
        <v>12</v>
      </c>
      <c r="C16" s="4" t="s">
        <v>20</v>
      </c>
      <c r="D16" s="4">
        <f>M13</f>
        <v>24</v>
      </c>
      <c r="E16" s="7" t="e">
        <f>#REF!</f>
        <v>#REF!</v>
      </c>
      <c r="F16" s="35" t="e">
        <f t="shared" si="0"/>
        <v>#REF!</v>
      </c>
      <c r="H16" s="2"/>
    </row>
    <row r="17" spans="2:13" ht="14.4" thickBot="1" x14ac:dyDescent="0.3">
      <c r="B17" s="221" t="s">
        <v>7</v>
      </c>
      <c r="C17" s="222"/>
      <c r="D17" s="222"/>
      <c r="E17" s="222"/>
      <c r="F17" s="36" t="e">
        <f>SUM(F11:F16)</f>
        <v>#REF!</v>
      </c>
      <c r="H17" s="2"/>
    </row>
    <row r="18" spans="2:13" ht="14.4" thickBot="1" x14ac:dyDescent="0.3">
      <c r="B18" s="233"/>
      <c r="C18" s="233"/>
      <c r="D18" s="233"/>
      <c r="E18" s="233"/>
      <c r="F18" s="233"/>
      <c r="H18" s="2"/>
    </row>
    <row r="19" spans="2:13" ht="13.8" x14ac:dyDescent="0.25">
      <c r="B19" s="230" t="s">
        <v>33</v>
      </c>
      <c r="C19" s="231"/>
      <c r="D19" s="231"/>
      <c r="E19" s="231"/>
      <c r="F19" s="232"/>
      <c r="H19" s="2"/>
    </row>
    <row r="20" spans="2:13" ht="13.8" x14ac:dyDescent="0.25">
      <c r="B20" s="37" t="s">
        <v>10</v>
      </c>
      <c r="C20" s="4" t="s">
        <v>21</v>
      </c>
      <c r="D20" s="28">
        <f>K21</f>
        <v>18.899999999999999</v>
      </c>
      <c r="E20" s="6" t="e">
        <f>#REF!</f>
        <v>#REF!</v>
      </c>
      <c r="F20" s="35" t="e">
        <f>E20*D20</f>
        <v>#REF!</v>
      </c>
      <c r="G20" s="30" t="e">
        <f>F20+F21+F22</f>
        <v>#REF!</v>
      </c>
      <c r="H20" s="190" t="s">
        <v>34</v>
      </c>
      <c r="I20" s="190"/>
      <c r="J20" s="191" t="s">
        <v>26</v>
      </c>
      <c r="K20" s="191"/>
      <c r="L20" s="131" t="s">
        <v>50</v>
      </c>
      <c r="M20" s="131"/>
    </row>
    <row r="21" spans="2:13" ht="13.8" x14ac:dyDescent="0.25">
      <c r="B21" s="37" t="s">
        <v>27</v>
      </c>
      <c r="C21" s="4" t="s">
        <v>21</v>
      </c>
      <c r="D21" s="28">
        <f>K22</f>
        <v>15.75</v>
      </c>
      <c r="E21" s="6" t="e">
        <f>#REF!</f>
        <v>#REF!</v>
      </c>
      <c r="F21" s="35" t="e">
        <f>E21*D21</f>
        <v>#REF!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ROUND($I$5*0.0125,0)</f>
        <v>8</v>
      </c>
    </row>
    <row r="22" spans="2:13" ht="13.8" x14ac:dyDescent="0.25">
      <c r="B22" s="37" t="s">
        <v>11</v>
      </c>
      <c r="C22" s="4" t="s">
        <v>14</v>
      </c>
      <c r="D22" s="28">
        <f>K23</f>
        <v>132</v>
      </c>
      <c r="E22" s="6" t="e">
        <f>#REF!</f>
        <v>#REF!</v>
      </c>
      <c r="F22" s="35" t="e">
        <f>E22*D22</f>
        <v>#REF!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ROUND(($I$5*0.038),0)</f>
        <v>24</v>
      </c>
    </row>
    <row r="23" spans="2:13" ht="13.8" x14ac:dyDescent="0.25">
      <c r="B23" s="37" t="s">
        <v>29</v>
      </c>
      <c r="C23" s="4" t="s">
        <v>20</v>
      </c>
      <c r="D23" s="28">
        <f>M21</f>
        <v>8</v>
      </c>
      <c r="E23" s="6" t="e">
        <f>#REF!</f>
        <v>#REF!</v>
      </c>
      <c r="F23" s="35" t="e">
        <f>E23*D23</f>
        <v>#REF!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13" ht="13.8" x14ac:dyDescent="0.25">
      <c r="B24" s="37" t="s">
        <v>12</v>
      </c>
      <c r="C24" s="4" t="s">
        <v>20</v>
      </c>
      <c r="D24" s="28">
        <f>M22</f>
        <v>24</v>
      </c>
      <c r="E24" s="6" t="e">
        <f>#REF!</f>
        <v>#REF!</v>
      </c>
      <c r="F24" s="35" t="e">
        <f>E24*D24</f>
        <v>#REF!</v>
      </c>
      <c r="G24" s="30"/>
      <c r="H24" s="8" t="s">
        <v>49</v>
      </c>
      <c r="I24" s="9">
        <f>ROUND(I21*I22*I23,1)</f>
        <v>31.5</v>
      </c>
    </row>
    <row r="25" spans="2:13" ht="14.4" thickBot="1" x14ac:dyDescent="0.3">
      <c r="B25" s="221" t="s">
        <v>7</v>
      </c>
      <c r="C25" s="222"/>
      <c r="D25" s="222"/>
      <c r="E25" s="222"/>
      <c r="F25" s="36" t="e">
        <f>SUM(F20:F24)</f>
        <v>#REF!</v>
      </c>
    </row>
    <row r="27" spans="2:13" ht="13.8" x14ac:dyDescent="0.25">
      <c r="B27" s="223" t="s">
        <v>94</v>
      </c>
      <c r="C27" s="223"/>
      <c r="D27" s="223"/>
      <c r="E27" s="223"/>
      <c r="F27" s="223"/>
      <c r="H27" s="186" t="s">
        <v>96</v>
      </c>
      <c r="I27" s="186"/>
      <c r="J27" s="186"/>
      <c r="K27" s="186"/>
    </row>
    <row r="28" spans="2:13" ht="13.8" x14ac:dyDescent="0.25">
      <c r="B28" s="70" t="s">
        <v>10</v>
      </c>
      <c r="C28" s="4" t="s">
        <v>13</v>
      </c>
      <c r="D28" s="4">
        <f>I30</f>
        <v>11.3</v>
      </c>
      <c r="E28" s="7" t="e">
        <f>#REF!</f>
        <v>#REF!</v>
      </c>
      <c r="F28" s="7" t="e">
        <f>D28*E28</f>
        <v>#REF!</v>
      </c>
      <c r="G28" s="30" t="e">
        <f>F28+F29</f>
        <v>#REF!</v>
      </c>
      <c r="H28" s="74" t="s">
        <v>98</v>
      </c>
      <c r="I28" s="75">
        <v>1.4999999999999999E-2</v>
      </c>
      <c r="J28" s="74" t="s">
        <v>49</v>
      </c>
      <c r="K28" s="75">
        <f>$I$5*I28</f>
        <v>9.4499999999999993</v>
      </c>
    </row>
    <row r="29" spans="2:13" ht="13.8" x14ac:dyDescent="0.25">
      <c r="B29" s="70" t="s">
        <v>95</v>
      </c>
      <c r="C29" s="4" t="s">
        <v>14</v>
      </c>
      <c r="D29" s="4">
        <f>I31</f>
        <v>79</v>
      </c>
      <c r="E29" s="7" t="e">
        <f>#REF!</f>
        <v>#REF!</v>
      </c>
      <c r="F29" s="7" t="e">
        <f>D29*E29</f>
        <v>#REF!</v>
      </c>
      <c r="H29" s="182" t="s">
        <v>97</v>
      </c>
      <c r="I29" s="182"/>
      <c r="J29" s="184" t="s">
        <v>24</v>
      </c>
      <c r="K29" s="185"/>
    </row>
    <row r="30" spans="2:13" ht="13.8" x14ac:dyDescent="0.25">
      <c r="B30" s="70" t="s">
        <v>29</v>
      </c>
      <c r="C30" s="4" t="s">
        <v>20</v>
      </c>
      <c r="D30" s="4">
        <f>K30</f>
        <v>53</v>
      </c>
      <c r="E30" s="7" t="e">
        <f>#REF!</f>
        <v>#REF!</v>
      </c>
      <c r="F30" s="7" t="e">
        <f>D30*E30</f>
        <v>#REF!</v>
      </c>
      <c r="H30" s="71" t="s">
        <v>52</v>
      </c>
      <c r="I30" s="76">
        <f>ROUND(K28*1.2,1)</f>
        <v>11.3</v>
      </c>
      <c r="J30" s="72" t="s">
        <v>55</v>
      </c>
      <c r="K30" s="73">
        <f>ROUND(I5/12,0)</f>
        <v>53</v>
      </c>
    </row>
    <row r="31" spans="2:13" ht="13.8" x14ac:dyDescent="0.25">
      <c r="B31" s="70" t="s">
        <v>12</v>
      </c>
      <c r="C31" s="4" t="s">
        <v>20</v>
      </c>
      <c r="D31" s="4">
        <f>K31</f>
        <v>53</v>
      </c>
      <c r="E31" s="7" t="e">
        <f>#REF!</f>
        <v>#REF!</v>
      </c>
      <c r="F31" s="7" t="e">
        <f>D31*E31</f>
        <v>#REF!</v>
      </c>
      <c r="H31" s="71" t="s">
        <v>54</v>
      </c>
      <c r="I31" s="76">
        <f>ROUND((I30/4)*28,0)</f>
        <v>79</v>
      </c>
      <c r="J31" s="72" t="s">
        <v>56</v>
      </c>
      <c r="K31" s="73">
        <f>ROUND(I5/12,0)</f>
        <v>53</v>
      </c>
    </row>
    <row r="32" spans="2:13" ht="13.8" x14ac:dyDescent="0.25">
      <c r="B32" s="227" t="s">
        <v>7</v>
      </c>
      <c r="C32" s="228"/>
      <c r="D32" s="228"/>
      <c r="E32" s="229"/>
      <c r="F32" s="7" t="e">
        <f>SUM(F28:F31)</f>
        <v>#REF!</v>
      </c>
      <c r="G32" s="30" t="e">
        <f>F30+F31</f>
        <v>#REF!</v>
      </c>
      <c r="H32" s="183"/>
      <c r="I32" s="183"/>
    </row>
    <row r="33" spans="2:11" ht="13.8" thickBot="1" x14ac:dyDescent="0.3"/>
    <row r="34" spans="2:11" ht="13.8" x14ac:dyDescent="0.25">
      <c r="B34" s="230" t="s">
        <v>37</v>
      </c>
      <c r="C34" s="231"/>
      <c r="D34" s="231"/>
      <c r="E34" s="231"/>
      <c r="F34" s="232"/>
      <c r="H34" s="134" t="s">
        <v>26</v>
      </c>
      <c r="I34" s="135"/>
    </row>
    <row r="35" spans="2:11" ht="13.8" x14ac:dyDescent="0.25">
      <c r="B35" s="34" t="s">
        <v>78</v>
      </c>
      <c r="C35" s="4" t="s">
        <v>13</v>
      </c>
      <c r="D35" s="7">
        <v>0.25</v>
      </c>
      <c r="E35" s="6" t="e">
        <f>#REF!</f>
        <v>#REF!</v>
      </c>
      <c r="F35" s="35" t="e">
        <f t="shared" ref="F35:F41" si="1">D35*E35</f>
        <v>#REF!</v>
      </c>
      <c r="G35" s="30" t="e">
        <f>F35+F36+F37+F38+F39</f>
        <v>#REF!</v>
      </c>
      <c r="H35" s="15" t="s">
        <v>76</v>
      </c>
      <c r="I35" s="16">
        <f>ROUND($I$5*0.035,2)</f>
        <v>22.05</v>
      </c>
      <c r="J35" s="136" t="s">
        <v>50</v>
      </c>
      <c r="K35" s="137"/>
    </row>
    <row r="36" spans="2:11" ht="13.8" x14ac:dyDescent="0.25">
      <c r="B36" s="37" t="s">
        <v>79</v>
      </c>
      <c r="C36" s="4" t="s">
        <v>13</v>
      </c>
      <c r="D36" s="88">
        <v>5.6</v>
      </c>
      <c r="E36" s="6" t="e">
        <f>#REF!</f>
        <v>#REF!</v>
      </c>
      <c r="F36" s="35" t="e">
        <f t="shared" si="1"/>
        <v>#REF!</v>
      </c>
      <c r="H36" s="15" t="s">
        <v>57</v>
      </c>
      <c r="I36" s="20">
        <f>ROUND(($I$5*16),1)</f>
        <v>10080</v>
      </c>
      <c r="J36" s="17" t="s">
        <v>60</v>
      </c>
      <c r="K36" s="18">
        <f>ROUND(($I$5*0.1225),0)</f>
        <v>77</v>
      </c>
    </row>
    <row r="37" spans="2:11" ht="13.8" x14ac:dyDescent="0.25">
      <c r="B37" s="37" t="s">
        <v>23</v>
      </c>
      <c r="C37" s="4" t="s">
        <v>22</v>
      </c>
      <c r="D37" s="5">
        <f>I36/1000</f>
        <v>10.08</v>
      </c>
      <c r="E37" s="6" t="e">
        <f>#REF!</f>
        <v>#REF!</v>
      </c>
      <c r="F37" s="35" t="e">
        <f t="shared" si="1"/>
        <v>#REF!</v>
      </c>
      <c r="H37" s="15" t="s">
        <v>81</v>
      </c>
      <c r="I37" s="16">
        <f>ROUND($C$5/0.4,0)</f>
        <v>250</v>
      </c>
      <c r="J37" s="17" t="s">
        <v>61</v>
      </c>
      <c r="K37" s="18">
        <f>ROUND(($I$5*0.1225),0)</f>
        <v>77</v>
      </c>
    </row>
    <row r="38" spans="2:11" ht="13.8" x14ac:dyDescent="0.25">
      <c r="B38" s="37" t="s">
        <v>18</v>
      </c>
      <c r="C38" s="4" t="s">
        <v>15</v>
      </c>
      <c r="D38" s="27">
        <f>I38</f>
        <v>252</v>
      </c>
      <c r="E38" s="6" t="e">
        <f>#REF!</f>
        <v>#REF!</v>
      </c>
      <c r="F38" s="35" t="e">
        <f t="shared" si="1"/>
        <v>#REF!</v>
      </c>
      <c r="H38" s="15" t="s">
        <v>59</v>
      </c>
      <c r="I38" s="21">
        <f>ROUND(0.4*$I$5,0)</f>
        <v>252</v>
      </c>
    </row>
    <row r="39" spans="2:11" ht="13.8" x14ac:dyDescent="0.25">
      <c r="B39" s="37" t="s">
        <v>62</v>
      </c>
      <c r="C39" s="4" t="s">
        <v>17</v>
      </c>
      <c r="D39" s="4">
        <f>I37</f>
        <v>250</v>
      </c>
      <c r="E39" s="6" t="e">
        <f>#REF!</f>
        <v>#REF!</v>
      </c>
      <c r="F39" s="35" t="e">
        <f t="shared" si="1"/>
        <v>#REF!</v>
      </c>
      <c r="H39" s="15" t="s">
        <v>74</v>
      </c>
      <c r="I39" s="16">
        <f>ROUND((($C$5/3)+1)*2,0)</f>
        <v>69</v>
      </c>
    </row>
    <row r="40" spans="2:11" ht="13.8" x14ac:dyDescent="0.25">
      <c r="B40" s="37" t="s">
        <v>29</v>
      </c>
      <c r="C40" s="4" t="s">
        <v>20</v>
      </c>
      <c r="D40" s="4">
        <f>K36</f>
        <v>77</v>
      </c>
      <c r="E40" s="6" t="e">
        <f>#REF!</f>
        <v>#REF!</v>
      </c>
      <c r="F40" s="35" t="e">
        <f t="shared" si="1"/>
        <v>#REF!</v>
      </c>
      <c r="H40" s="23" t="s">
        <v>77</v>
      </c>
      <c r="I40" s="24">
        <f>ROUND((3.6*0.17*0.17*$I$69),0)</f>
        <v>0</v>
      </c>
    </row>
    <row r="41" spans="2:11" ht="13.8" x14ac:dyDescent="0.25">
      <c r="B41" s="37" t="s">
        <v>12</v>
      </c>
      <c r="C41" s="4" t="s">
        <v>20</v>
      </c>
      <c r="D41" s="4">
        <f>K37</f>
        <v>77</v>
      </c>
      <c r="E41" s="6" t="e">
        <f>#REF!</f>
        <v>#REF!</v>
      </c>
      <c r="F41" s="35" t="e">
        <f t="shared" si="1"/>
        <v>#REF!</v>
      </c>
      <c r="G41" s="30"/>
      <c r="H41" s="25"/>
      <c r="I41" s="26"/>
    </row>
    <row r="42" spans="2:11" ht="14.4" thickBot="1" x14ac:dyDescent="0.3">
      <c r="B42" s="224" t="s">
        <v>7</v>
      </c>
      <c r="C42" s="225"/>
      <c r="D42" s="225"/>
      <c r="E42" s="226"/>
      <c r="F42" s="36" t="e">
        <f>SUM(F35:F41)</f>
        <v>#REF!</v>
      </c>
    </row>
    <row r="43" spans="2:11" ht="13.8" thickBot="1" x14ac:dyDescent="0.3"/>
    <row r="44" spans="2:11" ht="14.4" thickBot="1" x14ac:dyDescent="0.3">
      <c r="B44" s="202" t="s">
        <v>83</v>
      </c>
      <c r="C44" s="203"/>
      <c r="D44" s="203"/>
      <c r="E44" s="204"/>
      <c r="F44" s="47" t="e">
        <f>F17+F25+F32+F42</f>
        <v>#REF!</v>
      </c>
    </row>
    <row r="45" spans="2:11" ht="13.8" thickBot="1" x14ac:dyDescent="0.3">
      <c r="B45" s="45"/>
      <c r="C45" s="45"/>
      <c r="D45" s="45"/>
      <c r="E45" s="45"/>
      <c r="F45" s="46"/>
    </row>
    <row r="46" spans="2:11" ht="14.4" x14ac:dyDescent="0.3">
      <c r="B46" s="48" t="s">
        <v>84</v>
      </c>
      <c r="C46" s="49" t="s">
        <v>85</v>
      </c>
      <c r="D46" s="50" t="e">
        <f>G11+G20+G28+G35</f>
        <v>#REF!</v>
      </c>
      <c r="E46" s="51"/>
      <c r="F46" s="52"/>
    </row>
    <row r="47" spans="2:11" ht="14.4" x14ac:dyDescent="0.3">
      <c r="B47" s="53" t="s">
        <v>86</v>
      </c>
      <c r="C47" s="42" t="s">
        <v>85</v>
      </c>
      <c r="D47" s="43" t="e">
        <f>F15+F16+F23+F24+F30+F31+F40+F41</f>
        <v>#REF!</v>
      </c>
      <c r="E47" s="44"/>
      <c r="F47" s="54"/>
    </row>
    <row r="48" spans="2:11" ht="13.8" thickBot="1" x14ac:dyDescent="0.3">
      <c r="B48" s="55" t="s">
        <v>87</v>
      </c>
      <c r="C48" s="56" t="s">
        <v>85</v>
      </c>
      <c r="D48" s="57" t="e">
        <f>D46+D47</f>
        <v>#REF!</v>
      </c>
      <c r="E48" s="58"/>
      <c r="F48" s="59"/>
    </row>
    <row r="49" spans="2:6" ht="13.8" thickBot="1" x14ac:dyDescent="0.3">
      <c r="B49" s="38"/>
      <c r="C49" s="38"/>
      <c r="D49" s="38"/>
      <c r="E49" s="38"/>
      <c r="F49" s="38"/>
    </row>
    <row r="50" spans="2:6" x14ac:dyDescent="0.25">
      <c r="B50" s="205" t="s">
        <v>92</v>
      </c>
      <c r="C50" s="206"/>
      <c r="D50" s="206"/>
      <c r="E50" s="207"/>
      <c r="F50" s="208" t="e">
        <f>D46*0.12</f>
        <v>#REF!</v>
      </c>
    </row>
    <row r="51" spans="2:6" x14ac:dyDescent="0.25">
      <c r="B51" s="210" t="s">
        <v>93</v>
      </c>
      <c r="C51" s="211"/>
      <c r="D51" s="211"/>
      <c r="E51" s="212"/>
      <c r="F51" s="209"/>
    </row>
    <row r="52" spans="2:6" x14ac:dyDescent="0.25">
      <c r="B52" s="213" t="s">
        <v>90</v>
      </c>
      <c r="C52" s="214"/>
      <c r="D52" s="214"/>
      <c r="E52" s="215"/>
      <c r="F52" s="216" t="e">
        <f>D47*0.9675</f>
        <v>#REF!</v>
      </c>
    </row>
    <row r="53" spans="2:6" ht="13.8" thickBot="1" x14ac:dyDescent="0.3">
      <c r="B53" s="218" t="s">
        <v>91</v>
      </c>
      <c r="C53" s="219"/>
      <c r="D53" s="219"/>
      <c r="E53" s="220"/>
      <c r="F53" s="217"/>
    </row>
    <row r="54" spans="2:6" ht="13.8" thickBot="1" x14ac:dyDescent="0.3">
      <c r="B54" s="38"/>
      <c r="C54" s="38"/>
      <c r="D54" s="38"/>
      <c r="E54" s="38"/>
      <c r="F54" s="38"/>
    </row>
    <row r="55" spans="2:6" ht="14.4" thickBot="1" x14ac:dyDescent="0.3">
      <c r="B55" s="200" t="s">
        <v>88</v>
      </c>
      <c r="C55" s="201"/>
      <c r="D55" s="201"/>
      <c r="E55" s="201"/>
      <c r="F55" s="60" t="e">
        <f>D48+F50+F52</f>
        <v>#REF!</v>
      </c>
    </row>
    <row r="56" spans="2:6" x14ac:dyDescent="0.25">
      <c r="B56" s="38"/>
      <c r="C56" s="38"/>
      <c r="D56" s="38"/>
      <c r="E56" s="38"/>
      <c r="F56" s="38"/>
    </row>
    <row r="57" spans="2:6" x14ac:dyDescent="0.25">
      <c r="B57" s="39" t="s">
        <v>89</v>
      </c>
      <c r="C57" s="40" t="e">
        <f>F55/$I$5</f>
        <v>#REF!</v>
      </c>
      <c r="D57" s="41"/>
      <c r="E57" s="41"/>
      <c r="F57" s="38"/>
    </row>
  </sheetData>
  <mergeCells count="36">
    <mergeCell ref="B34:F34"/>
    <mergeCell ref="H34:I34"/>
    <mergeCell ref="J35:K35"/>
    <mergeCell ref="B42:E42"/>
    <mergeCell ref="B2:F2"/>
    <mergeCell ref="B3:F3"/>
    <mergeCell ref="B4:F4"/>
    <mergeCell ref="B8:B9"/>
    <mergeCell ref="C8:C9"/>
    <mergeCell ref="D8:D9"/>
    <mergeCell ref="E8:F8"/>
    <mergeCell ref="H29:I29"/>
    <mergeCell ref="J29:K29"/>
    <mergeCell ref="B32:E32"/>
    <mergeCell ref="H32:I32"/>
    <mergeCell ref="L20:M20"/>
    <mergeCell ref="B25:E25"/>
    <mergeCell ref="B27:F27"/>
    <mergeCell ref="H27:K27"/>
    <mergeCell ref="B10:F10"/>
    <mergeCell ref="H11:I11"/>
    <mergeCell ref="J11:K11"/>
    <mergeCell ref="L11:M11"/>
    <mergeCell ref="B17:E17"/>
    <mergeCell ref="B18:F18"/>
    <mergeCell ref="B19:F19"/>
    <mergeCell ref="H20:I20"/>
    <mergeCell ref="J20:K20"/>
    <mergeCell ref="B55:E55"/>
    <mergeCell ref="B44:E44"/>
    <mergeCell ref="B50:E50"/>
    <mergeCell ref="F50:F51"/>
    <mergeCell ref="B51:E51"/>
    <mergeCell ref="B52:E52"/>
    <mergeCell ref="F52:F53"/>
    <mergeCell ref="B53:E5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7"/>
  <sheetViews>
    <sheetView topLeftCell="A17" workbookViewId="0">
      <selection activeCell="I50" sqref="I50"/>
    </sheetView>
  </sheetViews>
  <sheetFormatPr defaultRowHeight="13.2" x14ac:dyDescent="0.25"/>
  <cols>
    <col min="2" max="2" width="23.6640625" customWidth="1"/>
    <col min="4" max="5" width="13.6640625" customWidth="1"/>
    <col min="6" max="6" width="18.6640625" customWidth="1"/>
  </cols>
  <sheetData>
    <row r="1" spans="2:13" ht="13.8" thickBot="1" x14ac:dyDescent="0.3"/>
    <row r="2" spans="2:13" ht="15.6" x14ac:dyDescent="0.3">
      <c r="B2" s="237" t="s">
        <v>28</v>
      </c>
      <c r="C2" s="238"/>
      <c r="D2" s="238"/>
      <c r="E2" s="238"/>
      <c r="F2" s="239"/>
    </row>
    <row r="3" spans="2:13" ht="15" x14ac:dyDescent="0.25">
      <c r="B3" s="252" t="s">
        <v>106</v>
      </c>
      <c r="C3" s="253"/>
      <c r="D3" s="253"/>
      <c r="E3" s="253"/>
      <c r="F3" s="254"/>
    </row>
    <row r="4" spans="2:13" ht="14.4" thickBot="1" x14ac:dyDescent="0.3">
      <c r="B4" s="243" t="s">
        <v>99</v>
      </c>
      <c r="C4" s="244"/>
      <c r="D4" s="244"/>
      <c r="E4" s="244"/>
      <c r="F4" s="245"/>
    </row>
    <row r="5" spans="2:13" ht="13.8" x14ac:dyDescent="0.25">
      <c r="B5" s="78" t="s">
        <v>100</v>
      </c>
      <c r="C5" s="61">
        <v>100</v>
      </c>
      <c r="D5" s="62" t="s">
        <v>8</v>
      </c>
      <c r="E5" s="63"/>
      <c r="F5" s="64"/>
      <c r="H5" s="4" t="s">
        <v>43</v>
      </c>
      <c r="I5" s="29">
        <f>C5*C6</f>
        <v>630</v>
      </c>
    </row>
    <row r="6" spans="2:13" ht="14.4" thickBot="1" x14ac:dyDescent="0.3">
      <c r="B6" s="65" t="s">
        <v>0</v>
      </c>
      <c r="C6" s="66">
        <v>6.3</v>
      </c>
      <c r="D6" s="67" t="s">
        <v>8</v>
      </c>
      <c r="E6" s="68"/>
      <c r="F6" s="69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246" t="s">
        <v>1</v>
      </c>
      <c r="C8" s="248" t="s">
        <v>2</v>
      </c>
      <c r="D8" s="248" t="s">
        <v>3</v>
      </c>
      <c r="E8" s="250" t="s">
        <v>4</v>
      </c>
      <c r="F8" s="251"/>
      <c r="H8" s="2"/>
    </row>
    <row r="9" spans="2:13" ht="13.8" x14ac:dyDescent="0.25">
      <c r="B9" s="247"/>
      <c r="C9" s="249"/>
      <c r="D9" s="249"/>
      <c r="E9" s="4" t="s">
        <v>5</v>
      </c>
      <c r="F9" s="33" t="s">
        <v>6</v>
      </c>
      <c r="H9" s="2"/>
    </row>
    <row r="10" spans="2:13" ht="13.8" x14ac:dyDescent="0.25">
      <c r="B10" s="234" t="s">
        <v>30</v>
      </c>
      <c r="C10" s="235"/>
      <c r="D10" s="235"/>
      <c r="E10" s="235"/>
      <c r="F10" s="236"/>
      <c r="H10" s="2"/>
    </row>
    <row r="11" spans="2:13" ht="13.8" x14ac:dyDescent="0.25">
      <c r="B11" s="34" t="s">
        <v>10</v>
      </c>
      <c r="C11" s="4" t="s">
        <v>13</v>
      </c>
      <c r="D11" s="4">
        <f>K12</f>
        <v>7.8</v>
      </c>
      <c r="E11" s="7" t="e">
        <f>#REF!</f>
        <v>#REF!</v>
      </c>
      <c r="F11" s="35" t="e">
        <f t="shared" ref="F11:F16" si="0">D11*E11</f>
        <v>#REF!</v>
      </c>
      <c r="G11" s="30" t="e">
        <f>SUM(F11:F14)</f>
        <v>#REF!</v>
      </c>
      <c r="H11" s="190" t="s">
        <v>45</v>
      </c>
      <c r="I11" s="190"/>
      <c r="J11" s="191" t="s">
        <v>26</v>
      </c>
      <c r="K11" s="191"/>
      <c r="L11" s="131" t="s">
        <v>50</v>
      </c>
      <c r="M11" s="131"/>
    </row>
    <row r="12" spans="2:13" ht="13.8" x14ac:dyDescent="0.25">
      <c r="B12" s="34" t="s">
        <v>27</v>
      </c>
      <c r="C12" s="4" t="s">
        <v>13</v>
      </c>
      <c r="D12" s="4">
        <f>K13</f>
        <v>7.8</v>
      </c>
      <c r="E12" s="7" t="e">
        <f>#REF!</f>
        <v>#REF!</v>
      </c>
      <c r="F12" s="35" t="e">
        <f t="shared" si="0"/>
        <v>#REF!</v>
      </c>
      <c r="H12" s="8" t="s">
        <v>46</v>
      </c>
      <c r="I12" s="9">
        <f>($C$5+$C$6)*2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ROUND(($I$5*0.0095),0)</f>
        <v>6</v>
      </c>
    </row>
    <row r="13" spans="2:13" ht="13.8" x14ac:dyDescent="0.25">
      <c r="B13" s="34" t="s">
        <v>32</v>
      </c>
      <c r="C13" s="4" t="s">
        <v>13</v>
      </c>
      <c r="D13" s="4">
        <f>K14</f>
        <v>10.4</v>
      </c>
      <c r="E13" s="7" t="e">
        <f>#REF!</f>
        <v>#REF!</v>
      </c>
      <c r="F13" s="35" t="e">
        <f t="shared" si="0"/>
        <v>#REF!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ROUND(($I$5*0.038),0)</f>
        <v>24</v>
      </c>
    </row>
    <row r="14" spans="2:13" ht="13.8" x14ac:dyDescent="0.25">
      <c r="B14" s="34" t="s">
        <v>11</v>
      </c>
      <c r="C14" s="4" t="s">
        <v>14</v>
      </c>
      <c r="D14" s="4">
        <f>K15</f>
        <v>55</v>
      </c>
      <c r="E14" s="7" t="e">
        <f>#REF!</f>
        <v>#REF!</v>
      </c>
      <c r="F14" s="35" t="e">
        <f t="shared" si="0"/>
        <v>#REF!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34" t="s">
        <v>31</v>
      </c>
      <c r="C15" s="4" t="s">
        <v>20</v>
      </c>
      <c r="D15" s="4">
        <f>M12</f>
        <v>6</v>
      </c>
      <c r="E15" s="7" t="e">
        <f>#REF!</f>
        <v>#REF!</v>
      </c>
      <c r="F15" s="35" t="e">
        <f t="shared" si="0"/>
        <v>#REF!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34" t="s">
        <v>12</v>
      </c>
      <c r="C16" s="4" t="s">
        <v>20</v>
      </c>
      <c r="D16" s="4">
        <f>M13</f>
        <v>24</v>
      </c>
      <c r="E16" s="7" t="e">
        <f>#REF!</f>
        <v>#REF!</v>
      </c>
      <c r="F16" s="35" t="e">
        <f t="shared" si="0"/>
        <v>#REF!</v>
      </c>
      <c r="H16" s="2"/>
    </row>
    <row r="17" spans="2:13" ht="14.4" thickBot="1" x14ac:dyDescent="0.3">
      <c r="B17" s="221" t="s">
        <v>7</v>
      </c>
      <c r="C17" s="222"/>
      <c r="D17" s="222"/>
      <c r="E17" s="222"/>
      <c r="F17" s="36" t="e">
        <f>SUM(F11:F16)</f>
        <v>#REF!</v>
      </c>
      <c r="H17" s="2"/>
    </row>
    <row r="18" spans="2:13" ht="14.4" thickBot="1" x14ac:dyDescent="0.3">
      <c r="B18" s="233"/>
      <c r="C18" s="233"/>
      <c r="D18" s="233"/>
      <c r="E18" s="233"/>
      <c r="F18" s="233"/>
      <c r="H18" s="2"/>
    </row>
    <row r="19" spans="2:13" ht="13.8" x14ac:dyDescent="0.25">
      <c r="B19" s="230" t="s">
        <v>33</v>
      </c>
      <c r="C19" s="231"/>
      <c r="D19" s="231"/>
      <c r="E19" s="231"/>
      <c r="F19" s="232"/>
      <c r="H19" s="2"/>
    </row>
    <row r="20" spans="2:13" ht="13.8" x14ac:dyDescent="0.25">
      <c r="B20" s="37" t="s">
        <v>10</v>
      </c>
      <c r="C20" s="4" t="s">
        <v>21</v>
      </c>
      <c r="D20" s="28">
        <f>K21</f>
        <v>18.899999999999999</v>
      </c>
      <c r="E20" s="6" t="e">
        <f>#REF!</f>
        <v>#REF!</v>
      </c>
      <c r="F20" s="35" t="e">
        <f>E20*D20</f>
        <v>#REF!</v>
      </c>
      <c r="G20" s="30" t="e">
        <f>F20+F21+F22</f>
        <v>#REF!</v>
      </c>
      <c r="H20" s="190" t="s">
        <v>34</v>
      </c>
      <c r="I20" s="190"/>
      <c r="J20" s="191" t="s">
        <v>26</v>
      </c>
      <c r="K20" s="191"/>
      <c r="L20" s="131" t="s">
        <v>50</v>
      </c>
      <c r="M20" s="131"/>
    </row>
    <row r="21" spans="2:13" ht="13.8" x14ac:dyDescent="0.25">
      <c r="B21" s="37" t="s">
        <v>27</v>
      </c>
      <c r="C21" s="4" t="s">
        <v>21</v>
      </c>
      <c r="D21" s="28">
        <f>K22</f>
        <v>15.75</v>
      </c>
      <c r="E21" s="6" t="e">
        <f>#REF!</f>
        <v>#REF!</v>
      </c>
      <c r="F21" s="35" t="e">
        <f>E21*D21</f>
        <v>#REF!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ROUND($I$5*0.0125,0)</f>
        <v>8</v>
      </c>
    </row>
    <row r="22" spans="2:13" ht="13.8" x14ac:dyDescent="0.25">
      <c r="B22" s="37" t="s">
        <v>11</v>
      </c>
      <c r="C22" s="4" t="s">
        <v>14</v>
      </c>
      <c r="D22" s="28">
        <f>K23</f>
        <v>132</v>
      </c>
      <c r="E22" s="6" t="e">
        <f>#REF!</f>
        <v>#REF!</v>
      </c>
      <c r="F22" s="35" t="e">
        <f>E22*D22</f>
        <v>#REF!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ROUND(($I$5*0.038),0)</f>
        <v>24</v>
      </c>
    </row>
    <row r="23" spans="2:13" ht="13.8" x14ac:dyDescent="0.25">
      <c r="B23" s="37" t="s">
        <v>29</v>
      </c>
      <c r="C23" s="4" t="s">
        <v>20</v>
      </c>
      <c r="D23" s="28">
        <f>M21</f>
        <v>8</v>
      </c>
      <c r="E23" s="6" t="e">
        <f>#REF!</f>
        <v>#REF!</v>
      </c>
      <c r="F23" s="35" t="e">
        <f>E23*D23</f>
        <v>#REF!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13" ht="13.8" x14ac:dyDescent="0.25">
      <c r="B24" s="37" t="s">
        <v>12</v>
      </c>
      <c r="C24" s="4" t="s">
        <v>20</v>
      </c>
      <c r="D24" s="28">
        <f>M22</f>
        <v>24</v>
      </c>
      <c r="E24" s="6" t="e">
        <f>#REF!</f>
        <v>#REF!</v>
      </c>
      <c r="F24" s="35" t="e">
        <f>E24*D24</f>
        <v>#REF!</v>
      </c>
      <c r="G24" s="30"/>
      <c r="H24" s="8" t="s">
        <v>49</v>
      </c>
      <c r="I24" s="9">
        <f>ROUND(I21*I22*I23,1)</f>
        <v>31.5</v>
      </c>
    </row>
    <row r="25" spans="2:13" ht="14.4" thickBot="1" x14ac:dyDescent="0.3">
      <c r="B25" s="221" t="s">
        <v>7</v>
      </c>
      <c r="C25" s="222"/>
      <c r="D25" s="222"/>
      <c r="E25" s="222"/>
      <c r="F25" s="36" t="e">
        <f>SUM(F20:F24)</f>
        <v>#REF!</v>
      </c>
    </row>
    <row r="27" spans="2:13" ht="13.8" x14ac:dyDescent="0.25">
      <c r="B27" s="223" t="s">
        <v>94</v>
      </c>
      <c r="C27" s="223"/>
      <c r="D27" s="223"/>
      <c r="E27" s="223"/>
      <c r="F27" s="223"/>
      <c r="H27" s="186" t="s">
        <v>96</v>
      </c>
      <c r="I27" s="186"/>
      <c r="J27" s="186"/>
      <c r="K27" s="186"/>
    </row>
    <row r="28" spans="2:13" ht="13.8" x14ac:dyDescent="0.25">
      <c r="B28" s="70" t="s">
        <v>10</v>
      </c>
      <c r="C28" s="4" t="s">
        <v>13</v>
      </c>
      <c r="D28" s="4">
        <f>I30</f>
        <v>11.3</v>
      </c>
      <c r="E28" s="7" t="e">
        <f>#REF!</f>
        <v>#REF!</v>
      </c>
      <c r="F28" s="7" t="e">
        <f>D28*E28</f>
        <v>#REF!</v>
      </c>
      <c r="G28" s="30" t="e">
        <f>F28+F29</f>
        <v>#REF!</v>
      </c>
      <c r="H28" s="74" t="s">
        <v>98</v>
      </c>
      <c r="I28" s="75">
        <v>1.4999999999999999E-2</v>
      </c>
      <c r="J28" s="74" t="s">
        <v>49</v>
      </c>
      <c r="K28" s="75">
        <f>$I$5*I28</f>
        <v>9.4499999999999993</v>
      </c>
    </row>
    <row r="29" spans="2:13" ht="13.8" x14ac:dyDescent="0.25">
      <c r="B29" s="70" t="s">
        <v>95</v>
      </c>
      <c r="C29" s="4" t="s">
        <v>14</v>
      </c>
      <c r="D29" s="4">
        <f>I31</f>
        <v>79</v>
      </c>
      <c r="E29" s="7" t="e">
        <f>#REF!</f>
        <v>#REF!</v>
      </c>
      <c r="F29" s="7" t="e">
        <f>D29*E29</f>
        <v>#REF!</v>
      </c>
      <c r="H29" s="182" t="s">
        <v>97</v>
      </c>
      <c r="I29" s="182"/>
      <c r="J29" s="184" t="s">
        <v>24</v>
      </c>
      <c r="K29" s="185"/>
    </row>
    <row r="30" spans="2:13" ht="13.8" x14ac:dyDescent="0.25">
      <c r="B30" s="70" t="s">
        <v>29</v>
      </c>
      <c r="C30" s="4" t="s">
        <v>20</v>
      </c>
      <c r="D30" s="4">
        <f>K30</f>
        <v>53</v>
      </c>
      <c r="E30" s="7" t="e">
        <f>#REF!</f>
        <v>#REF!</v>
      </c>
      <c r="F30" s="7" t="e">
        <f>D30*E30</f>
        <v>#REF!</v>
      </c>
      <c r="H30" s="71" t="s">
        <v>52</v>
      </c>
      <c r="I30" s="76">
        <f>ROUND(K28*1.2,1)</f>
        <v>11.3</v>
      </c>
      <c r="J30" s="72" t="s">
        <v>55</v>
      </c>
      <c r="K30" s="73">
        <f>ROUND(I5/12,0)</f>
        <v>53</v>
      </c>
    </row>
    <row r="31" spans="2:13" ht="13.8" x14ac:dyDescent="0.25">
      <c r="B31" s="70" t="s">
        <v>12</v>
      </c>
      <c r="C31" s="4" t="s">
        <v>20</v>
      </c>
      <c r="D31" s="4">
        <f>K31</f>
        <v>53</v>
      </c>
      <c r="E31" s="7" t="e">
        <f>#REF!</f>
        <v>#REF!</v>
      </c>
      <c r="F31" s="7" t="e">
        <f>D31*E31</f>
        <v>#REF!</v>
      </c>
      <c r="H31" s="71" t="s">
        <v>54</v>
      </c>
      <c r="I31" s="76">
        <f>ROUND((I30/4)*28,0)</f>
        <v>79</v>
      </c>
      <c r="J31" s="72" t="s">
        <v>56</v>
      </c>
      <c r="K31" s="73">
        <f>ROUND(I5/12,0)</f>
        <v>53</v>
      </c>
    </row>
    <row r="32" spans="2:13" ht="13.8" x14ac:dyDescent="0.25">
      <c r="B32" s="227" t="s">
        <v>7</v>
      </c>
      <c r="C32" s="228"/>
      <c r="D32" s="228"/>
      <c r="E32" s="229"/>
      <c r="F32" s="7" t="e">
        <f>SUM(F28:F31)</f>
        <v>#REF!</v>
      </c>
      <c r="G32" s="30" t="e">
        <f>F30+F31</f>
        <v>#REF!</v>
      </c>
      <c r="H32" s="183"/>
      <c r="I32" s="183"/>
    </row>
    <row r="33" spans="2:11" ht="13.8" thickBot="1" x14ac:dyDescent="0.3"/>
    <row r="34" spans="2:11" ht="13.8" x14ac:dyDescent="0.25">
      <c r="B34" s="230" t="s">
        <v>38</v>
      </c>
      <c r="C34" s="231"/>
      <c r="D34" s="231"/>
      <c r="E34" s="231"/>
      <c r="F34" s="232"/>
      <c r="H34" s="134" t="s">
        <v>26</v>
      </c>
      <c r="I34" s="135"/>
    </row>
    <row r="35" spans="2:11" ht="13.8" x14ac:dyDescent="0.25">
      <c r="B35" s="34" t="s">
        <v>78</v>
      </c>
      <c r="C35" s="4" t="s">
        <v>67</v>
      </c>
      <c r="D35" s="5">
        <f>I35</f>
        <v>22.05</v>
      </c>
      <c r="E35" s="6" t="e">
        <f>#REF!</f>
        <v>#REF!</v>
      </c>
      <c r="F35" s="35" t="e">
        <f>D35*E35</f>
        <v>#REF!</v>
      </c>
      <c r="G35" s="30" t="e">
        <f>F35+F36+F37+F38+F39</f>
        <v>#REF!</v>
      </c>
      <c r="H35" s="15" t="s">
        <v>76</v>
      </c>
      <c r="I35" s="16">
        <f>ROUND($I$5*0.035,2)</f>
        <v>22.05</v>
      </c>
      <c r="J35" s="136" t="s">
        <v>50</v>
      </c>
      <c r="K35" s="137"/>
    </row>
    <row r="36" spans="2:11" ht="13.8" x14ac:dyDescent="0.25">
      <c r="B36" s="37" t="s">
        <v>80</v>
      </c>
      <c r="C36" s="4" t="s">
        <v>17</v>
      </c>
      <c r="D36" s="5">
        <f>I39</f>
        <v>69</v>
      </c>
      <c r="E36" s="6" t="e">
        <f>#REF!</f>
        <v>#REF!</v>
      </c>
      <c r="F36" s="35" t="e">
        <f t="shared" ref="F36:F41" si="1">D36*E36</f>
        <v>#REF!</v>
      </c>
      <c r="H36" s="15" t="s">
        <v>57</v>
      </c>
      <c r="I36" s="20">
        <f>$I$5*16</f>
        <v>10080</v>
      </c>
      <c r="J36" s="17" t="s">
        <v>60</v>
      </c>
      <c r="K36" s="18">
        <f>ROUND(($I$5*0.1225),0)</f>
        <v>77</v>
      </c>
    </row>
    <row r="37" spans="2:11" ht="13.8" x14ac:dyDescent="0.25">
      <c r="B37" s="37" t="s">
        <v>82</v>
      </c>
      <c r="C37" s="4" t="s">
        <v>22</v>
      </c>
      <c r="D37" s="5">
        <f>I36/1000</f>
        <v>10.08</v>
      </c>
      <c r="E37" s="6" t="e">
        <f>#REF!</f>
        <v>#REF!</v>
      </c>
      <c r="F37" s="35" t="e">
        <f t="shared" si="1"/>
        <v>#REF!</v>
      </c>
      <c r="H37" s="15" t="s">
        <v>81</v>
      </c>
      <c r="I37" s="16">
        <f>ROUND($C$5/0.4,0)</f>
        <v>250</v>
      </c>
      <c r="J37" s="17" t="s">
        <v>61</v>
      </c>
      <c r="K37" s="18">
        <f>ROUND(($I$5*0.1225),0)</f>
        <v>77</v>
      </c>
    </row>
    <row r="38" spans="2:11" ht="13.8" x14ac:dyDescent="0.25">
      <c r="B38" s="37" t="s">
        <v>18</v>
      </c>
      <c r="C38" s="4" t="s">
        <v>15</v>
      </c>
      <c r="D38" s="27">
        <f>I38</f>
        <v>252</v>
      </c>
      <c r="E38" s="6" t="e">
        <f>#REF!</f>
        <v>#REF!</v>
      </c>
      <c r="F38" s="35" t="e">
        <f t="shared" si="1"/>
        <v>#REF!</v>
      </c>
      <c r="H38" s="15" t="s">
        <v>59</v>
      </c>
      <c r="I38" s="21">
        <f>ROUND(0.4*$I$5,0)</f>
        <v>252</v>
      </c>
    </row>
    <row r="39" spans="2:11" ht="13.8" x14ac:dyDescent="0.25">
      <c r="B39" s="37" t="s">
        <v>62</v>
      </c>
      <c r="C39" s="4" t="s">
        <v>17</v>
      </c>
      <c r="D39" s="4">
        <f>I37</f>
        <v>250</v>
      </c>
      <c r="E39" s="6" t="e">
        <f>#REF!</f>
        <v>#REF!</v>
      </c>
      <c r="F39" s="35" t="e">
        <f t="shared" si="1"/>
        <v>#REF!</v>
      </c>
      <c r="H39" s="15" t="s">
        <v>72</v>
      </c>
      <c r="I39" s="16">
        <f>ROUND((($C$5/3)+1)*2,0)</f>
        <v>69</v>
      </c>
    </row>
    <row r="40" spans="2:11" ht="13.8" x14ac:dyDescent="0.25">
      <c r="B40" s="37" t="s">
        <v>29</v>
      </c>
      <c r="C40" s="4" t="s">
        <v>20</v>
      </c>
      <c r="D40" s="4">
        <f>K36</f>
        <v>77</v>
      </c>
      <c r="E40" s="6" t="e">
        <f>#REF!</f>
        <v>#REF!</v>
      </c>
      <c r="F40" s="35" t="e">
        <f t="shared" si="1"/>
        <v>#REF!</v>
      </c>
    </row>
    <row r="41" spans="2:11" ht="13.8" x14ac:dyDescent="0.25">
      <c r="B41" s="37" t="s">
        <v>12</v>
      </c>
      <c r="C41" s="4" t="s">
        <v>20</v>
      </c>
      <c r="D41" s="4">
        <f>K37</f>
        <v>77</v>
      </c>
      <c r="E41" s="6" t="e">
        <f>#REF!</f>
        <v>#REF!</v>
      </c>
      <c r="F41" s="35" t="e">
        <f t="shared" si="1"/>
        <v>#REF!</v>
      </c>
      <c r="G41" s="30"/>
    </row>
    <row r="42" spans="2:11" ht="14.4" thickBot="1" x14ac:dyDescent="0.3">
      <c r="B42" s="224" t="s">
        <v>7</v>
      </c>
      <c r="C42" s="225"/>
      <c r="D42" s="225"/>
      <c r="E42" s="226"/>
      <c r="F42" s="36" t="e">
        <f>SUM(F35:F41)</f>
        <v>#REF!</v>
      </c>
    </row>
    <row r="43" spans="2:11" ht="13.8" thickBot="1" x14ac:dyDescent="0.3"/>
    <row r="44" spans="2:11" ht="14.4" thickBot="1" x14ac:dyDescent="0.3">
      <c r="B44" s="202" t="s">
        <v>83</v>
      </c>
      <c r="C44" s="203"/>
      <c r="D44" s="203"/>
      <c r="E44" s="204"/>
      <c r="F44" s="47" t="e">
        <f>F17+F25+F32+F42</f>
        <v>#REF!</v>
      </c>
    </row>
    <row r="45" spans="2:11" ht="13.8" thickBot="1" x14ac:dyDescent="0.3">
      <c r="B45" s="45"/>
      <c r="C45" s="45"/>
      <c r="D45" s="45"/>
      <c r="E45" s="45"/>
      <c r="F45" s="46"/>
    </row>
    <row r="46" spans="2:11" ht="14.4" x14ac:dyDescent="0.3">
      <c r="B46" s="48" t="s">
        <v>84</v>
      </c>
      <c r="C46" s="49" t="s">
        <v>85</v>
      </c>
      <c r="D46" s="50" t="e">
        <f>G11+G20+G28+G35</f>
        <v>#REF!</v>
      </c>
      <c r="E46" s="51"/>
      <c r="F46" s="52"/>
    </row>
    <row r="47" spans="2:11" ht="14.4" x14ac:dyDescent="0.3">
      <c r="B47" s="53" t="s">
        <v>86</v>
      </c>
      <c r="C47" s="42" t="s">
        <v>85</v>
      </c>
      <c r="D47" s="43" t="e">
        <f>F15+F16+F23+F24+F30+F31+F40+F41</f>
        <v>#REF!</v>
      </c>
      <c r="E47" s="44"/>
      <c r="F47" s="54"/>
    </row>
    <row r="48" spans="2:11" ht="13.8" thickBot="1" x14ac:dyDescent="0.3">
      <c r="B48" s="55" t="s">
        <v>87</v>
      </c>
      <c r="C48" s="56" t="s">
        <v>85</v>
      </c>
      <c r="D48" s="57" t="e">
        <f>D46+D47</f>
        <v>#REF!</v>
      </c>
      <c r="E48" s="58"/>
      <c r="F48" s="59"/>
    </row>
    <row r="49" spans="2:6" ht="13.8" thickBot="1" x14ac:dyDescent="0.3">
      <c r="B49" s="38"/>
      <c r="C49" s="38"/>
      <c r="D49" s="38"/>
      <c r="E49" s="38"/>
      <c r="F49" s="38"/>
    </row>
    <row r="50" spans="2:6" x14ac:dyDescent="0.25">
      <c r="B50" s="205" t="s">
        <v>92</v>
      </c>
      <c r="C50" s="206"/>
      <c r="D50" s="206"/>
      <c r="E50" s="207"/>
      <c r="F50" s="208" t="e">
        <f>D46*0.12</f>
        <v>#REF!</v>
      </c>
    </row>
    <row r="51" spans="2:6" x14ac:dyDescent="0.25">
      <c r="B51" s="210" t="s">
        <v>93</v>
      </c>
      <c r="C51" s="211"/>
      <c r="D51" s="211"/>
      <c r="E51" s="212"/>
      <c r="F51" s="209"/>
    </row>
    <row r="52" spans="2:6" x14ac:dyDescent="0.25">
      <c r="B52" s="213" t="s">
        <v>90</v>
      </c>
      <c r="C52" s="214"/>
      <c r="D52" s="214"/>
      <c r="E52" s="215"/>
      <c r="F52" s="216" t="e">
        <f>D47*0.9675</f>
        <v>#REF!</v>
      </c>
    </row>
    <row r="53" spans="2:6" ht="13.8" thickBot="1" x14ac:dyDescent="0.3">
      <c r="B53" s="218" t="s">
        <v>91</v>
      </c>
      <c r="C53" s="219"/>
      <c r="D53" s="219"/>
      <c r="E53" s="220"/>
      <c r="F53" s="217"/>
    </row>
    <row r="54" spans="2:6" ht="13.8" thickBot="1" x14ac:dyDescent="0.3">
      <c r="B54" s="38"/>
      <c r="C54" s="38"/>
      <c r="D54" s="38"/>
      <c r="E54" s="38"/>
      <c r="F54" s="38"/>
    </row>
    <row r="55" spans="2:6" ht="14.4" thickBot="1" x14ac:dyDescent="0.3">
      <c r="B55" s="200" t="s">
        <v>88</v>
      </c>
      <c r="C55" s="201"/>
      <c r="D55" s="201"/>
      <c r="E55" s="201"/>
      <c r="F55" s="60" t="e">
        <f>D48+F50+F52</f>
        <v>#REF!</v>
      </c>
    </row>
    <row r="56" spans="2:6" x14ac:dyDescent="0.25">
      <c r="B56" s="38"/>
      <c r="C56" s="38"/>
      <c r="D56" s="38"/>
      <c r="E56" s="38"/>
      <c r="F56" s="38"/>
    </row>
    <row r="57" spans="2:6" x14ac:dyDescent="0.25">
      <c r="B57" s="39" t="s">
        <v>89</v>
      </c>
      <c r="C57" s="40" t="e">
        <f>F55/$I$5</f>
        <v>#REF!</v>
      </c>
      <c r="D57" s="41"/>
      <c r="E57" s="41"/>
      <c r="F57" s="38"/>
    </row>
  </sheetData>
  <mergeCells count="36">
    <mergeCell ref="B34:F34"/>
    <mergeCell ref="H34:I34"/>
    <mergeCell ref="J35:K35"/>
    <mergeCell ref="B42:E42"/>
    <mergeCell ref="B2:F2"/>
    <mergeCell ref="B3:F3"/>
    <mergeCell ref="B4:F4"/>
    <mergeCell ref="B8:B9"/>
    <mergeCell ref="C8:C9"/>
    <mergeCell ref="D8:D9"/>
    <mergeCell ref="E8:F8"/>
    <mergeCell ref="H29:I29"/>
    <mergeCell ref="J29:K29"/>
    <mergeCell ref="B32:E32"/>
    <mergeCell ref="H32:I32"/>
    <mergeCell ref="L20:M20"/>
    <mergeCell ref="B25:E25"/>
    <mergeCell ref="B27:F27"/>
    <mergeCell ref="H27:K27"/>
    <mergeCell ref="B10:F10"/>
    <mergeCell ref="H11:I11"/>
    <mergeCell ref="J11:K11"/>
    <mergeCell ref="L11:M11"/>
    <mergeCell ref="B17:E17"/>
    <mergeCell ref="B18:F18"/>
    <mergeCell ref="B19:F19"/>
    <mergeCell ref="H20:I20"/>
    <mergeCell ref="J20:K20"/>
    <mergeCell ref="B55:E55"/>
    <mergeCell ref="B44:E44"/>
    <mergeCell ref="B50:E50"/>
    <mergeCell ref="F50:F51"/>
    <mergeCell ref="B51:E51"/>
    <mergeCell ref="B52:E52"/>
    <mergeCell ref="F52:F53"/>
    <mergeCell ref="B53:E5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"/>
  <sheetViews>
    <sheetView topLeftCell="A10" workbookViewId="0">
      <selection activeCell="I46" sqref="I46"/>
    </sheetView>
  </sheetViews>
  <sheetFormatPr defaultRowHeight="13.2" x14ac:dyDescent="0.25"/>
  <cols>
    <col min="2" max="2" width="29.6640625" customWidth="1"/>
    <col min="4" max="5" width="13.6640625" customWidth="1"/>
    <col min="6" max="6" width="18.6640625" customWidth="1"/>
  </cols>
  <sheetData>
    <row r="1" spans="2:13" ht="13.8" thickBot="1" x14ac:dyDescent="0.3"/>
    <row r="2" spans="2:13" ht="15.6" x14ac:dyDescent="0.3">
      <c r="B2" s="237" t="s">
        <v>28</v>
      </c>
      <c r="C2" s="238"/>
      <c r="D2" s="238"/>
      <c r="E2" s="238"/>
      <c r="F2" s="239"/>
    </row>
    <row r="3" spans="2:13" ht="15" x14ac:dyDescent="0.25">
      <c r="B3" s="252" t="s">
        <v>106</v>
      </c>
      <c r="C3" s="253"/>
      <c r="D3" s="253"/>
      <c r="E3" s="253"/>
      <c r="F3" s="254"/>
    </row>
    <row r="4" spans="2:13" ht="14.4" thickBot="1" x14ac:dyDescent="0.3">
      <c r="B4" s="243" t="s">
        <v>101</v>
      </c>
      <c r="C4" s="244"/>
      <c r="D4" s="244"/>
      <c r="E4" s="244"/>
      <c r="F4" s="245"/>
    </row>
    <row r="5" spans="2:13" ht="13.8" x14ac:dyDescent="0.25">
      <c r="B5" s="78" t="s">
        <v>100</v>
      </c>
      <c r="C5" s="61">
        <v>100</v>
      </c>
      <c r="D5" s="62" t="s">
        <v>8</v>
      </c>
      <c r="E5" s="63"/>
      <c r="F5" s="64"/>
      <c r="H5" s="4" t="s">
        <v>43</v>
      </c>
      <c r="I5" s="29">
        <f>C5*C6</f>
        <v>630</v>
      </c>
    </row>
    <row r="6" spans="2:13" ht="14.4" thickBot="1" x14ac:dyDescent="0.3">
      <c r="B6" s="65" t="s">
        <v>0</v>
      </c>
      <c r="C6" s="66">
        <v>6.3</v>
      </c>
      <c r="D6" s="67" t="s">
        <v>8</v>
      </c>
      <c r="E6" s="68"/>
      <c r="F6" s="69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246" t="s">
        <v>1</v>
      </c>
      <c r="C8" s="248" t="s">
        <v>2</v>
      </c>
      <c r="D8" s="248" t="s">
        <v>3</v>
      </c>
      <c r="E8" s="250" t="s">
        <v>4</v>
      </c>
      <c r="F8" s="251"/>
      <c r="H8" s="2"/>
    </row>
    <row r="9" spans="2:13" ht="13.8" x14ac:dyDescent="0.25">
      <c r="B9" s="247"/>
      <c r="C9" s="249"/>
      <c r="D9" s="249"/>
      <c r="E9" s="4" t="s">
        <v>5</v>
      </c>
      <c r="F9" s="33" t="s">
        <v>6</v>
      </c>
      <c r="H9" s="2"/>
    </row>
    <row r="10" spans="2:13" ht="13.8" x14ac:dyDescent="0.25">
      <c r="B10" s="234" t="s">
        <v>30</v>
      </c>
      <c r="C10" s="235"/>
      <c r="D10" s="235"/>
      <c r="E10" s="235"/>
      <c r="F10" s="236"/>
      <c r="H10" s="2"/>
    </row>
    <row r="11" spans="2:13" ht="13.8" x14ac:dyDescent="0.25">
      <c r="B11" s="34" t="s">
        <v>10</v>
      </c>
      <c r="C11" s="4" t="s">
        <v>13</v>
      </c>
      <c r="D11" s="4">
        <f>K12</f>
        <v>7.8</v>
      </c>
      <c r="E11" s="7" t="e">
        <f>#REF!</f>
        <v>#REF!</v>
      </c>
      <c r="F11" s="35" t="e">
        <f t="shared" ref="F11:F16" si="0">D11*E11</f>
        <v>#REF!</v>
      </c>
      <c r="G11" s="30" t="e">
        <f>SUM(F11:F14)</f>
        <v>#REF!</v>
      </c>
      <c r="H11" s="190" t="s">
        <v>45</v>
      </c>
      <c r="I11" s="190"/>
      <c r="J11" s="191" t="s">
        <v>26</v>
      </c>
      <c r="K11" s="191"/>
      <c r="L11" s="131" t="s">
        <v>50</v>
      </c>
      <c r="M11" s="131"/>
    </row>
    <row r="12" spans="2:13" ht="13.8" x14ac:dyDescent="0.25">
      <c r="B12" s="34" t="s">
        <v>27</v>
      </c>
      <c r="C12" s="4" t="s">
        <v>13</v>
      </c>
      <c r="D12" s="4">
        <f>K13</f>
        <v>7.8</v>
      </c>
      <c r="E12" s="7" t="e">
        <f>#REF!</f>
        <v>#REF!</v>
      </c>
      <c r="F12" s="35" t="e">
        <f t="shared" si="0"/>
        <v>#REF!</v>
      </c>
      <c r="H12" s="8" t="s">
        <v>46</v>
      </c>
      <c r="I12" s="9">
        <f>($C$5+$C$6)*2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ROUND(($I$5*0.0095),0)</f>
        <v>6</v>
      </c>
    </row>
    <row r="13" spans="2:13" ht="13.8" x14ac:dyDescent="0.25">
      <c r="B13" s="34" t="s">
        <v>32</v>
      </c>
      <c r="C13" s="4" t="s">
        <v>13</v>
      </c>
      <c r="D13" s="4">
        <f>K14</f>
        <v>10.4</v>
      </c>
      <c r="E13" s="7" t="e">
        <f>#REF!</f>
        <v>#REF!</v>
      </c>
      <c r="F13" s="35" t="e">
        <f t="shared" si="0"/>
        <v>#REF!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ROUND(($I$5*0.038),0)</f>
        <v>24</v>
      </c>
    </row>
    <row r="14" spans="2:13" ht="13.8" x14ac:dyDescent="0.25">
      <c r="B14" s="34" t="s">
        <v>11</v>
      </c>
      <c r="C14" s="4" t="s">
        <v>14</v>
      </c>
      <c r="D14" s="4">
        <f>K15</f>
        <v>55</v>
      </c>
      <c r="E14" s="7" t="e">
        <f>#REF!</f>
        <v>#REF!</v>
      </c>
      <c r="F14" s="35" t="e">
        <f t="shared" si="0"/>
        <v>#REF!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34" t="s">
        <v>31</v>
      </c>
      <c r="C15" s="4" t="s">
        <v>20</v>
      </c>
      <c r="D15" s="4">
        <f>M12</f>
        <v>6</v>
      </c>
      <c r="E15" s="7" t="e">
        <f>#REF!</f>
        <v>#REF!</v>
      </c>
      <c r="F15" s="35" t="e">
        <f t="shared" si="0"/>
        <v>#REF!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34" t="s">
        <v>12</v>
      </c>
      <c r="C16" s="4" t="s">
        <v>20</v>
      </c>
      <c r="D16" s="4">
        <f>M13</f>
        <v>24</v>
      </c>
      <c r="E16" s="7" t="e">
        <f>#REF!</f>
        <v>#REF!</v>
      </c>
      <c r="F16" s="35" t="e">
        <f t="shared" si="0"/>
        <v>#REF!</v>
      </c>
      <c r="H16" s="2"/>
    </row>
    <row r="17" spans="2:13" ht="14.4" thickBot="1" x14ac:dyDescent="0.3">
      <c r="B17" s="221" t="s">
        <v>7</v>
      </c>
      <c r="C17" s="222"/>
      <c r="D17" s="222"/>
      <c r="E17" s="222"/>
      <c r="F17" s="36" t="e">
        <f>SUM(F11:F16)</f>
        <v>#REF!</v>
      </c>
      <c r="H17" s="2"/>
    </row>
    <row r="18" spans="2:13" ht="14.4" thickBot="1" x14ac:dyDescent="0.3">
      <c r="B18" s="233"/>
      <c r="C18" s="233"/>
      <c r="D18" s="233"/>
      <c r="E18" s="233"/>
      <c r="F18" s="233"/>
      <c r="H18" s="2"/>
    </row>
    <row r="19" spans="2:13" ht="13.8" x14ac:dyDescent="0.25">
      <c r="B19" s="230" t="s">
        <v>33</v>
      </c>
      <c r="C19" s="231"/>
      <c r="D19" s="231"/>
      <c r="E19" s="231"/>
      <c r="F19" s="232"/>
      <c r="H19" s="2"/>
    </row>
    <row r="20" spans="2:13" ht="13.8" x14ac:dyDescent="0.25">
      <c r="B20" s="37" t="s">
        <v>10</v>
      </c>
      <c r="C20" s="4" t="s">
        <v>21</v>
      </c>
      <c r="D20" s="28">
        <f>K21</f>
        <v>18.899999999999999</v>
      </c>
      <c r="E20" s="6" t="e">
        <f>#REF!</f>
        <v>#REF!</v>
      </c>
      <c r="F20" s="35" t="e">
        <f>E20*D20</f>
        <v>#REF!</v>
      </c>
      <c r="G20" s="30" t="e">
        <f>F20+F21+F22</f>
        <v>#REF!</v>
      </c>
      <c r="H20" s="190" t="s">
        <v>34</v>
      </c>
      <c r="I20" s="190"/>
      <c r="J20" s="191" t="s">
        <v>26</v>
      </c>
      <c r="K20" s="191"/>
      <c r="L20" s="131" t="s">
        <v>50</v>
      </c>
      <c r="M20" s="131"/>
    </row>
    <row r="21" spans="2:13" ht="13.8" x14ac:dyDescent="0.25">
      <c r="B21" s="37" t="s">
        <v>27</v>
      </c>
      <c r="C21" s="4" t="s">
        <v>21</v>
      </c>
      <c r="D21" s="28">
        <f>K22</f>
        <v>15.75</v>
      </c>
      <c r="E21" s="6" t="e">
        <f>#REF!</f>
        <v>#REF!</v>
      </c>
      <c r="F21" s="35" t="e">
        <f>E21*D21</f>
        <v>#REF!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ROUND($I$5*0.0125,0)</f>
        <v>8</v>
      </c>
    </row>
    <row r="22" spans="2:13" ht="13.8" x14ac:dyDescent="0.25">
      <c r="B22" s="37" t="s">
        <v>11</v>
      </c>
      <c r="C22" s="4" t="s">
        <v>14</v>
      </c>
      <c r="D22" s="28">
        <f>K23</f>
        <v>132</v>
      </c>
      <c r="E22" s="6" t="e">
        <f>#REF!</f>
        <v>#REF!</v>
      </c>
      <c r="F22" s="35" t="e">
        <f>E22*D22</f>
        <v>#REF!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ROUND(($I$5*0.038),0)</f>
        <v>24</v>
      </c>
    </row>
    <row r="23" spans="2:13" ht="13.8" x14ac:dyDescent="0.25">
      <c r="B23" s="37" t="s">
        <v>29</v>
      </c>
      <c r="C23" s="4" t="s">
        <v>20</v>
      </c>
      <c r="D23" s="28">
        <f>M21</f>
        <v>8</v>
      </c>
      <c r="E23" s="6" t="e">
        <f>#REF!</f>
        <v>#REF!</v>
      </c>
      <c r="F23" s="35" t="e">
        <f>E23*D23</f>
        <v>#REF!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13" ht="13.8" x14ac:dyDescent="0.25">
      <c r="B24" s="37" t="s">
        <v>12</v>
      </c>
      <c r="C24" s="4" t="s">
        <v>20</v>
      </c>
      <c r="D24" s="28">
        <f>M22</f>
        <v>24</v>
      </c>
      <c r="E24" s="6" t="e">
        <f>#REF!</f>
        <v>#REF!</v>
      </c>
      <c r="F24" s="35" t="e">
        <f>E24*D24</f>
        <v>#REF!</v>
      </c>
      <c r="G24" s="30"/>
      <c r="H24" s="8" t="s">
        <v>49</v>
      </c>
      <c r="I24" s="9">
        <f>ROUND(I21*I22*I23,1)</f>
        <v>31.5</v>
      </c>
    </row>
    <row r="25" spans="2:13" ht="14.4" thickBot="1" x14ac:dyDescent="0.3">
      <c r="B25" s="221" t="s">
        <v>7</v>
      </c>
      <c r="C25" s="222"/>
      <c r="D25" s="222"/>
      <c r="E25" s="222"/>
      <c r="F25" s="36" t="e">
        <f>SUM(F20:F24)</f>
        <v>#REF!</v>
      </c>
    </row>
    <row r="27" spans="2:13" ht="13.8" x14ac:dyDescent="0.25">
      <c r="B27" s="223" t="s">
        <v>94</v>
      </c>
      <c r="C27" s="223"/>
      <c r="D27" s="223"/>
      <c r="E27" s="223"/>
      <c r="F27" s="223"/>
      <c r="H27" s="186" t="s">
        <v>96</v>
      </c>
      <c r="I27" s="186"/>
      <c r="J27" s="186"/>
      <c r="K27" s="186"/>
    </row>
    <row r="28" spans="2:13" ht="13.8" x14ac:dyDescent="0.25">
      <c r="B28" s="70" t="s">
        <v>10</v>
      </c>
      <c r="C28" s="4" t="s">
        <v>13</v>
      </c>
      <c r="D28" s="4">
        <f>I30</f>
        <v>11.3</v>
      </c>
      <c r="E28" s="7" t="e">
        <f>#REF!</f>
        <v>#REF!</v>
      </c>
      <c r="F28" s="7" t="e">
        <f>D28*E28</f>
        <v>#REF!</v>
      </c>
      <c r="G28" s="30" t="e">
        <f>F28+F29</f>
        <v>#REF!</v>
      </c>
      <c r="H28" s="74" t="s">
        <v>98</v>
      </c>
      <c r="I28" s="75">
        <v>1.4999999999999999E-2</v>
      </c>
      <c r="J28" s="74" t="s">
        <v>49</v>
      </c>
      <c r="K28" s="75">
        <f>$I$5*I28</f>
        <v>9.4499999999999993</v>
      </c>
    </row>
    <row r="29" spans="2:13" ht="13.8" x14ac:dyDescent="0.25">
      <c r="B29" s="70" t="s">
        <v>95</v>
      </c>
      <c r="C29" s="4" t="s">
        <v>14</v>
      </c>
      <c r="D29" s="4">
        <f>I31</f>
        <v>79</v>
      </c>
      <c r="E29" s="7" t="e">
        <f>#REF!</f>
        <v>#REF!</v>
      </c>
      <c r="F29" s="7" t="e">
        <f>D29*E29</f>
        <v>#REF!</v>
      </c>
      <c r="H29" s="182" t="s">
        <v>97</v>
      </c>
      <c r="I29" s="182"/>
      <c r="J29" s="184" t="s">
        <v>24</v>
      </c>
      <c r="K29" s="185"/>
    </row>
    <row r="30" spans="2:13" ht="13.8" x14ac:dyDescent="0.25">
      <c r="B30" s="70" t="s">
        <v>29</v>
      </c>
      <c r="C30" s="4" t="s">
        <v>20</v>
      </c>
      <c r="D30" s="4">
        <f>K30</f>
        <v>53</v>
      </c>
      <c r="E30" s="7" t="e">
        <f>#REF!</f>
        <v>#REF!</v>
      </c>
      <c r="F30" s="7" t="e">
        <f>D30*E30</f>
        <v>#REF!</v>
      </c>
      <c r="H30" s="71" t="s">
        <v>52</v>
      </c>
      <c r="I30" s="76">
        <f>ROUND(K28*1.2,1)</f>
        <v>11.3</v>
      </c>
      <c r="J30" s="72" t="s">
        <v>55</v>
      </c>
      <c r="K30" s="73">
        <f>ROUND(I5/12,0)</f>
        <v>53</v>
      </c>
    </row>
    <row r="31" spans="2:13" ht="13.8" x14ac:dyDescent="0.25">
      <c r="B31" s="70" t="s">
        <v>12</v>
      </c>
      <c r="C31" s="4" t="s">
        <v>20</v>
      </c>
      <c r="D31" s="4">
        <f>K31</f>
        <v>53</v>
      </c>
      <c r="E31" s="7" t="e">
        <f>#REF!</f>
        <v>#REF!</v>
      </c>
      <c r="F31" s="7" t="e">
        <f>D31*E31</f>
        <v>#REF!</v>
      </c>
      <c r="H31" s="71" t="s">
        <v>54</v>
      </c>
      <c r="I31" s="76">
        <f>ROUND((I30/4)*28,0)</f>
        <v>79</v>
      </c>
      <c r="J31" s="72" t="s">
        <v>56</v>
      </c>
      <c r="K31" s="73">
        <f>ROUND(I5/12,0)</f>
        <v>53</v>
      </c>
    </row>
    <row r="32" spans="2:13" ht="13.8" x14ac:dyDescent="0.25">
      <c r="B32" s="227" t="s">
        <v>7</v>
      </c>
      <c r="C32" s="228"/>
      <c r="D32" s="228"/>
      <c r="E32" s="229"/>
      <c r="F32" s="7" t="e">
        <f>SUM(F28:F31)</f>
        <v>#REF!</v>
      </c>
      <c r="G32" s="30" t="e">
        <f>F30+F31</f>
        <v>#REF!</v>
      </c>
      <c r="H32" s="183"/>
      <c r="I32" s="183"/>
    </row>
    <row r="33" spans="2:11" ht="13.8" thickBot="1" x14ac:dyDescent="0.3"/>
    <row r="34" spans="2:11" ht="13.8" x14ac:dyDescent="0.25">
      <c r="B34" s="230" t="s">
        <v>40</v>
      </c>
      <c r="C34" s="231"/>
      <c r="D34" s="231"/>
      <c r="E34" s="231"/>
      <c r="F34" s="232"/>
      <c r="H34" s="134" t="s">
        <v>26</v>
      </c>
      <c r="I34" s="135"/>
    </row>
    <row r="35" spans="2:11" ht="13.8" x14ac:dyDescent="0.25">
      <c r="B35" s="34" t="s">
        <v>78</v>
      </c>
      <c r="C35" s="4" t="s">
        <v>13</v>
      </c>
      <c r="D35" s="7">
        <v>0.25</v>
      </c>
      <c r="E35" s="6" t="e">
        <f>#REF!</f>
        <v>#REF!</v>
      </c>
      <c r="F35" s="35" t="e">
        <f>D35*E35</f>
        <v>#REF!</v>
      </c>
      <c r="G35" s="30" t="e">
        <f>F35+F36+F37+F38+F39+F40</f>
        <v>#REF!</v>
      </c>
      <c r="H35" s="15" t="s">
        <v>76</v>
      </c>
      <c r="I35" s="16">
        <f>ROUND($I$5*0.035,2)</f>
        <v>22.05</v>
      </c>
      <c r="J35" s="136" t="s">
        <v>50</v>
      </c>
      <c r="K35" s="137"/>
    </row>
    <row r="36" spans="2:11" ht="13.8" x14ac:dyDescent="0.25">
      <c r="B36" s="37" t="s">
        <v>80</v>
      </c>
      <c r="C36" s="4" t="s">
        <v>17</v>
      </c>
      <c r="D36" s="5">
        <f>I39</f>
        <v>69</v>
      </c>
      <c r="E36" s="6" t="e">
        <f>#REF!</f>
        <v>#REF!</v>
      </c>
      <c r="F36" s="35" t="e">
        <f t="shared" ref="F36:F42" si="1">D36*E36</f>
        <v>#REF!</v>
      </c>
      <c r="H36" s="15" t="s">
        <v>69</v>
      </c>
      <c r="I36" s="20">
        <f>$I$5</f>
        <v>630</v>
      </c>
      <c r="J36" s="17" t="s">
        <v>60</v>
      </c>
      <c r="K36" s="18">
        <f>ROUND(($I$5*0.1225),0)</f>
        <v>77</v>
      </c>
    </row>
    <row r="37" spans="2:11" ht="13.8" x14ac:dyDescent="0.25">
      <c r="B37" s="37" t="s">
        <v>16</v>
      </c>
      <c r="C37" s="4" t="s">
        <v>9</v>
      </c>
      <c r="D37" s="5">
        <f>I36</f>
        <v>630</v>
      </c>
      <c r="E37" s="6" t="e">
        <f>#REF!</f>
        <v>#REF!</v>
      </c>
      <c r="F37" s="35" t="e">
        <f t="shared" si="1"/>
        <v>#REF!</v>
      </c>
      <c r="H37" s="15" t="s">
        <v>70</v>
      </c>
      <c r="I37" s="16">
        <f>ROUND($C$5/1.1,0)</f>
        <v>91</v>
      </c>
      <c r="J37" s="17" t="s">
        <v>61</v>
      </c>
      <c r="K37" s="18">
        <f>ROUND(($I$5*0.1225),0)</f>
        <v>77</v>
      </c>
    </row>
    <row r="38" spans="2:11" ht="13.8" x14ac:dyDescent="0.25">
      <c r="B38" s="37" t="s">
        <v>18</v>
      </c>
      <c r="C38" s="4" t="s">
        <v>15</v>
      </c>
      <c r="D38" s="27">
        <f>I38</f>
        <v>252</v>
      </c>
      <c r="E38" s="6" t="e">
        <f>#REF!</f>
        <v>#REF!</v>
      </c>
      <c r="F38" s="35" t="e">
        <f t="shared" si="1"/>
        <v>#REF!</v>
      </c>
      <c r="H38" s="15" t="s">
        <v>59</v>
      </c>
      <c r="I38" s="21">
        <f>ROUND(0.4*$I$5,0)</f>
        <v>252</v>
      </c>
    </row>
    <row r="39" spans="2:11" ht="13.8" x14ac:dyDescent="0.25">
      <c r="B39" s="37" t="s">
        <v>25</v>
      </c>
      <c r="C39" s="4" t="s">
        <v>17</v>
      </c>
      <c r="D39" s="4">
        <f>I37</f>
        <v>91</v>
      </c>
      <c r="E39" s="6" t="e">
        <f>#REF!</f>
        <v>#REF!</v>
      </c>
      <c r="F39" s="35" t="e">
        <f t="shared" si="1"/>
        <v>#REF!</v>
      </c>
      <c r="H39" s="15" t="s">
        <v>72</v>
      </c>
      <c r="I39" s="16">
        <f>ROUND((($C$5/3)+1)*2,0)</f>
        <v>69</v>
      </c>
    </row>
    <row r="40" spans="2:11" ht="13.8" x14ac:dyDescent="0.25">
      <c r="B40" s="37" t="s">
        <v>19</v>
      </c>
      <c r="C40" s="4" t="s">
        <v>17</v>
      </c>
      <c r="D40" s="4">
        <f>I40</f>
        <v>1197</v>
      </c>
      <c r="E40" s="6" t="e">
        <f>#REF!</f>
        <v>#REF!</v>
      </c>
      <c r="F40" s="35" t="e">
        <f t="shared" si="1"/>
        <v>#REF!</v>
      </c>
      <c r="H40" s="15" t="s">
        <v>71</v>
      </c>
      <c r="I40" s="16">
        <f>ROUND(1.9*$I$5,0)</f>
        <v>1197</v>
      </c>
    </row>
    <row r="41" spans="2:11" ht="13.8" x14ac:dyDescent="0.25">
      <c r="B41" s="37" t="s">
        <v>29</v>
      </c>
      <c r="C41" s="4" t="s">
        <v>20</v>
      </c>
      <c r="D41" s="4">
        <f>K36</f>
        <v>77</v>
      </c>
      <c r="E41" s="6" t="e">
        <f>#REF!</f>
        <v>#REF!</v>
      </c>
      <c r="F41" s="35" t="e">
        <f t="shared" si="1"/>
        <v>#REF!</v>
      </c>
    </row>
    <row r="42" spans="2:11" ht="13.8" x14ac:dyDescent="0.25">
      <c r="B42" s="37" t="s">
        <v>12</v>
      </c>
      <c r="C42" s="4" t="s">
        <v>20</v>
      </c>
      <c r="D42" s="4">
        <f>K37</f>
        <v>77</v>
      </c>
      <c r="E42" s="6" t="e">
        <f>#REF!</f>
        <v>#REF!</v>
      </c>
      <c r="F42" s="35" t="e">
        <f t="shared" si="1"/>
        <v>#REF!</v>
      </c>
      <c r="G42" s="30"/>
    </row>
    <row r="43" spans="2:11" ht="14.4" thickBot="1" x14ac:dyDescent="0.3">
      <c r="B43" s="224" t="s">
        <v>7</v>
      </c>
      <c r="C43" s="225"/>
      <c r="D43" s="225"/>
      <c r="E43" s="226"/>
      <c r="F43" s="36" t="e">
        <f>SUM(F35:F42)</f>
        <v>#REF!</v>
      </c>
    </row>
    <row r="44" spans="2:11" ht="13.8" thickBot="1" x14ac:dyDescent="0.3"/>
    <row r="45" spans="2:11" ht="14.4" thickBot="1" x14ac:dyDescent="0.3">
      <c r="B45" s="202" t="s">
        <v>83</v>
      </c>
      <c r="C45" s="203"/>
      <c r="D45" s="203"/>
      <c r="E45" s="204"/>
      <c r="F45" s="47" t="e">
        <f>F17+F25+F32+F43</f>
        <v>#REF!</v>
      </c>
    </row>
    <row r="46" spans="2:11" ht="13.8" thickBot="1" x14ac:dyDescent="0.3">
      <c r="B46" s="45"/>
      <c r="C46" s="45"/>
      <c r="D46" s="45"/>
      <c r="E46" s="45"/>
      <c r="F46" s="46"/>
    </row>
    <row r="47" spans="2:11" ht="14.4" x14ac:dyDescent="0.3">
      <c r="B47" s="48" t="s">
        <v>84</v>
      </c>
      <c r="C47" s="49" t="s">
        <v>85</v>
      </c>
      <c r="D47" s="50" t="e">
        <f>G11+G20+G28+G35</f>
        <v>#REF!</v>
      </c>
      <c r="E47" s="51"/>
      <c r="F47" s="52"/>
    </row>
    <row r="48" spans="2:11" ht="14.4" x14ac:dyDescent="0.3">
      <c r="B48" s="53" t="s">
        <v>86</v>
      </c>
      <c r="C48" s="42" t="s">
        <v>85</v>
      </c>
      <c r="D48" s="43" t="e">
        <f>F15+F16+F23+F24+F30+F31+F41+F42</f>
        <v>#REF!</v>
      </c>
      <c r="E48" s="44"/>
      <c r="F48" s="54"/>
    </row>
    <row r="49" spans="2:6" ht="13.8" thickBot="1" x14ac:dyDescent="0.3">
      <c r="B49" s="55" t="s">
        <v>87</v>
      </c>
      <c r="C49" s="56" t="s">
        <v>85</v>
      </c>
      <c r="D49" s="57" t="e">
        <f>D47+D48</f>
        <v>#REF!</v>
      </c>
      <c r="E49" s="58"/>
      <c r="F49" s="59"/>
    </row>
    <row r="50" spans="2:6" ht="13.8" thickBot="1" x14ac:dyDescent="0.3">
      <c r="B50" s="38"/>
      <c r="C50" s="38"/>
      <c r="D50" s="38"/>
      <c r="E50" s="38"/>
      <c r="F50" s="38"/>
    </row>
    <row r="51" spans="2:6" x14ac:dyDescent="0.25">
      <c r="B51" s="205" t="s">
        <v>92</v>
      </c>
      <c r="C51" s="206"/>
      <c r="D51" s="206"/>
      <c r="E51" s="207"/>
      <c r="F51" s="208" t="e">
        <f>D47*0.12</f>
        <v>#REF!</v>
      </c>
    </row>
    <row r="52" spans="2:6" x14ac:dyDescent="0.25">
      <c r="B52" s="210" t="s">
        <v>93</v>
      </c>
      <c r="C52" s="211"/>
      <c r="D52" s="211"/>
      <c r="E52" s="212"/>
      <c r="F52" s="209"/>
    </row>
    <row r="53" spans="2:6" x14ac:dyDescent="0.25">
      <c r="B53" s="213" t="s">
        <v>90</v>
      </c>
      <c r="C53" s="214"/>
      <c r="D53" s="214"/>
      <c r="E53" s="215"/>
      <c r="F53" s="216" t="e">
        <f>D48*0.9675</f>
        <v>#REF!</v>
      </c>
    </row>
    <row r="54" spans="2:6" ht="13.8" thickBot="1" x14ac:dyDescent="0.3">
      <c r="B54" s="218" t="s">
        <v>91</v>
      </c>
      <c r="C54" s="219"/>
      <c r="D54" s="219"/>
      <c r="E54" s="220"/>
      <c r="F54" s="217"/>
    </row>
    <row r="55" spans="2:6" ht="13.8" thickBot="1" x14ac:dyDescent="0.3">
      <c r="B55" s="38"/>
      <c r="C55" s="38"/>
      <c r="D55" s="38"/>
      <c r="E55" s="38"/>
      <c r="F55" s="38"/>
    </row>
    <row r="56" spans="2:6" ht="14.4" thickBot="1" x14ac:dyDescent="0.3">
      <c r="B56" s="200" t="s">
        <v>88</v>
      </c>
      <c r="C56" s="201"/>
      <c r="D56" s="201"/>
      <c r="E56" s="201"/>
      <c r="F56" s="60" t="e">
        <f>D49+F51+F53</f>
        <v>#REF!</v>
      </c>
    </row>
    <row r="57" spans="2:6" x14ac:dyDescent="0.25">
      <c r="B57" s="38"/>
      <c r="C57" s="38"/>
      <c r="D57" s="38"/>
      <c r="E57" s="38"/>
      <c r="F57" s="38"/>
    </row>
    <row r="58" spans="2:6" x14ac:dyDescent="0.25">
      <c r="B58" s="39" t="s">
        <v>89</v>
      </c>
      <c r="C58" s="40" t="e">
        <f>F56/$I$5</f>
        <v>#REF!</v>
      </c>
      <c r="D58" s="41"/>
      <c r="E58" s="41"/>
      <c r="F58" s="38"/>
    </row>
  </sheetData>
  <mergeCells count="36">
    <mergeCell ref="B34:F34"/>
    <mergeCell ref="H34:I34"/>
    <mergeCell ref="J35:K35"/>
    <mergeCell ref="B43:E43"/>
    <mergeCell ref="B2:F2"/>
    <mergeCell ref="B3:F3"/>
    <mergeCell ref="B4:F4"/>
    <mergeCell ref="B8:B9"/>
    <mergeCell ref="C8:C9"/>
    <mergeCell ref="D8:D9"/>
    <mergeCell ref="E8:F8"/>
    <mergeCell ref="H29:I29"/>
    <mergeCell ref="J29:K29"/>
    <mergeCell ref="B32:E32"/>
    <mergeCell ref="H32:I32"/>
    <mergeCell ref="L20:M20"/>
    <mergeCell ref="B25:E25"/>
    <mergeCell ref="B27:F27"/>
    <mergeCell ref="H27:K27"/>
    <mergeCell ref="B10:F10"/>
    <mergeCell ref="H11:I11"/>
    <mergeCell ref="J11:K11"/>
    <mergeCell ref="L11:M11"/>
    <mergeCell ref="B17:E17"/>
    <mergeCell ref="B18:F18"/>
    <mergeCell ref="B19:F19"/>
    <mergeCell ref="H20:I20"/>
    <mergeCell ref="J20:K20"/>
    <mergeCell ref="B56:E56"/>
    <mergeCell ref="B45:E45"/>
    <mergeCell ref="B51:E51"/>
    <mergeCell ref="F51:F52"/>
    <mergeCell ref="B52:E52"/>
    <mergeCell ref="B53:E53"/>
    <mergeCell ref="F53:F54"/>
    <mergeCell ref="B54:E5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"/>
  <sheetViews>
    <sheetView topLeftCell="A10" workbookViewId="0">
      <selection activeCell="E41" sqref="E41"/>
    </sheetView>
  </sheetViews>
  <sheetFormatPr defaultRowHeight="13.2" x14ac:dyDescent="0.25"/>
  <cols>
    <col min="2" max="2" width="29.6640625" customWidth="1"/>
    <col min="4" max="5" width="13.6640625" customWidth="1"/>
    <col min="6" max="6" width="18.6640625" customWidth="1"/>
  </cols>
  <sheetData>
    <row r="1" spans="2:13" ht="13.8" thickBot="1" x14ac:dyDescent="0.3"/>
    <row r="2" spans="2:13" ht="15.6" x14ac:dyDescent="0.3">
      <c r="B2" s="237" t="s">
        <v>28</v>
      </c>
      <c r="C2" s="238"/>
      <c r="D2" s="238"/>
      <c r="E2" s="238"/>
      <c r="F2" s="239"/>
    </row>
    <row r="3" spans="2:13" ht="15" x14ac:dyDescent="0.25">
      <c r="B3" s="252" t="s">
        <v>106</v>
      </c>
      <c r="C3" s="253"/>
      <c r="D3" s="253"/>
      <c r="E3" s="253"/>
      <c r="F3" s="254"/>
    </row>
    <row r="4" spans="2:13" ht="14.4" thickBot="1" x14ac:dyDescent="0.3">
      <c r="B4" s="243" t="s">
        <v>102</v>
      </c>
      <c r="C4" s="244"/>
      <c r="D4" s="244"/>
      <c r="E4" s="244"/>
      <c r="F4" s="245"/>
    </row>
    <row r="5" spans="2:13" ht="13.8" x14ac:dyDescent="0.25">
      <c r="B5" s="78" t="s">
        <v>100</v>
      </c>
      <c r="C5" s="61">
        <v>100</v>
      </c>
      <c r="D5" s="62" t="s">
        <v>8</v>
      </c>
      <c r="E5" s="63"/>
      <c r="F5" s="64"/>
      <c r="H5" s="4" t="s">
        <v>43</v>
      </c>
      <c r="I5" s="29">
        <f>C5*C6</f>
        <v>630</v>
      </c>
    </row>
    <row r="6" spans="2:13" ht="14.4" thickBot="1" x14ac:dyDescent="0.3">
      <c r="B6" s="65" t="s">
        <v>0</v>
      </c>
      <c r="C6" s="66">
        <v>6.3</v>
      </c>
      <c r="D6" s="67" t="s">
        <v>8</v>
      </c>
      <c r="E6" s="68"/>
      <c r="F6" s="69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246" t="s">
        <v>1</v>
      </c>
      <c r="C8" s="248" t="s">
        <v>2</v>
      </c>
      <c r="D8" s="248" t="s">
        <v>3</v>
      </c>
      <c r="E8" s="250" t="s">
        <v>4</v>
      </c>
      <c r="F8" s="251"/>
      <c r="H8" s="2"/>
    </row>
    <row r="9" spans="2:13" ht="13.8" x14ac:dyDescent="0.25">
      <c r="B9" s="247"/>
      <c r="C9" s="249"/>
      <c r="D9" s="249"/>
      <c r="E9" s="4" t="s">
        <v>5</v>
      </c>
      <c r="F9" s="33" t="s">
        <v>6</v>
      </c>
      <c r="H9" s="2"/>
    </row>
    <row r="10" spans="2:13" ht="13.8" x14ac:dyDescent="0.25">
      <c r="B10" s="234" t="s">
        <v>30</v>
      </c>
      <c r="C10" s="235"/>
      <c r="D10" s="235"/>
      <c r="E10" s="235"/>
      <c r="F10" s="236"/>
      <c r="H10" s="2"/>
    </row>
    <row r="11" spans="2:13" ht="13.8" x14ac:dyDescent="0.25">
      <c r="B11" s="34" t="s">
        <v>10</v>
      </c>
      <c r="C11" s="4" t="s">
        <v>13</v>
      </c>
      <c r="D11" s="4">
        <f>K12</f>
        <v>7.8</v>
      </c>
      <c r="E11" s="7" t="e">
        <f>#REF!</f>
        <v>#REF!</v>
      </c>
      <c r="F11" s="35" t="e">
        <f t="shared" ref="F11:F16" si="0">D11*E11</f>
        <v>#REF!</v>
      </c>
      <c r="G11" s="30" t="e">
        <f>SUM(F11:F14)</f>
        <v>#REF!</v>
      </c>
      <c r="H11" s="190" t="s">
        <v>45</v>
      </c>
      <c r="I11" s="190"/>
      <c r="J11" s="191" t="s">
        <v>26</v>
      </c>
      <c r="K11" s="191"/>
      <c r="L11" s="131" t="s">
        <v>50</v>
      </c>
      <c r="M11" s="131"/>
    </row>
    <row r="12" spans="2:13" ht="13.8" x14ac:dyDescent="0.25">
      <c r="B12" s="34" t="s">
        <v>27</v>
      </c>
      <c r="C12" s="4" t="s">
        <v>13</v>
      </c>
      <c r="D12" s="4">
        <f>K13</f>
        <v>7.8</v>
      </c>
      <c r="E12" s="7" t="e">
        <f>#REF!</f>
        <v>#REF!</v>
      </c>
      <c r="F12" s="35" t="e">
        <f t="shared" si="0"/>
        <v>#REF!</v>
      </c>
      <c r="H12" s="8" t="s">
        <v>46</v>
      </c>
      <c r="I12" s="9">
        <f>($C$5+$C$6)*2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ROUND(($I$5*0.0095),0)</f>
        <v>6</v>
      </c>
    </row>
    <row r="13" spans="2:13" ht="13.8" x14ac:dyDescent="0.25">
      <c r="B13" s="34" t="s">
        <v>32</v>
      </c>
      <c r="C13" s="4" t="s">
        <v>13</v>
      </c>
      <c r="D13" s="4">
        <f>K14</f>
        <v>10.4</v>
      </c>
      <c r="E13" s="7" t="e">
        <f>#REF!</f>
        <v>#REF!</v>
      </c>
      <c r="F13" s="35" t="e">
        <f t="shared" si="0"/>
        <v>#REF!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ROUND(($I$5*0.038),0)</f>
        <v>24</v>
      </c>
    </row>
    <row r="14" spans="2:13" ht="13.8" x14ac:dyDescent="0.25">
      <c r="B14" s="34" t="s">
        <v>11</v>
      </c>
      <c r="C14" s="4" t="s">
        <v>14</v>
      </c>
      <c r="D14" s="4">
        <f>K15</f>
        <v>55</v>
      </c>
      <c r="E14" s="7" t="e">
        <f>#REF!</f>
        <v>#REF!</v>
      </c>
      <c r="F14" s="35" t="e">
        <f t="shared" si="0"/>
        <v>#REF!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34" t="s">
        <v>31</v>
      </c>
      <c r="C15" s="4" t="s">
        <v>20</v>
      </c>
      <c r="D15" s="4">
        <f>M12</f>
        <v>6</v>
      </c>
      <c r="E15" s="7" t="e">
        <f>#REF!</f>
        <v>#REF!</v>
      </c>
      <c r="F15" s="35" t="e">
        <f t="shared" si="0"/>
        <v>#REF!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34" t="s">
        <v>12</v>
      </c>
      <c r="C16" s="4" t="s">
        <v>20</v>
      </c>
      <c r="D16" s="4">
        <f>M13</f>
        <v>24</v>
      </c>
      <c r="E16" s="7" t="e">
        <f>#REF!</f>
        <v>#REF!</v>
      </c>
      <c r="F16" s="35" t="e">
        <f t="shared" si="0"/>
        <v>#REF!</v>
      </c>
      <c r="H16" s="2"/>
    </row>
    <row r="17" spans="2:13" ht="14.4" thickBot="1" x14ac:dyDescent="0.3">
      <c r="B17" s="221" t="s">
        <v>7</v>
      </c>
      <c r="C17" s="222"/>
      <c r="D17" s="222"/>
      <c r="E17" s="222"/>
      <c r="F17" s="36" t="e">
        <f>SUM(F11:F16)</f>
        <v>#REF!</v>
      </c>
      <c r="H17" s="2"/>
    </row>
    <row r="18" spans="2:13" ht="14.4" thickBot="1" x14ac:dyDescent="0.3">
      <c r="B18" s="233"/>
      <c r="C18" s="233"/>
      <c r="D18" s="233"/>
      <c r="E18" s="233"/>
      <c r="F18" s="233"/>
      <c r="H18" s="2"/>
    </row>
    <row r="19" spans="2:13" ht="13.8" x14ac:dyDescent="0.25">
      <c r="B19" s="230" t="s">
        <v>33</v>
      </c>
      <c r="C19" s="231"/>
      <c r="D19" s="231"/>
      <c r="E19" s="231"/>
      <c r="F19" s="232"/>
      <c r="H19" s="2"/>
    </row>
    <row r="20" spans="2:13" ht="13.8" x14ac:dyDescent="0.25">
      <c r="B20" s="37" t="s">
        <v>10</v>
      </c>
      <c r="C20" s="4" t="s">
        <v>21</v>
      </c>
      <c r="D20" s="28">
        <f>K21</f>
        <v>18.899999999999999</v>
      </c>
      <c r="E20" s="6" t="e">
        <f>#REF!</f>
        <v>#REF!</v>
      </c>
      <c r="F20" s="35" t="e">
        <f>E20*D20</f>
        <v>#REF!</v>
      </c>
      <c r="G20" s="30" t="e">
        <f>F20+F21+F22</f>
        <v>#REF!</v>
      </c>
      <c r="H20" s="190" t="s">
        <v>34</v>
      </c>
      <c r="I20" s="190"/>
      <c r="J20" s="191" t="s">
        <v>26</v>
      </c>
      <c r="K20" s="191"/>
      <c r="L20" s="131" t="s">
        <v>50</v>
      </c>
      <c r="M20" s="131"/>
    </row>
    <row r="21" spans="2:13" ht="13.8" x14ac:dyDescent="0.25">
      <c r="B21" s="37" t="s">
        <v>27</v>
      </c>
      <c r="C21" s="4" t="s">
        <v>21</v>
      </c>
      <c r="D21" s="28">
        <f>K22</f>
        <v>15.75</v>
      </c>
      <c r="E21" s="6" t="e">
        <f>#REF!</f>
        <v>#REF!</v>
      </c>
      <c r="F21" s="35" t="e">
        <f>E21*D21</f>
        <v>#REF!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ROUND($I$5*0.0125,0)</f>
        <v>8</v>
      </c>
    </row>
    <row r="22" spans="2:13" ht="13.8" x14ac:dyDescent="0.25">
      <c r="B22" s="37" t="s">
        <v>11</v>
      </c>
      <c r="C22" s="4" t="s">
        <v>14</v>
      </c>
      <c r="D22" s="28">
        <f>K23</f>
        <v>132</v>
      </c>
      <c r="E22" s="6" t="e">
        <f>#REF!</f>
        <v>#REF!</v>
      </c>
      <c r="F22" s="35" t="e">
        <f>E22*D22</f>
        <v>#REF!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ROUND(($I$5*0.038),0)</f>
        <v>24</v>
      </c>
    </row>
    <row r="23" spans="2:13" ht="13.8" x14ac:dyDescent="0.25">
      <c r="B23" s="37" t="s">
        <v>29</v>
      </c>
      <c r="C23" s="4" t="s">
        <v>20</v>
      </c>
      <c r="D23" s="28">
        <f>M21</f>
        <v>8</v>
      </c>
      <c r="E23" s="6" t="e">
        <f>#REF!</f>
        <v>#REF!</v>
      </c>
      <c r="F23" s="35" t="e">
        <f>E23*D23</f>
        <v>#REF!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13" ht="13.8" x14ac:dyDescent="0.25">
      <c r="B24" s="37" t="s">
        <v>12</v>
      </c>
      <c r="C24" s="4" t="s">
        <v>20</v>
      </c>
      <c r="D24" s="28">
        <f>M22</f>
        <v>24</v>
      </c>
      <c r="E24" s="6" t="e">
        <f>#REF!</f>
        <v>#REF!</v>
      </c>
      <c r="F24" s="35" t="e">
        <f>E24*D24</f>
        <v>#REF!</v>
      </c>
      <c r="G24" s="30"/>
      <c r="H24" s="8" t="s">
        <v>49</v>
      </c>
      <c r="I24" s="9">
        <f>ROUND(I21*I22*I23,1)</f>
        <v>31.5</v>
      </c>
    </row>
    <row r="25" spans="2:13" ht="14.4" thickBot="1" x14ac:dyDescent="0.3">
      <c r="B25" s="221" t="s">
        <v>7</v>
      </c>
      <c r="C25" s="222"/>
      <c r="D25" s="222"/>
      <c r="E25" s="222"/>
      <c r="F25" s="36" t="e">
        <f>SUM(F20:F24)</f>
        <v>#REF!</v>
      </c>
    </row>
    <row r="27" spans="2:13" ht="13.8" x14ac:dyDescent="0.25">
      <c r="B27" s="223" t="s">
        <v>94</v>
      </c>
      <c r="C27" s="223"/>
      <c r="D27" s="223"/>
      <c r="E27" s="223"/>
      <c r="F27" s="223"/>
      <c r="H27" s="186" t="s">
        <v>96</v>
      </c>
      <c r="I27" s="186"/>
      <c r="J27" s="186"/>
      <c r="K27" s="186"/>
    </row>
    <row r="28" spans="2:13" ht="13.8" x14ac:dyDescent="0.25">
      <c r="B28" s="70" t="s">
        <v>10</v>
      </c>
      <c r="C28" s="4" t="s">
        <v>13</v>
      </c>
      <c r="D28" s="4">
        <f>I30</f>
        <v>11.3</v>
      </c>
      <c r="E28" s="7" t="e">
        <f>#REF!</f>
        <v>#REF!</v>
      </c>
      <c r="F28" s="7" t="e">
        <f>D28*E28</f>
        <v>#REF!</v>
      </c>
      <c r="G28" s="30" t="e">
        <f>F28+F29</f>
        <v>#REF!</v>
      </c>
      <c r="H28" s="74" t="s">
        <v>98</v>
      </c>
      <c r="I28" s="75">
        <v>1.4999999999999999E-2</v>
      </c>
      <c r="J28" s="74" t="s">
        <v>49</v>
      </c>
      <c r="K28" s="75">
        <f>$I$5*I28</f>
        <v>9.4499999999999993</v>
      </c>
    </row>
    <row r="29" spans="2:13" ht="13.8" x14ac:dyDescent="0.25">
      <c r="B29" s="70" t="s">
        <v>95</v>
      </c>
      <c r="C29" s="4" t="s">
        <v>14</v>
      </c>
      <c r="D29" s="4">
        <f>I31</f>
        <v>79</v>
      </c>
      <c r="E29" s="7" t="e">
        <f>#REF!</f>
        <v>#REF!</v>
      </c>
      <c r="F29" s="7" t="e">
        <f>D29*E29</f>
        <v>#REF!</v>
      </c>
      <c r="H29" s="182" t="s">
        <v>97</v>
      </c>
      <c r="I29" s="182"/>
      <c r="J29" s="184" t="s">
        <v>24</v>
      </c>
      <c r="K29" s="185"/>
    </row>
    <row r="30" spans="2:13" ht="13.8" x14ac:dyDescent="0.25">
      <c r="B30" s="70" t="s">
        <v>29</v>
      </c>
      <c r="C30" s="4" t="s">
        <v>20</v>
      </c>
      <c r="D30" s="4">
        <f>K30</f>
        <v>53</v>
      </c>
      <c r="E30" s="7" t="e">
        <f>#REF!</f>
        <v>#REF!</v>
      </c>
      <c r="F30" s="7" t="e">
        <f>D30*E30</f>
        <v>#REF!</v>
      </c>
      <c r="H30" s="71" t="s">
        <v>52</v>
      </c>
      <c r="I30" s="76">
        <f>ROUND(K28*1.2,1)</f>
        <v>11.3</v>
      </c>
      <c r="J30" s="72" t="s">
        <v>55</v>
      </c>
      <c r="K30" s="73">
        <f>ROUND(I5/12,0)</f>
        <v>53</v>
      </c>
    </row>
    <row r="31" spans="2:13" ht="13.8" x14ac:dyDescent="0.25">
      <c r="B31" s="70" t="s">
        <v>12</v>
      </c>
      <c r="C31" s="4" t="s">
        <v>20</v>
      </c>
      <c r="D31" s="4">
        <f>K31</f>
        <v>53</v>
      </c>
      <c r="E31" s="7" t="e">
        <f>#REF!</f>
        <v>#REF!</v>
      </c>
      <c r="F31" s="7" t="e">
        <f>D31*E31</f>
        <v>#REF!</v>
      </c>
      <c r="H31" s="71" t="s">
        <v>54</v>
      </c>
      <c r="I31" s="76">
        <f>ROUND((I30/4)*28,0)</f>
        <v>79</v>
      </c>
      <c r="J31" s="72" t="s">
        <v>56</v>
      </c>
      <c r="K31" s="73">
        <f>ROUND(I5/12,0)</f>
        <v>53</v>
      </c>
    </row>
    <row r="32" spans="2:13" ht="13.8" x14ac:dyDescent="0.25">
      <c r="B32" s="227" t="s">
        <v>7</v>
      </c>
      <c r="C32" s="228"/>
      <c r="D32" s="228"/>
      <c r="E32" s="229"/>
      <c r="F32" s="7" t="e">
        <f>SUM(F28:F31)</f>
        <v>#REF!</v>
      </c>
      <c r="G32" s="30" t="e">
        <f>F30+F31</f>
        <v>#REF!</v>
      </c>
      <c r="H32" s="183"/>
      <c r="I32" s="183"/>
    </row>
    <row r="33" spans="2:11" ht="13.8" thickBot="1" x14ac:dyDescent="0.3"/>
    <row r="34" spans="2:11" ht="13.8" x14ac:dyDescent="0.25">
      <c r="B34" s="230" t="s">
        <v>41</v>
      </c>
      <c r="C34" s="231"/>
      <c r="D34" s="231"/>
      <c r="E34" s="231"/>
      <c r="F34" s="232"/>
      <c r="H34" s="134" t="s">
        <v>26</v>
      </c>
      <c r="I34" s="135"/>
    </row>
    <row r="35" spans="2:11" ht="13.8" x14ac:dyDescent="0.25">
      <c r="B35" s="34" t="s">
        <v>64</v>
      </c>
      <c r="C35" s="4" t="s">
        <v>13</v>
      </c>
      <c r="D35" s="5">
        <f>I35</f>
        <v>12.6</v>
      </c>
      <c r="E35" s="6" t="e">
        <f>#REF!</f>
        <v>#REF!</v>
      </c>
      <c r="F35" s="35" t="e">
        <f>E35*D35</f>
        <v>#REF!</v>
      </c>
      <c r="G35" s="30" t="e">
        <f>F35+F36+F37+F38+F39+F40</f>
        <v>#REF!</v>
      </c>
      <c r="H35" s="15" t="s">
        <v>65</v>
      </c>
      <c r="I35" s="16">
        <f>ROUND($I$5*0.02,2)</f>
        <v>12.6</v>
      </c>
      <c r="J35" s="136" t="s">
        <v>50</v>
      </c>
      <c r="K35" s="137"/>
    </row>
    <row r="36" spans="2:11" ht="13.8" x14ac:dyDescent="0.25">
      <c r="B36" s="37" t="s">
        <v>16</v>
      </c>
      <c r="C36" s="4" t="s">
        <v>9</v>
      </c>
      <c r="D36" s="5">
        <f>I36</f>
        <v>630</v>
      </c>
      <c r="E36" s="6" t="e">
        <f>#REF!</f>
        <v>#REF!</v>
      </c>
      <c r="F36" s="35" t="e">
        <f t="shared" ref="F36:F42" si="1">E36*D36</f>
        <v>#REF!</v>
      </c>
      <c r="H36" s="15" t="s">
        <v>69</v>
      </c>
      <c r="I36" s="20">
        <f>$I$5</f>
        <v>630</v>
      </c>
      <c r="J36" s="17" t="s">
        <v>60</v>
      </c>
      <c r="K36" s="18">
        <f>ROUND(($I$5*0.1225),0)</f>
        <v>77</v>
      </c>
    </row>
    <row r="37" spans="2:11" ht="13.8" x14ac:dyDescent="0.25">
      <c r="B37" s="37" t="s">
        <v>18</v>
      </c>
      <c r="C37" s="4" t="s">
        <v>15</v>
      </c>
      <c r="D37" s="27">
        <f>I38</f>
        <v>252</v>
      </c>
      <c r="E37" s="6" t="e">
        <f>#REF!</f>
        <v>#REF!</v>
      </c>
      <c r="F37" s="35" t="e">
        <f t="shared" si="1"/>
        <v>#REF!</v>
      </c>
      <c r="H37" s="15" t="s">
        <v>70</v>
      </c>
      <c r="I37" s="16">
        <f>ROUND($C$5/1.1,0)</f>
        <v>91</v>
      </c>
      <c r="J37" s="17" t="s">
        <v>61</v>
      </c>
      <c r="K37" s="18">
        <f>ROUND(($I$5*0.1225),0)</f>
        <v>77</v>
      </c>
    </row>
    <row r="38" spans="2:11" ht="13.8" x14ac:dyDescent="0.25">
      <c r="B38" s="37" t="s">
        <v>25</v>
      </c>
      <c r="C38" s="4" t="s">
        <v>17</v>
      </c>
      <c r="D38" s="4">
        <f>I37</f>
        <v>91</v>
      </c>
      <c r="E38" s="6" t="e">
        <f>#REF!</f>
        <v>#REF!</v>
      </c>
      <c r="F38" s="35" t="e">
        <f t="shared" si="1"/>
        <v>#REF!</v>
      </c>
      <c r="H38" s="15" t="s">
        <v>59</v>
      </c>
      <c r="I38" s="21">
        <f>ROUND(0.4*$I$5,0)</f>
        <v>252</v>
      </c>
    </row>
    <row r="39" spans="2:11" ht="13.8" x14ac:dyDescent="0.25">
      <c r="B39" s="37" t="s">
        <v>19</v>
      </c>
      <c r="C39" s="4" t="s">
        <v>17</v>
      </c>
      <c r="D39" s="4">
        <f>I41</f>
        <v>1197</v>
      </c>
      <c r="E39" s="6" t="e">
        <f>#REF!</f>
        <v>#REF!</v>
      </c>
      <c r="F39" s="35" t="e">
        <f t="shared" si="1"/>
        <v>#REF!</v>
      </c>
      <c r="H39" s="15" t="s">
        <v>74</v>
      </c>
      <c r="I39" s="16">
        <f>ROUND((($C$5/3)+1)*2,0)</f>
        <v>69</v>
      </c>
    </row>
    <row r="40" spans="2:11" ht="13.8" x14ac:dyDescent="0.25">
      <c r="B40" s="37" t="s">
        <v>75</v>
      </c>
      <c r="C40" s="4" t="s">
        <v>13</v>
      </c>
      <c r="D40" s="28">
        <v>5.6</v>
      </c>
      <c r="E40" s="6" t="e">
        <f>#REF!</f>
        <v>#REF!</v>
      </c>
      <c r="F40" s="35" t="e">
        <f t="shared" si="1"/>
        <v>#REF!</v>
      </c>
      <c r="H40" s="15" t="s">
        <v>77</v>
      </c>
      <c r="I40" s="16">
        <f>ROUND((3.6*0.15*0.15*I39),0)</f>
        <v>6</v>
      </c>
    </row>
    <row r="41" spans="2:11" ht="13.8" x14ac:dyDescent="0.25">
      <c r="B41" s="37" t="s">
        <v>29</v>
      </c>
      <c r="C41" s="4" t="s">
        <v>20</v>
      </c>
      <c r="D41" s="4">
        <f>K36</f>
        <v>77</v>
      </c>
      <c r="E41" s="6" t="e">
        <f>#REF!</f>
        <v>#REF!</v>
      </c>
      <c r="F41" s="35" t="e">
        <f t="shared" si="1"/>
        <v>#REF!</v>
      </c>
      <c r="H41" s="15" t="s">
        <v>71</v>
      </c>
      <c r="I41" s="16">
        <f>ROUND(1.9*$I$5,0)</f>
        <v>1197</v>
      </c>
    </row>
    <row r="42" spans="2:11" ht="13.8" x14ac:dyDescent="0.25">
      <c r="B42" s="37" t="s">
        <v>12</v>
      </c>
      <c r="C42" s="4" t="s">
        <v>20</v>
      </c>
      <c r="D42" s="4">
        <f>K37</f>
        <v>77</v>
      </c>
      <c r="E42" s="6" t="e">
        <f>#REF!</f>
        <v>#REF!</v>
      </c>
      <c r="F42" s="35" t="e">
        <f t="shared" si="1"/>
        <v>#REF!</v>
      </c>
      <c r="G42" s="30"/>
    </row>
    <row r="43" spans="2:11" ht="14.4" thickBot="1" x14ac:dyDescent="0.3">
      <c r="B43" s="224" t="s">
        <v>7</v>
      </c>
      <c r="C43" s="225"/>
      <c r="D43" s="225"/>
      <c r="E43" s="226"/>
      <c r="F43" s="36" t="e">
        <f>SUM(F35:F42)</f>
        <v>#REF!</v>
      </c>
    </row>
    <row r="44" spans="2:11" ht="13.8" thickBot="1" x14ac:dyDescent="0.3"/>
    <row r="45" spans="2:11" ht="14.4" thickBot="1" x14ac:dyDescent="0.3">
      <c r="B45" s="202" t="s">
        <v>83</v>
      </c>
      <c r="C45" s="203"/>
      <c r="D45" s="203"/>
      <c r="E45" s="204"/>
      <c r="F45" s="47" t="e">
        <f>F17+F25+F32+F43</f>
        <v>#REF!</v>
      </c>
    </row>
    <row r="46" spans="2:11" ht="13.8" thickBot="1" x14ac:dyDescent="0.3">
      <c r="B46" s="45"/>
      <c r="C46" s="45"/>
      <c r="D46" s="45"/>
      <c r="E46" s="45"/>
      <c r="F46" s="46"/>
    </row>
    <row r="47" spans="2:11" ht="14.4" x14ac:dyDescent="0.3">
      <c r="B47" s="48" t="s">
        <v>84</v>
      </c>
      <c r="C47" s="49" t="s">
        <v>85</v>
      </c>
      <c r="D47" s="50" t="e">
        <f>G11+G20+G28+G35</f>
        <v>#REF!</v>
      </c>
      <c r="E47" s="51"/>
      <c r="F47" s="52"/>
    </row>
    <row r="48" spans="2:11" ht="14.4" x14ac:dyDescent="0.3">
      <c r="B48" s="53" t="s">
        <v>86</v>
      </c>
      <c r="C48" s="42" t="s">
        <v>85</v>
      </c>
      <c r="D48" s="43" t="e">
        <f>F15+F16+F23+F24+F30+F31+F41+F42</f>
        <v>#REF!</v>
      </c>
      <c r="E48" s="44"/>
      <c r="F48" s="54"/>
    </row>
    <row r="49" spans="2:6" ht="13.8" thickBot="1" x14ac:dyDescent="0.3">
      <c r="B49" s="55" t="s">
        <v>87</v>
      </c>
      <c r="C49" s="56" t="s">
        <v>85</v>
      </c>
      <c r="D49" s="57" t="e">
        <f>D47+D48</f>
        <v>#REF!</v>
      </c>
      <c r="E49" s="58"/>
      <c r="F49" s="59"/>
    </row>
    <row r="50" spans="2:6" ht="13.8" thickBot="1" x14ac:dyDescent="0.3">
      <c r="B50" s="38"/>
      <c r="C50" s="38"/>
      <c r="D50" s="38"/>
      <c r="E50" s="38"/>
      <c r="F50" s="38"/>
    </row>
    <row r="51" spans="2:6" x14ac:dyDescent="0.25">
      <c r="B51" s="205" t="s">
        <v>92</v>
      </c>
      <c r="C51" s="206"/>
      <c r="D51" s="206"/>
      <c r="E51" s="207"/>
      <c r="F51" s="208" t="e">
        <f>D47*0.12</f>
        <v>#REF!</v>
      </c>
    </row>
    <row r="52" spans="2:6" x14ac:dyDescent="0.25">
      <c r="B52" s="210" t="s">
        <v>93</v>
      </c>
      <c r="C52" s="211"/>
      <c r="D52" s="211"/>
      <c r="E52" s="212"/>
      <c r="F52" s="209"/>
    </row>
    <row r="53" spans="2:6" x14ac:dyDescent="0.25">
      <c r="B53" s="213" t="s">
        <v>90</v>
      </c>
      <c r="C53" s="214"/>
      <c r="D53" s="214"/>
      <c r="E53" s="215"/>
      <c r="F53" s="216" t="e">
        <f>D48*0.9675</f>
        <v>#REF!</v>
      </c>
    </row>
    <row r="54" spans="2:6" ht="13.8" thickBot="1" x14ac:dyDescent="0.3">
      <c r="B54" s="218" t="s">
        <v>91</v>
      </c>
      <c r="C54" s="219"/>
      <c r="D54" s="219"/>
      <c r="E54" s="220"/>
      <c r="F54" s="217"/>
    </row>
    <row r="55" spans="2:6" ht="13.8" thickBot="1" x14ac:dyDescent="0.3">
      <c r="B55" s="38"/>
      <c r="C55" s="38"/>
      <c r="D55" s="38"/>
      <c r="E55" s="38"/>
      <c r="F55" s="38"/>
    </row>
    <row r="56" spans="2:6" ht="14.4" thickBot="1" x14ac:dyDescent="0.3">
      <c r="B56" s="200" t="s">
        <v>88</v>
      </c>
      <c r="C56" s="201"/>
      <c r="D56" s="201"/>
      <c r="E56" s="201"/>
      <c r="F56" s="60" t="e">
        <f>D49+F51+F53</f>
        <v>#REF!</v>
      </c>
    </row>
    <row r="57" spans="2:6" x14ac:dyDescent="0.25">
      <c r="B57" s="38"/>
      <c r="C57" s="38"/>
      <c r="D57" s="38"/>
      <c r="E57" s="38"/>
      <c r="F57" s="38"/>
    </row>
    <row r="58" spans="2:6" x14ac:dyDescent="0.25">
      <c r="B58" s="39" t="s">
        <v>89</v>
      </c>
      <c r="C58" s="40" t="e">
        <f>F56/$I$5</f>
        <v>#REF!</v>
      </c>
      <c r="D58" s="41"/>
      <c r="E58" s="41"/>
      <c r="F58" s="38"/>
    </row>
  </sheetData>
  <mergeCells count="36">
    <mergeCell ref="B34:F34"/>
    <mergeCell ref="H34:I34"/>
    <mergeCell ref="J35:K35"/>
    <mergeCell ref="B43:E43"/>
    <mergeCell ref="B2:F2"/>
    <mergeCell ref="B3:F3"/>
    <mergeCell ref="B4:F4"/>
    <mergeCell ref="B8:B9"/>
    <mergeCell ref="C8:C9"/>
    <mergeCell ref="D8:D9"/>
    <mergeCell ref="E8:F8"/>
    <mergeCell ref="H29:I29"/>
    <mergeCell ref="J29:K29"/>
    <mergeCell ref="B32:E32"/>
    <mergeCell ref="H32:I32"/>
    <mergeCell ref="L20:M20"/>
    <mergeCell ref="B25:E25"/>
    <mergeCell ref="B27:F27"/>
    <mergeCell ref="H27:K27"/>
    <mergeCell ref="B10:F10"/>
    <mergeCell ref="H11:I11"/>
    <mergeCell ref="J11:K11"/>
    <mergeCell ref="L11:M11"/>
    <mergeCell ref="B17:E17"/>
    <mergeCell ref="B18:F18"/>
    <mergeCell ref="B19:F19"/>
    <mergeCell ref="H20:I20"/>
    <mergeCell ref="J20:K20"/>
    <mergeCell ref="B56:E56"/>
    <mergeCell ref="B45:E45"/>
    <mergeCell ref="B51:E51"/>
    <mergeCell ref="F51:F52"/>
    <mergeCell ref="B52:E52"/>
    <mergeCell ref="B53:E53"/>
    <mergeCell ref="F53:F54"/>
    <mergeCell ref="B54:E54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"/>
  <sheetViews>
    <sheetView topLeftCell="A10" workbookViewId="0">
      <selection activeCell="D36" sqref="D36"/>
    </sheetView>
  </sheetViews>
  <sheetFormatPr defaultRowHeight="13.2" x14ac:dyDescent="0.25"/>
  <cols>
    <col min="2" max="2" width="28.33203125" bestFit="1" customWidth="1"/>
    <col min="3" max="3" width="12.5546875" customWidth="1"/>
    <col min="4" max="5" width="12.6640625" customWidth="1"/>
    <col min="6" max="6" width="17.6640625" customWidth="1"/>
  </cols>
  <sheetData>
    <row r="1" spans="2:13" ht="13.8" thickBot="1" x14ac:dyDescent="0.3"/>
    <row r="2" spans="2:13" ht="15.6" x14ac:dyDescent="0.3">
      <c r="B2" s="237" t="s">
        <v>28</v>
      </c>
      <c r="C2" s="238"/>
      <c r="D2" s="238"/>
      <c r="E2" s="238"/>
      <c r="F2" s="239"/>
    </row>
    <row r="3" spans="2:13" ht="15" x14ac:dyDescent="0.25">
      <c r="B3" s="252" t="s">
        <v>106</v>
      </c>
      <c r="C3" s="253"/>
      <c r="D3" s="253"/>
      <c r="E3" s="253"/>
      <c r="F3" s="254"/>
    </row>
    <row r="4" spans="2:13" ht="14.4" thickBot="1" x14ac:dyDescent="0.3">
      <c r="B4" s="243" t="s">
        <v>103</v>
      </c>
      <c r="C4" s="244"/>
      <c r="D4" s="244"/>
      <c r="E4" s="244"/>
      <c r="F4" s="245"/>
    </row>
    <row r="5" spans="2:13" ht="13.8" x14ac:dyDescent="0.25">
      <c r="B5" s="78" t="s">
        <v>100</v>
      </c>
      <c r="C5" s="61">
        <v>100</v>
      </c>
      <c r="D5" s="62" t="s">
        <v>8</v>
      </c>
      <c r="E5" s="63"/>
      <c r="F5" s="64"/>
      <c r="H5" s="4" t="s">
        <v>43</v>
      </c>
      <c r="I5" s="29">
        <f>C5*C6</f>
        <v>630</v>
      </c>
    </row>
    <row r="6" spans="2:13" ht="14.4" thickBot="1" x14ac:dyDescent="0.3">
      <c r="B6" s="65" t="s">
        <v>0</v>
      </c>
      <c r="C6" s="66">
        <v>6.3</v>
      </c>
      <c r="D6" s="67" t="s">
        <v>8</v>
      </c>
      <c r="E6" s="68"/>
      <c r="F6" s="69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246" t="s">
        <v>1</v>
      </c>
      <c r="C8" s="248" t="s">
        <v>2</v>
      </c>
      <c r="D8" s="248" t="s">
        <v>3</v>
      </c>
      <c r="E8" s="250" t="s">
        <v>4</v>
      </c>
      <c r="F8" s="251"/>
      <c r="H8" s="2"/>
    </row>
    <row r="9" spans="2:13" ht="13.8" x14ac:dyDescent="0.25">
      <c r="B9" s="247"/>
      <c r="C9" s="249"/>
      <c r="D9" s="249"/>
      <c r="E9" s="4" t="s">
        <v>5</v>
      </c>
      <c r="F9" s="33" t="s">
        <v>6</v>
      </c>
      <c r="H9" s="2"/>
    </row>
    <row r="10" spans="2:13" ht="13.8" x14ac:dyDescent="0.25">
      <c r="B10" s="234" t="s">
        <v>30</v>
      </c>
      <c r="C10" s="235"/>
      <c r="D10" s="235"/>
      <c r="E10" s="235"/>
      <c r="F10" s="236"/>
      <c r="H10" s="2"/>
    </row>
    <row r="11" spans="2:13" ht="13.8" x14ac:dyDescent="0.25">
      <c r="B11" s="34" t="s">
        <v>10</v>
      </c>
      <c r="C11" s="4" t="s">
        <v>13</v>
      </c>
      <c r="D11" s="4">
        <f>K12</f>
        <v>7.8</v>
      </c>
      <c r="E11" s="7" t="e">
        <f>#REF!</f>
        <v>#REF!</v>
      </c>
      <c r="F11" s="35" t="e">
        <f t="shared" ref="F11:F16" si="0">D11*E11</f>
        <v>#REF!</v>
      </c>
      <c r="G11" s="30" t="e">
        <f>SUM(F11:F14)</f>
        <v>#REF!</v>
      </c>
      <c r="H11" s="190" t="s">
        <v>45</v>
      </c>
      <c r="I11" s="190"/>
      <c r="J11" s="191" t="s">
        <v>26</v>
      </c>
      <c r="K11" s="191"/>
      <c r="L11" s="131" t="s">
        <v>50</v>
      </c>
      <c r="M11" s="131"/>
    </row>
    <row r="12" spans="2:13" ht="13.8" x14ac:dyDescent="0.25">
      <c r="B12" s="34" t="s">
        <v>27</v>
      </c>
      <c r="C12" s="4" t="s">
        <v>13</v>
      </c>
      <c r="D12" s="4">
        <f>K13</f>
        <v>7.8</v>
      </c>
      <c r="E12" s="7" t="e">
        <f>#REF!</f>
        <v>#REF!</v>
      </c>
      <c r="F12" s="35" t="e">
        <f t="shared" si="0"/>
        <v>#REF!</v>
      </c>
      <c r="H12" s="8" t="s">
        <v>46</v>
      </c>
      <c r="I12" s="9">
        <f>($C$5+$C$6)*2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ROUND(($I$5*0.0095),0)</f>
        <v>6</v>
      </c>
    </row>
    <row r="13" spans="2:13" ht="13.8" x14ac:dyDescent="0.25">
      <c r="B13" s="34" t="s">
        <v>32</v>
      </c>
      <c r="C13" s="4" t="s">
        <v>13</v>
      </c>
      <c r="D13" s="4">
        <f>K14</f>
        <v>10.4</v>
      </c>
      <c r="E13" s="7" t="e">
        <f>#REF!</f>
        <v>#REF!</v>
      </c>
      <c r="F13" s="35" t="e">
        <f t="shared" si="0"/>
        <v>#REF!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ROUND(($I$5*0.038),0)</f>
        <v>24</v>
      </c>
    </row>
    <row r="14" spans="2:13" ht="13.8" x14ac:dyDescent="0.25">
      <c r="B14" s="34" t="s">
        <v>11</v>
      </c>
      <c r="C14" s="4" t="s">
        <v>14</v>
      </c>
      <c r="D14" s="4">
        <f>K15</f>
        <v>55</v>
      </c>
      <c r="E14" s="7" t="e">
        <f>#REF!</f>
        <v>#REF!</v>
      </c>
      <c r="F14" s="35" t="e">
        <f t="shared" si="0"/>
        <v>#REF!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34" t="s">
        <v>31</v>
      </c>
      <c r="C15" s="4" t="s">
        <v>20</v>
      </c>
      <c r="D15" s="4">
        <f>M12</f>
        <v>6</v>
      </c>
      <c r="E15" s="7" t="e">
        <f>#REF!</f>
        <v>#REF!</v>
      </c>
      <c r="F15" s="35" t="e">
        <f t="shared" si="0"/>
        <v>#REF!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34" t="s">
        <v>12</v>
      </c>
      <c r="C16" s="4" t="s">
        <v>20</v>
      </c>
      <c r="D16" s="4">
        <f>M13</f>
        <v>24</v>
      </c>
      <c r="E16" s="7" t="e">
        <f>#REF!</f>
        <v>#REF!</v>
      </c>
      <c r="F16" s="35" t="e">
        <f t="shared" si="0"/>
        <v>#REF!</v>
      </c>
      <c r="H16" s="2"/>
    </row>
    <row r="17" spans="2:13" ht="14.4" thickBot="1" x14ac:dyDescent="0.3">
      <c r="B17" s="221" t="s">
        <v>7</v>
      </c>
      <c r="C17" s="222"/>
      <c r="D17" s="222"/>
      <c r="E17" s="222"/>
      <c r="F17" s="36" t="e">
        <f>SUM(F11:F16)</f>
        <v>#REF!</v>
      </c>
      <c r="H17" s="2"/>
    </row>
    <row r="18" spans="2:13" ht="14.4" thickBot="1" x14ac:dyDescent="0.3">
      <c r="B18" s="233"/>
      <c r="C18" s="233"/>
      <c r="D18" s="233"/>
      <c r="E18" s="233"/>
      <c r="F18" s="233"/>
      <c r="H18" s="2"/>
    </row>
    <row r="19" spans="2:13" ht="13.8" x14ac:dyDescent="0.25">
      <c r="B19" s="230" t="s">
        <v>33</v>
      </c>
      <c r="C19" s="231"/>
      <c r="D19" s="231"/>
      <c r="E19" s="231"/>
      <c r="F19" s="232"/>
      <c r="H19" s="2"/>
    </row>
    <row r="20" spans="2:13" ht="13.8" x14ac:dyDescent="0.25">
      <c r="B20" s="37" t="s">
        <v>10</v>
      </c>
      <c r="C20" s="4" t="s">
        <v>21</v>
      </c>
      <c r="D20" s="28">
        <f>K21</f>
        <v>18.899999999999999</v>
      </c>
      <c r="E20" s="6" t="e">
        <f>#REF!</f>
        <v>#REF!</v>
      </c>
      <c r="F20" s="35" t="e">
        <f>E20*D20</f>
        <v>#REF!</v>
      </c>
      <c r="G20" s="30" t="e">
        <f>F20+F21+F22</f>
        <v>#REF!</v>
      </c>
      <c r="H20" s="190" t="s">
        <v>34</v>
      </c>
      <c r="I20" s="190"/>
      <c r="J20" s="191" t="s">
        <v>26</v>
      </c>
      <c r="K20" s="191"/>
      <c r="L20" s="131" t="s">
        <v>50</v>
      </c>
      <c r="M20" s="131"/>
    </row>
    <row r="21" spans="2:13" ht="13.8" x14ac:dyDescent="0.25">
      <c r="B21" s="37" t="s">
        <v>27</v>
      </c>
      <c r="C21" s="4" t="s">
        <v>21</v>
      </c>
      <c r="D21" s="28">
        <f>K22</f>
        <v>15.75</v>
      </c>
      <c r="E21" s="6" t="e">
        <f>#REF!</f>
        <v>#REF!</v>
      </c>
      <c r="F21" s="35" t="e">
        <f>E21*D21</f>
        <v>#REF!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ROUND($I$5*0.0125,0)</f>
        <v>8</v>
      </c>
    </row>
    <row r="22" spans="2:13" ht="13.8" x14ac:dyDescent="0.25">
      <c r="B22" s="37" t="s">
        <v>11</v>
      </c>
      <c r="C22" s="4" t="s">
        <v>14</v>
      </c>
      <c r="D22" s="28">
        <f>K23</f>
        <v>132</v>
      </c>
      <c r="E22" s="6" t="e">
        <f>#REF!</f>
        <v>#REF!</v>
      </c>
      <c r="F22" s="35" t="e">
        <f>E22*D22</f>
        <v>#REF!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ROUND(($I$5*0.038),0)</f>
        <v>24</v>
      </c>
    </row>
    <row r="23" spans="2:13" ht="13.8" x14ac:dyDescent="0.25">
      <c r="B23" s="37" t="s">
        <v>29</v>
      </c>
      <c r="C23" s="4" t="s">
        <v>20</v>
      </c>
      <c r="D23" s="28">
        <f>M21</f>
        <v>8</v>
      </c>
      <c r="E23" s="6" t="e">
        <f>#REF!</f>
        <v>#REF!</v>
      </c>
      <c r="F23" s="35" t="e">
        <f>E23*D23</f>
        <v>#REF!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13" ht="13.8" x14ac:dyDescent="0.25">
      <c r="B24" s="37" t="s">
        <v>12</v>
      </c>
      <c r="C24" s="4" t="s">
        <v>20</v>
      </c>
      <c r="D24" s="28">
        <f>M22</f>
        <v>24</v>
      </c>
      <c r="E24" s="6" t="e">
        <f>#REF!</f>
        <v>#REF!</v>
      </c>
      <c r="F24" s="35" t="e">
        <f>E24*D24</f>
        <v>#REF!</v>
      </c>
      <c r="G24" s="30"/>
      <c r="H24" s="8" t="s">
        <v>49</v>
      </c>
      <c r="I24" s="9">
        <f>ROUND(I21*I22*I23,1)</f>
        <v>31.5</v>
      </c>
    </row>
    <row r="25" spans="2:13" ht="14.4" thickBot="1" x14ac:dyDescent="0.3">
      <c r="B25" s="221" t="s">
        <v>7</v>
      </c>
      <c r="C25" s="222"/>
      <c r="D25" s="222"/>
      <c r="E25" s="222"/>
      <c r="F25" s="36" t="e">
        <f>SUM(F20:F24)</f>
        <v>#REF!</v>
      </c>
    </row>
    <row r="27" spans="2:13" ht="13.8" x14ac:dyDescent="0.25">
      <c r="B27" s="223" t="s">
        <v>94</v>
      </c>
      <c r="C27" s="223"/>
      <c r="D27" s="223"/>
      <c r="E27" s="223"/>
      <c r="F27" s="223"/>
      <c r="H27" s="186" t="s">
        <v>96</v>
      </c>
      <c r="I27" s="186"/>
      <c r="J27" s="186"/>
      <c r="K27" s="186"/>
    </row>
    <row r="28" spans="2:13" ht="13.8" x14ac:dyDescent="0.25">
      <c r="B28" s="70" t="s">
        <v>10</v>
      </c>
      <c r="C28" s="4" t="s">
        <v>13</v>
      </c>
      <c r="D28" s="4">
        <f>I30</f>
        <v>11.3</v>
      </c>
      <c r="E28" s="7" t="e">
        <f>#REF!</f>
        <v>#REF!</v>
      </c>
      <c r="F28" s="7" t="e">
        <f>D28*E28</f>
        <v>#REF!</v>
      </c>
      <c r="G28" s="30" t="e">
        <f>F28+F29</f>
        <v>#REF!</v>
      </c>
      <c r="H28" s="74" t="s">
        <v>98</v>
      </c>
      <c r="I28" s="75">
        <v>1.4999999999999999E-2</v>
      </c>
      <c r="J28" s="74" t="s">
        <v>49</v>
      </c>
      <c r="K28" s="75">
        <f>$I$5*I28</f>
        <v>9.4499999999999993</v>
      </c>
    </row>
    <row r="29" spans="2:13" ht="13.8" x14ac:dyDescent="0.25">
      <c r="B29" s="70" t="s">
        <v>95</v>
      </c>
      <c r="C29" s="4" t="s">
        <v>14</v>
      </c>
      <c r="D29" s="4">
        <f>I31</f>
        <v>79</v>
      </c>
      <c r="E29" s="7" t="e">
        <f>#REF!</f>
        <v>#REF!</v>
      </c>
      <c r="F29" s="7" t="e">
        <f>D29*E29</f>
        <v>#REF!</v>
      </c>
      <c r="H29" s="182" t="s">
        <v>97</v>
      </c>
      <c r="I29" s="182"/>
      <c r="J29" s="184" t="s">
        <v>24</v>
      </c>
      <c r="K29" s="185"/>
    </row>
    <row r="30" spans="2:13" ht="13.8" x14ac:dyDescent="0.25">
      <c r="B30" s="70" t="s">
        <v>29</v>
      </c>
      <c r="C30" s="4" t="s">
        <v>20</v>
      </c>
      <c r="D30" s="4">
        <f>K30</f>
        <v>53</v>
      </c>
      <c r="E30" s="7" t="e">
        <f>#REF!</f>
        <v>#REF!</v>
      </c>
      <c r="F30" s="7" t="e">
        <f>D30*E30</f>
        <v>#REF!</v>
      </c>
      <c r="H30" s="71" t="s">
        <v>52</v>
      </c>
      <c r="I30" s="76">
        <f>ROUND(K28*1.2,1)</f>
        <v>11.3</v>
      </c>
      <c r="J30" s="72" t="s">
        <v>55</v>
      </c>
      <c r="K30" s="73">
        <f>ROUND(I5/12,0)</f>
        <v>53</v>
      </c>
    </row>
    <row r="31" spans="2:13" ht="13.8" x14ac:dyDescent="0.25">
      <c r="B31" s="70" t="s">
        <v>12</v>
      </c>
      <c r="C31" s="4" t="s">
        <v>20</v>
      </c>
      <c r="D31" s="4">
        <f>K31</f>
        <v>53</v>
      </c>
      <c r="E31" s="7" t="e">
        <f>#REF!</f>
        <v>#REF!</v>
      </c>
      <c r="F31" s="7" t="e">
        <f>D31*E31</f>
        <v>#REF!</v>
      </c>
      <c r="H31" s="71" t="s">
        <v>54</v>
      </c>
      <c r="I31" s="76">
        <f>ROUND((I30/4)*28,0)</f>
        <v>79</v>
      </c>
      <c r="J31" s="72" t="s">
        <v>56</v>
      </c>
      <c r="K31" s="73">
        <f>ROUND(I5/12,0)</f>
        <v>53</v>
      </c>
    </row>
    <row r="32" spans="2:13" ht="13.8" x14ac:dyDescent="0.25">
      <c r="B32" s="227" t="s">
        <v>7</v>
      </c>
      <c r="C32" s="228"/>
      <c r="D32" s="228"/>
      <c r="E32" s="229"/>
      <c r="F32" s="7" t="e">
        <f>SUM(F28:F31)</f>
        <v>#REF!</v>
      </c>
      <c r="G32" s="30" t="e">
        <f>F30+F31</f>
        <v>#REF!</v>
      </c>
      <c r="H32" s="183"/>
      <c r="I32" s="183"/>
    </row>
    <row r="33" spans="2:11" ht="13.8" thickBot="1" x14ac:dyDescent="0.3"/>
    <row r="34" spans="2:11" ht="13.8" x14ac:dyDescent="0.25">
      <c r="B34" s="230" t="s">
        <v>42</v>
      </c>
      <c r="C34" s="231"/>
      <c r="D34" s="231"/>
      <c r="E34" s="231"/>
      <c r="F34" s="232"/>
      <c r="H34" s="134" t="s">
        <v>26</v>
      </c>
      <c r="I34" s="135"/>
    </row>
    <row r="35" spans="2:11" ht="13.8" x14ac:dyDescent="0.25">
      <c r="B35" s="34" t="s">
        <v>78</v>
      </c>
      <c r="C35" s="4" t="s">
        <v>13</v>
      </c>
      <c r="D35" s="7">
        <v>0.25</v>
      </c>
      <c r="E35" s="6" t="e">
        <f>#REF!</f>
        <v>#REF!</v>
      </c>
      <c r="F35" s="35" t="e">
        <f>D35*E35</f>
        <v>#REF!</v>
      </c>
      <c r="G35" s="30" t="e">
        <f>F35+F36+F37+F38+F39+F40</f>
        <v>#REF!</v>
      </c>
      <c r="H35" s="15" t="s">
        <v>76</v>
      </c>
      <c r="I35" s="16">
        <f>ROUND($I$5*0.035,2)</f>
        <v>22.05</v>
      </c>
      <c r="J35" s="136" t="s">
        <v>50</v>
      </c>
      <c r="K35" s="137"/>
    </row>
    <row r="36" spans="2:11" ht="13.8" x14ac:dyDescent="0.25">
      <c r="B36" s="37" t="s">
        <v>79</v>
      </c>
      <c r="C36" s="4" t="s">
        <v>13</v>
      </c>
      <c r="D36" s="88">
        <v>5.6</v>
      </c>
      <c r="E36" s="6" t="e">
        <f>#REF!</f>
        <v>#REF!</v>
      </c>
      <c r="F36" s="35" t="e">
        <f t="shared" ref="F36:F42" si="1">D36*E36</f>
        <v>#REF!</v>
      </c>
      <c r="H36" s="15" t="s">
        <v>69</v>
      </c>
      <c r="I36" s="20">
        <f>$I$5</f>
        <v>630</v>
      </c>
      <c r="J36" s="17" t="s">
        <v>60</v>
      </c>
      <c r="K36" s="18">
        <f>ROUND(($I$5*0.1225),0)</f>
        <v>77</v>
      </c>
    </row>
    <row r="37" spans="2:11" ht="13.8" x14ac:dyDescent="0.25">
      <c r="B37" s="37" t="s">
        <v>16</v>
      </c>
      <c r="C37" s="4" t="s">
        <v>9</v>
      </c>
      <c r="D37" s="5">
        <f>I36</f>
        <v>630</v>
      </c>
      <c r="E37" s="6" t="e">
        <f>#REF!</f>
        <v>#REF!</v>
      </c>
      <c r="F37" s="35" t="e">
        <f t="shared" si="1"/>
        <v>#REF!</v>
      </c>
      <c r="H37" s="15" t="s">
        <v>70</v>
      </c>
      <c r="I37" s="16">
        <f>ROUND($C$5/1.1,0)</f>
        <v>91</v>
      </c>
      <c r="J37" s="17" t="s">
        <v>61</v>
      </c>
      <c r="K37" s="18">
        <f>ROUND(($I$5*0.1225),0)</f>
        <v>77</v>
      </c>
    </row>
    <row r="38" spans="2:11" ht="13.8" x14ac:dyDescent="0.25">
      <c r="B38" s="37" t="s">
        <v>18</v>
      </c>
      <c r="C38" s="4" t="s">
        <v>15</v>
      </c>
      <c r="D38" s="27">
        <f>I38</f>
        <v>252</v>
      </c>
      <c r="E38" s="6" t="e">
        <f>#REF!</f>
        <v>#REF!</v>
      </c>
      <c r="F38" s="35" t="e">
        <f t="shared" si="1"/>
        <v>#REF!</v>
      </c>
      <c r="H38" s="15" t="s">
        <v>59</v>
      </c>
      <c r="I38" s="21">
        <f>ROUND(0.4*$I$5,0)</f>
        <v>252</v>
      </c>
    </row>
    <row r="39" spans="2:11" ht="13.8" x14ac:dyDescent="0.25">
      <c r="B39" s="37" t="s">
        <v>25</v>
      </c>
      <c r="C39" s="4" t="s">
        <v>17</v>
      </c>
      <c r="D39" s="4">
        <f>I37</f>
        <v>91</v>
      </c>
      <c r="E39" s="6" t="e">
        <f>#REF!</f>
        <v>#REF!</v>
      </c>
      <c r="F39" s="35" t="e">
        <f t="shared" si="1"/>
        <v>#REF!</v>
      </c>
      <c r="H39" s="15" t="s">
        <v>74</v>
      </c>
      <c r="I39" s="16">
        <f>ROUND((($C$5/3)+1)*2,0)</f>
        <v>69</v>
      </c>
    </row>
    <row r="40" spans="2:11" ht="13.8" x14ac:dyDescent="0.25">
      <c r="B40" s="37" t="s">
        <v>19</v>
      </c>
      <c r="C40" s="4" t="s">
        <v>17</v>
      </c>
      <c r="D40" s="4">
        <f>I41</f>
        <v>1197</v>
      </c>
      <c r="E40" s="6" t="e">
        <f>#REF!</f>
        <v>#REF!</v>
      </c>
      <c r="F40" s="35" t="e">
        <f t="shared" si="1"/>
        <v>#REF!</v>
      </c>
      <c r="H40" s="15" t="s">
        <v>77</v>
      </c>
      <c r="I40" s="16">
        <f>ROUND((3.6*0.17*0.17*I39),0)</f>
        <v>7</v>
      </c>
    </row>
    <row r="41" spans="2:11" ht="13.8" x14ac:dyDescent="0.25">
      <c r="B41" s="37" t="s">
        <v>29</v>
      </c>
      <c r="C41" s="4" t="s">
        <v>20</v>
      </c>
      <c r="D41" s="4">
        <f>K36</f>
        <v>77</v>
      </c>
      <c r="E41" s="6" t="e">
        <f>#REF!</f>
        <v>#REF!</v>
      </c>
      <c r="F41" s="35" t="e">
        <f t="shared" si="1"/>
        <v>#REF!</v>
      </c>
      <c r="G41" s="30"/>
      <c r="H41" s="15" t="s">
        <v>71</v>
      </c>
      <c r="I41" s="16">
        <f>ROUND(1.9*$I$5,0)</f>
        <v>1197</v>
      </c>
    </row>
    <row r="42" spans="2:11" ht="13.8" x14ac:dyDescent="0.25">
      <c r="B42" s="37" t="s">
        <v>12</v>
      </c>
      <c r="C42" s="4" t="s">
        <v>20</v>
      </c>
      <c r="D42" s="4">
        <f>K37</f>
        <v>77</v>
      </c>
      <c r="E42" s="6" t="e">
        <f>#REF!</f>
        <v>#REF!</v>
      </c>
      <c r="F42" s="35" t="e">
        <f t="shared" si="1"/>
        <v>#REF!</v>
      </c>
    </row>
    <row r="43" spans="2:11" ht="14.4" thickBot="1" x14ac:dyDescent="0.3">
      <c r="B43" s="224" t="s">
        <v>7</v>
      </c>
      <c r="C43" s="225"/>
      <c r="D43" s="225"/>
      <c r="E43" s="226"/>
      <c r="F43" s="36" t="e">
        <f>SUM(F35:F42)</f>
        <v>#REF!</v>
      </c>
    </row>
    <row r="44" spans="2:11" ht="13.8" thickBot="1" x14ac:dyDescent="0.3"/>
    <row r="45" spans="2:11" ht="14.4" thickBot="1" x14ac:dyDescent="0.3">
      <c r="B45" s="202" t="s">
        <v>83</v>
      </c>
      <c r="C45" s="203"/>
      <c r="D45" s="203"/>
      <c r="E45" s="204"/>
      <c r="F45" s="47" t="e">
        <f>F17+F25+F32+F43</f>
        <v>#REF!</v>
      </c>
    </row>
    <row r="46" spans="2:11" ht="13.8" thickBot="1" x14ac:dyDescent="0.3">
      <c r="B46" s="45"/>
      <c r="C46" s="45"/>
      <c r="D46" s="45"/>
      <c r="E46" s="45"/>
      <c r="F46" s="46"/>
    </row>
    <row r="47" spans="2:11" ht="14.4" x14ac:dyDescent="0.3">
      <c r="B47" s="48" t="s">
        <v>84</v>
      </c>
      <c r="C47" s="49" t="s">
        <v>85</v>
      </c>
      <c r="D47" s="50" t="e">
        <f>G11+G20+G28+G35</f>
        <v>#REF!</v>
      </c>
      <c r="E47" s="51"/>
      <c r="F47" s="52"/>
    </row>
    <row r="48" spans="2:11" ht="14.4" x14ac:dyDescent="0.3">
      <c r="B48" s="53" t="s">
        <v>86</v>
      </c>
      <c r="C48" s="42" t="s">
        <v>85</v>
      </c>
      <c r="D48" s="43" t="e">
        <f>F15+F16+F23+F24+F30+F31+F41+F42</f>
        <v>#REF!</v>
      </c>
      <c r="E48" s="44"/>
      <c r="F48" s="54"/>
    </row>
    <row r="49" spans="2:6" ht="13.8" thickBot="1" x14ac:dyDescent="0.3">
      <c r="B49" s="55" t="s">
        <v>87</v>
      </c>
      <c r="C49" s="56" t="s">
        <v>85</v>
      </c>
      <c r="D49" s="57" t="e">
        <f>D47+D48</f>
        <v>#REF!</v>
      </c>
      <c r="E49" s="58"/>
      <c r="F49" s="59"/>
    </row>
    <row r="50" spans="2:6" ht="13.8" thickBot="1" x14ac:dyDescent="0.3">
      <c r="B50" s="38"/>
      <c r="C50" s="38"/>
      <c r="D50" s="38"/>
      <c r="E50" s="38"/>
      <c r="F50" s="38"/>
    </row>
    <row r="51" spans="2:6" x14ac:dyDescent="0.25">
      <c r="B51" s="205" t="s">
        <v>92</v>
      </c>
      <c r="C51" s="206"/>
      <c r="D51" s="206"/>
      <c r="E51" s="207"/>
      <c r="F51" s="208" t="e">
        <f>D47*0.12</f>
        <v>#REF!</v>
      </c>
    </row>
    <row r="52" spans="2:6" x14ac:dyDescent="0.25">
      <c r="B52" s="210" t="s">
        <v>93</v>
      </c>
      <c r="C52" s="211"/>
      <c r="D52" s="211"/>
      <c r="E52" s="212"/>
      <c r="F52" s="209"/>
    </row>
    <row r="53" spans="2:6" x14ac:dyDescent="0.25">
      <c r="B53" s="213" t="s">
        <v>90</v>
      </c>
      <c r="C53" s="214"/>
      <c r="D53" s="214"/>
      <c r="E53" s="215"/>
      <c r="F53" s="216" t="e">
        <f>D48*0.9675</f>
        <v>#REF!</v>
      </c>
    </row>
    <row r="54" spans="2:6" ht="13.8" thickBot="1" x14ac:dyDescent="0.3">
      <c r="B54" s="218" t="s">
        <v>91</v>
      </c>
      <c r="C54" s="219"/>
      <c r="D54" s="219"/>
      <c r="E54" s="220"/>
      <c r="F54" s="217"/>
    </row>
    <row r="55" spans="2:6" ht="13.8" thickBot="1" x14ac:dyDescent="0.3">
      <c r="B55" s="38"/>
      <c r="C55" s="38"/>
      <c r="D55" s="38"/>
      <c r="E55" s="38"/>
      <c r="F55" s="38"/>
    </row>
    <row r="56" spans="2:6" ht="14.4" thickBot="1" x14ac:dyDescent="0.3">
      <c r="B56" s="200" t="s">
        <v>88</v>
      </c>
      <c r="C56" s="201"/>
      <c r="D56" s="201"/>
      <c r="E56" s="201"/>
      <c r="F56" s="60" t="e">
        <f>D49+F51+F53</f>
        <v>#REF!</v>
      </c>
    </row>
    <row r="57" spans="2:6" x14ac:dyDescent="0.25">
      <c r="B57" s="38"/>
      <c r="C57" s="38"/>
      <c r="D57" s="38"/>
      <c r="E57" s="38"/>
      <c r="F57" s="38"/>
    </row>
    <row r="58" spans="2:6" x14ac:dyDescent="0.25">
      <c r="B58" s="39" t="s">
        <v>89</v>
      </c>
      <c r="C58" s="40" t="e">
        <f>F56/$I$5</f>
        <v>#REF!</v>
      </c>
      <c r="D58" s="41"/>
      <c r="E58" s="41"/>
      <c r="F58" s="38"/>
    </row>
  </sheetData>
  <mergeCells count="36">
    <mergeCell ref="B34:F34"/>
    <mergeCell ref="H34:I34"/>
    <mergeCell ref="J35:K35"/>
    <mergeCell ref="B43:E43"/>
    <mergeCell ref="B2:F2"/>
    <mergeCell ref="B3:F3"/>
    <mergeCell ref="B4:F4"/>
    <mergeCell ref="B8:B9"/>
    <mergeCell ref="C8:C9"/>
    <mergeCell ref="D8:D9"/>
    <mergeCell ref="E8:F8"/>
    <mergeCell ref="H29:I29"/>
    <mergeCell ref="J29:K29"/>
    <mergeCell ref="B32:E32"/>
    <mergeCell ref="H32:I32"/>
    <mergeCell ref="L20:M20"/>
    <mergeCell ref="B25:E25"/>
    <mergeCell ref="B27:F27"/>
    <mergeCell ref="H27:K27"/>
    <mergeCell ref="B10:F10"/>
    <mergeCell ref="H11:I11"/>
    <mergeCell ref="J11:K11"/>
    <mergeCell ref="L11:M11"/>
    <mergeCell ref="B17:E17"/>
    <mergeCell ref="B18:F18"/>
    <mergeCell ref="B19:F19"/>
    <mergeCell ref="H20:I20"/>
    <mergeCell ref="J20:K20"/>
    <mergeCell ref="B56:E56"/>
    <mergeCell ref="B45:E45"/>
    <mergeCell ref="B51:E51"/>
    <mergeCell ref="F51:F52"/>
    <mergeCell ref="B52:E52"/>
    <mergeCell ref="B53:E53"/>
    <mergeCell ref="F53:F54"/>
    <mergeCell ref="B54:E5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25</vt:i4>
      </vt:variant>
    </vt:vector>
  </HeadingPairs>
  <TitlesOfParts>
    <vt:vector size="25" baseType="lpstr">
      <vt:lpstr>MATRIZ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18</vt:lpstr>
      <vt:lpstr>19</vt:lpstr>
      <vt:lpstr>20</vt:lpstr>
      <vt:lpstr>21</vt:lpstr>
      <vt:lpstr>22</vt:lpstr>
      <vt:lpstr>23</vt:lpstr>
      <vt:lpstr>24</vt:lpstr>
      <vt:lpstr>25</vt:lpstr>
    </vt:vector>
  </TitlesOfParts>
  <Company>Balcão da Terra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Moreira de Andrade</dc:creator>
  <cp:lastModifiedBy>USUARIO</cp:lastModifiedBy>
  <cp:lastPrinted>2017-02-05T12:50:23Z</cp:lastPrinted>
  <dcterms:created xsi:type="dcterms:W3CDTF">2003-06-01T15:02:40Z</dcterms:created>
  <dcterms:modified xsi:type="dcterms:W3CDTF">2020-10-29T18:52:56Z</dcterms:modified>
</cp:coreProperties>
</file>