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Google Drive\BOLSA DE VALORES\"/>
    </mc:Choice>
  </mc:AlternateContent>
  <xr:revisionPtr revIDLastSave="0" documentId="8_{7C87DDA1-2265-428D-838E-E70C3506F866}" xr6:coauthVersionLast="36" xr6:coauthVersionMax="36" xr10:uidLastSave="{00000000-0000-0000-0000-000000000000}"/>
  <bookViews>
    <workbookView xWindow="0" yWindow="0" windowWidth="28800" windowHeight="12225" activeTab="1" xr2:uid="{FEB25B8F-4180-4EBC-9AE0-585E1A856488}"/>
  </bookViews>
  <sheets>
    <sheet name="BANCO DE DADOS" sheetId="1" r:id="rId1"/>
    <sheet name="PRINCIPAL" sheetId="2" r:id="rId2"/>
  </sheets>
  <externalReferences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8" i="1"/>
  <c r="D8" i="1"/>
  <c r="E8" i="1"/>
  <c r="F8" i="1"/>
  <c r="G8" i="1"/>
  <c r="H8" i="1"/>
  <c r="I8" i="1"/>
  <c r="J8" i="1"/>
  <c r="L8" i="1"/>
  <c r="M8" i="1"/>
  <c r="N8" i="1"/>
  <c r="C9" i="1"/>
  <c r="D9" i="1"/>
  <c r="E9" i="1"/>
  <c r="F9" i="1"/>
  <c r="G9" i="1"/>
  <c r="H9" i="1"/>
  <c r="I9" i="1"/>
  <c r="J9" i="1"/>
  <c r="L9" i="1"/>
  <c r="M9" i="1"/>
  <c r="N9" i="1"/>
  <c r="C10" i="1"/>
  <c r="D10" i="1"/>
  <c r="E10" i="1"/>
  <c r="F10" i="1"/>
  <c r="G10" i="1"/>
  <c r="H10" i="1"/>
  <c r="I10" i="1"/>
  <c r="J10" i="1"/>
  <c r="L10" i="1"/>
  <c r="M10" i="1"/>
  <c r="N10" i="1"/>
  <c r="C11" i="1"/>
  <c r="D11" i="1"/>
  <c r="E11" i="1"/>
  <c r="F11" i="1"/>
  <c r="G11" i="1"/>
  <c r="H11" i="1"/>
  <c r="I11" i="1"/>
  <c r="J11" i="1"/>
  <c r="L11" i="1"/>
  <c r="M11" i="1"/>
  <c r="N11" i="1"/>
  <c r="C12" i="1"/>
  <c r="D12" i="1"/>
  <c r="E12" i="1"/>
  <c r="F12" i="1"/>
  <c r="G12" i="1"/>
  <c r="H12" i="1"/>
  <c r="I12" i="1"/>
  <c r="J12" i="1"/>
  <c r="L12" i="1"/>
  <c r="M12" i="1"/>
  <c r="N12" i="1"/>
  <c r="C13" i="1"/>
  <c r="D13" i="1"/>
  <c r="E13" i="1"/>
  <c r="F13" i="1"/>
  <c r="G13" i="1"/>
  <c r="H13" i="1"/>
  <c r="I13" i="1"/>
  <c r="J13" i="1"/>
  <c r="L13" i="1"/>
  <c r="M13" i="1"/>
  <c r="N13" i="1"/>
  <c r="C14" i="1"/>
  <c r="D14" i="1"/>
  <c r="E14" i="1"/>
  <c r="F14" i="1"/>
  <c r="G14" i="1"/>
  <c r="H14" i="1"/>
  <c r="I14" i="1"/>
  <c r="J14" i="1"/>
  <c r="L14" i="1"/>
  <c r="M14" i="1"/>
  <c r="N14" i="1"/>
  <c r="C15" i="1"/>
  <c r="D15" i="1"/>
  <c r="E15" i="1"/>
  <c r="F15" i="1"/>
  <c r="G15" i="1"/>
  <c r="H15" i="1"/>
  <c r="I15" i="1"/>
  <c r="J15" i="1"/>
  <c r="L15" i="1"/>
  <c r="M15" i="1"/>
  <c r="N15" i="1"/>
  <c r="C16" i="1"/>
  <c r="D16" i="1"/>
  <c r="E16" i="1"/>
  <c r="F16" i="1"/>
  <c r="G16" i="1"/>
  <c r="H16" i="1"/>
  <c r="I16" i="1"/>
  <c r="J16" i="1"/>
  <c r="L16" i="1"/>
  <c r="M16" i="1"/>
  <c r="N16" i="1"/>
  <c r="C17" i="1"/>
  <c r="D17" i="1"/>
  <c r="E17" i="1"/>
  <c r="F17" i="1"/>
  <c r="G17" i="1"/>
  <c r="H17" i="1"/>
  <c r="I17" i="1"/>
  <c r="J17" i="1"/>
  <c r="L17" i="1"/>
  <c r="M17" i="1"/>
  <c r="N17" i="1"/>
  <c r="C18" i="1"/>
  <c r="D18" i="1"/>
  <c r="E18" i="1"/>
  <c r="F18" i="1"/>
  <c r="G18" i="1"/>
  <c r="H18" i="1"/>
  <c r="I18" i="1"/>
  <c r="J18" i="1"/>
  <c r="L18" i="1"/>
  <c r="M18" i="1"/>
  <c r="N18" i="1"/>
  <c r="C19" i="1"/>
  <c r="D19" i="1"/>
  <c r="E19" i="1"/>
  <c r="F19" i="1"/>
  <c r="G19" i="1"/>
  <c r="H19" i="1"/>
  <c r="I19" i="1"/>
  <c r="J19" i="1"/>
  <c r="L19" i="1"/>
  <c r="M19" i="1"/>
  <c r="N19" i="1"/>
  <c r="C20" i="1"/>
  <c r="D20" i="1"/>
  <c r="E20" i="1"/>
  <c r="F20" i="1"/>
  <c r="G20" i="1"/>
  <c r="H20" i="1"/>
  <c r="I20" i="1"/>
  <c r="J20" i="1"/>
  <c r="L20" i="1"/>
  <c r="M20" i="1"/>
  <c r="N20" i="1"/>
  <c r="C21" i="1"/>
  <c r="D21" i="1"/>
  <c r="E21" i="1"/>
  <c r="F21" i="1"/>
  <c r="G21" i="1"/>
  <c r="H21" i="1"/>
  <c r="I21" i="1"/>
  <c r="J21" i="1"/>
  <c r="L21" i="1"/>
  <c r="M21" i="1"/>
  <c r="N21" i="1"/>
  <c r="C22" i="1"/>
  <c r="D22" i="1"/>
  <c r="E22" i="1"/>
  <c r="F22" i="1"/>
  <c r="G22" i="1"/>
  <c r="H22" i="1"/>
  <c r="I22" i="1"/>
  <c r="J22" i="1"/>
  <c r="L22" i="1"/>
  <c r="M22" i="1"/>
  <c r="N22" i="1"/>
  <c r="C23" i="1"/>
  <c r="D23" i="1"/>
  <c r="E23" i="1"/>
  <c r="F23" i="1"/>
  <c r="G23" i="1"/>
  <c r="H23" i="1"/>
  <c r="I23" i="1"/>
  <c r="J23" i="1"/>
  <c r="L23" i="1"/>
  <c r="M23" i="1"/>
  <c r="N23" i="1"/>
  <c r="C24" i="1"/>
  <c r="D24" i="1"/>
  <c r="E24" i="1"/>
  <c r="F24" i="1"/>
  <c r="G24" i="1"/>
  <c r="H24" i="1"/>
  <c r="I24" i="1"/>
  <c r="J24" i="1"/>
  <c r="L24" i="1"/>
  <c r="M24" i="1"/>
  <c r="N24" i="1"/>
  <c r="C25" i="1"/>
  <c r="D25" i="1"/>
  <c r="E25" i="1"/>
  <c r="F25" i="1"/>
  <c r="G25" i="1"/>
  <c r="H25" i="1"/>
  <c r="I25" i="1"/>
  <c r="J25" i="1"/>
  <c r="L25" i="1"/>
  <c r="M25" i="1"/>
  <c r="N25" i="1"/>
  <c r="C26" i="1"/>
  <c r="D26" i="1"/>
  <c r="E26" i="1"/>
  <c r="F26" i="1"/>
  <c r="G26" i="1"/>
  <c r="H26" i="1"/>
  <c r="I26" i="1"/>
  <c r="J26" i="1"/>
  <c r="L26" i="1"/>
  <c r="M26" i="1"/>
  <c r="N26" i="1"/>
  <c r="C27" i="1"/>
  <c r="D27" i="1"/>
  <c r="E27" i="1"/>
  <c r="F27" i="1"/>
  <c r="G27" i="1"/>
  <c r="H27" i="1"/>
  <c r="I27" i="1"/>
  <c r="J27" i="1"/>
  <c r="L27" i="1"/>
  <c r="M27" i="1"/>
  <c r="N27" i="1"/>
  <c r="C28" i="1"/>
  <c r="D28" i="1"/>
  <c r="E28" i="1"/>
  <c r="F28" i="1"/>
  <c r="G28" i="1"/>
  <c r="H28" i="1"/>
  <c r="I28" i="1"/>
  <c r="J28" i="1"/>
  <c r="L28" i="1"/>
  <c r="M28" i="1"/>
  <c r="N28" i="1"/>
  <c r="C29" i="1"/>
  <c r="D29" i="1"/>
  <c r="E29" i="1"/>
  <c r="F29" i="1"/>
  <c r="G29" i="1"/>
  <c r="H29" i="1"/>
  <c r="I29" i="1"/>
  <c r="J29" i="1"/>
  <c r="L29" i="1"/>
  <c r="M29" i="1"/>
  <c r="N29" i="1"/>
  <c r="C30" i="1"/>
  <c r="D30" i="1"/>
  <c r="E30" i="1"/>
  <c r="F30" i="1"/>
  <c r="G30" i="1"/>
  <c r="H30" i="1"/>
  <c r="I30" i="1"/>
  <c r="J30" i="1"/>
  <c r="L30" i="1"/>
  <c r="M30" i="1"/>
  <c r="N30" i="1"/>
  <c r="C31" i="1"/>
  <c r="D31" i="1"/>
  <c r="E31" i="1"/>
  <c r="F31" i="1"/>
  <c r="G31" i="1"/>
  <c r="H31" i="1"/>
  <c r="I31" i="1"/>
  <c r="J31" i="1"/>
  <c r="L31" i="1"/>
  <c r="M31" i="1"/>
  <c r="N31" i="1"/>
  <c r="C32" i="1"/>
  <c r="D32" i="1"/>
  <c r="E32" i="1"/>
  <c r="F32" i="1"/>
  <c r="G32" i="1"/>
  <c r="H32" i="1"/>
  <c r="I32" i="1"/>
  <c r="J32" i="1"/>
  <c r="L32" i="1"/>
  <c r="M32" i="1"/>
  <c r="N32" i="1"/>
  <c r="C33" i="1"/>
  <c r="D33" i="1"/>
  <c r="E33" i="1"/>
  <c r="F33" i="1"/>
  <c r="G33" i="1"/>
  <c r="H33" i="1"/>
  <c r="I33" i="1"/>
  <c r="J33" i="1"/>
  <c r="L33" i="1"/>
  <c r="M33" i="1"/>
  <c r="N33" i="1"/>
  <c r="C34" i="1"/>
  <c r="D34" i="1"/>
  <c r="E34" i="1"/>
  <c r="F34" i="1"/>
  <c r="G34" i="1"/>
  <c r="H34" i="1"/>
  <c r="I34" i="1"/>
  <c r="J34" i="1"/>
  <c r="L34" i="1"/>
  <c r="M34" i="1"/>
  <c r="N34" i="1"/>
  <c r="C35" i="1"/>
  <c r="D35" i="1"/>
  <c r="E35" i="1"/>
  <c r="F35" i="1"/>
  <c r="G35" i="1"/>
  <c r="H35" i="1"/>
  <c r="I35" i="1"/>
  <c r="J35" i="1"/>
  <c r="L35" i="1"/>
  <c r="M35" i="1"/>
  <c r="N35" i="1"/>
  <c r="C36" i="1"/>
  <c r="D36" i="1"/>
  <c r="E36" i="1"/>
  <c r="F36" i="1"/>
  <c r="G36" i="1"/>
  <c r="H36" i="1"/>
  <c r="I36" i="1"/>
  <c r="J36" i="1"/>
  <c r="L36" i="1"/>
  <c r="M36" i="1"/>
  <c r="N36" i="1"/>
  <c r="C37" i="1"/>
  <c r="D37" i="1"/>
  <c r="E37" i="1"/>
  <c r="F37" i="1"/>
  <c r="G37" i="1"/>
  <c r="H37" i="1"/>
  <c r="I37" i="1"/>
  <c r="J37" i="1"/>
  <c r="L37" i="1"/>
  <c r="M37" i="1"/>
  <c r="N37" i="1"/>
  <c r="C38" i="1"/>
  <c r="D38" i="1"/>
  <c r="E38" i="1"/>
  <c r="F38" i="1"/>
  <c r="G38" i="1"/>
  <c r="H38" i="1"/>
  <c r="I38" i="1"/>
  <c r="J38" i="1"/>
  <c r="L38" i="1"/>
  <c r="M38" i="1"/>
  <c r="N38" i="1"/>
  <c r="C39" i="1"/>
  <c r="D39" i="1"/>
  <c r="E39" i="1"/>
  <c r="F39" i="1"/>
  <c r="G39" i="1"/>
  <c r="H39" i="1"/>
  <c r="I39" i="1"/>
  <c r="J39" i="1"/>
  <c r="L39" i="1"/>
  <c r="M39" i="1"/>
  <c r="N39" i="1"/>
  <c r="C40" i="1"/>
  <c r="D40" i="1"/>
  <c r="E40" i="1"/>
  <c r="F40" i="1"/>
  <c r="G40" i="1"/>
  <c r="H40" i="1"/>
  <c r="I40" i="1"/>
  <c r="J40" i="1"/>
  <c r="L40" i="1"/>
  <c r="M40" i="1"/>
  <c r="N40" i="1"/>
  <c r="C41" i="1"/>
  <c r="D41" i="1"/>
  <c r="E41" i="1"/>
  <c r="F41" i="1"/>
  <c r="G41" i="1"/>
  <c r="H41" i="1"/>
  <c r="I41" i="1"/>
  <c r="J41" i="1"/>
  <c r="L41" i="1"/>
  <c r="M41" i="1"/>
  <c r="N41" i="1"/>
  <c r="C42" i="1"/>
  <c r="D42" i="1"/>
  <c r="E42" i="1"/>
  <c r="F42" i="1"/>
  <c r="G42" i="1"/>
  <c r="H42" i="1"/>
  <c r="I42" i="1"/>
  <c r="J42" i="1"/>
  <c r="L42" i="1"/>
  <c r="M42" i="1"/>
  <c r="N42" i="1"/>
  <c r="C43" i="1"/>
  <c r="D43" i="1"/>
  <c r="E43" i="1"/>
  <c r="F43" i="1"/>
  <c r="G43" i="1"/>
  <c r="H43" i="1"/>
  <c r="I43" i="1"/>
  <c r="J43" i="1"/>
  <c r="L43" i="1"/>
  <c r="M43" i="1"/>
  <c r="N43" i="1"/>
  <c r="C44" i="1"/>
  <c r="D44" i="1"/>
  <c r="E44" i="1"/>
  <c r="F44" i="1"/>
  <c r="G44" i="1"/>
  <c r="H44" i="1"/>
  <c r="I44" i="1"/>
  <c r="J44" i="1"/>
  <c r="L44" i="1"/>
  <c r="M44" i="1"/>
  <c r="N44" i="1"/>
  <c r="C45" i="1"/>
  <c r="D45" i="1"/>
  <c r="E45" i="1"/>
  <c r="F45" i="1"/>
  <c r="G45" i="1"/>
  <c r="H45" i="1"/>
  <c r="I45" i="1"/>
  <c r="J45" i="1"/>
  <c r="L45" i="1"/>
  <c r="M45" i="1"/>
  <c r="N45" i="1"/>
  <c r="C46" i="1"/>
  <c r="D46" i="1"/>
  <c r="E46" i="1"/>
  <c r="F46" i="1"/>
  <c r="G46" i="1"/>
  <c r="H46" i="1"/>
  <c r="I46" i="1"/>
  <c r="J46" i="1"/>
  <c r="L46" i="1"/>
  <c r="M46" i="1"/>
  <c r="N46" i="1"/>
  <c r="C47" i="1"/>
  <c r="D47" i="1"/>
  <c r="E47" i="1"/>
  <c r="F47" i="1"/>
  <c r="G47" i="1"/>
  <c r="H47" i="1"/>
  <c r="I47" i="1"/>
  <c r="J47" i="1"/>
  <c r="L47" i="1"/>
  <c r="M47" i="1"/>
  <c r="N47" i="1"/>
  <c r="C48" i="1"/>
  <c r="D48" i="1"/>
  <c r="E48" i="1"/>
  <c r="F48" i="1"/>
  <c r="G48" i="1"/>
  <c r="H48" i="1"/>
  <c r="I48" i="1"/>
  <c r="J48" i="1"/>
  <c r="L48" i="1"/>
  <c r="M48" i="1"/>
  <c r="N48" i="1"/>
  <c r="C49" i="1"/>
  <c r="D49" i="1"/>
  <c r="E49" i="1"/>
  <c r="F49" i="1"/>
  <c r="G49" i="1"/>
  <c r="H49" i="1"/>
  <c r="I49" i="1"/>
  <c r="J49" i="1"/>
  <c r="L49" i="1"/>
  <c r="M49" i="1"/>
  <c r="N49" i="1"/>
  <c r="C50" i="1"/>
  <c r="D50" i="1"/>
  <c r="E50" i="1"/>
  <c r="F50" i="1"/>
  <c r="G50" i="1"/>
  <c r="H50" i="1"/>
  <c r="I50" i="1"/>
  <c r="J50" i="1"/>
  <c r="L50" i="1"/>
  <c r="M50" i="1"/>
  <c r="N50" i="1"/>
  <c r="C51" i="1"/>
  <c r="D51" i="1"/>
  <c r="E51" i="1"/>
  <c r="F51" i="1"/>
  <c r="G51" i="1"/>
  <c r="H51" i="1"/>
  <c r="I51" i="1"/>
  <c r="J51" i="1"/>
  <c r="L51" i="1"/>
  <c r="M51" i="1"/>
  <c r="N51" i="1"/>
  <c r="C52" i="1"/>
  <c r="D52" i="1"/>
  <c r="E52" i="1"/>
  <c r="F52" i="1"/>
  <c r="G52" i="1"/>
  <c r="H52" i="1"/>
  <c r="I52" i="1"/>
  <c r="J52" i="1"/>
  <c r="L52" i="1"/>
  <c r="M52" i="1"/>
  <c r="N52" i="1"/>
  <c r="C53" i="1"/>
  <c r="D53" i="1"/>
  <c r="E53" i="1"/>
  <c r="F53" i="1"/>
  <c r="G53" i="1"/>
  <c r="H53" i="1"/>
  <c r="I53" i="1"/>
  <c r="J53" i="1"/>
  <c r="L53" i="1"/>
  <c r="M53" i="1"/>
  <c r="N53" i="1"/>
  <c r="C54" i="1"/>
  <c r="D54" i="1"/>
  <c r="E54" i="1"/>
  <c r="F54" i="1"/>
  <c r="G54" i="1"/>
  <c r="H54" i="1"/>
  <c r="I54" i="1"/>
  <c r="J54" i="1"/>
  <c r="L54" i="1"/>
  <c r="M54" i="1"/>
  <c r="N54" i="1"/>
  <c r="C55" i="1"/>
  <c r="D55" i="1"/>
  <c r="E55" i="1"/>
  <c r="F55" i="1"/>
  <c r="G55" i="1"/>
  <c r="H55" i="1"/>
  <c r="I55" i="1"/>
  <c r="J55" i="1"/>
  <c r="L55" i="1"/>
  <c r="M55" i="1"/>
  <c r="N55" i="1"/>
  <c r="C56" i="1"/>
  <c r="D56" i="1"/>
  <c r="E56" i="1"/>
  <c r="F56" i="1"/>
  <c r="G56" i="1"/>
  <c r="H56" i="1"/>
  <c r="I56" i="1"/>
  <c r="J56" i="1"/>
  <c r="L56" i="1"/>
  <c r="M56" i="1"/>
  <c r="N56" i="1"/>
  <c r="C57" i="1"/>
  <c r="D57" i="1"/>
  <c r="E57" i="1"/>
  <c r="F57" i="1"/>
  <c r="G57" i="1"/>
  <c r="H57" i="1"/>
  <c r="I57" i="1"/>
  <c r="J57" i="1"/>
  <c r="L57" i="1"/>
  <c r="M57" i="1"/>
  <c r="N57" i="1"/>
  <c r="C58" i="1"/>
  <c r="D58" i="1"/>
  <c r="E58" i="1"/>
  <c r="F58" i="1"/>
  <c r="G58" i="1"/>
  <c r="H58" i="1"/>
  <c r="I58" i="1"/>
  <c r="J58" i="1"/>
  <c r="L58" i="1"/>
  <c r="M58" i="1"/>
  <c r="N58" i="1"/>
  <c r="C59" i="1"/>
  <c r="D59" i="1"/>
  <c r="E59" i="1"/>
  <c r="F59" i="1"/>
  <c r="G59" i="1"/>
  <c r="H59" i="1"/>
  <c r="I59" i="1"/>
  <c r="J59" i="1"/>
  <c r="L59" i="1"/>
  <c r="M59" i="1"/>
  <c r="N59" i="1"/>
  <c r="C60" i="1"/>
  <c r="D60" i="1"/>
  <c r="E60" i="1"/>
  <c r="F60" i="1"/>
  <c r="G60" i="1"/>
  <c r="H60" i="1"/>
  <c r="I60" i="1"/>
  <c r="J60" i="1"/>
  <c r="L60" i="1"/>
  <c r="M60" i="1"/>
  <c r="N60" i="1"/>
  <c r="C61" i="1"/>
  <c r="D61" i="1"/>
  <c r="E61" i="1"/>
  <c r="F61" i="1"/>
  <c r="G61" i="1"/>
  <c r="H61" i="1"/>
  <c r="I61" i="1"/>
  <c r="J61" i="1"/>
  <c r="L61" i="1"/>
  <c r="M61" i="1"/>
  <c r="N61" i="1"/>
  <c r="C62" i="1"/>
  <c r="D62" i="1"/>
  <c r="E62" i="1"/>
  <c r="F62" i="1"/>
  <c r="G62" i="1"/>
  <c r="H62" i="1"/>
  <c r="I62" i="1"/>
  <c r="J62" i="1"/>
  <c r="L62" i="1"/>
  <c r="M62" i="1"/>
  <c r="N62" i="1"/>
  <c r="C63" i="1"/>
  <c r="D63" i="1"/>
  <c r="E63" i="1"/>
  <c r="F63" i="1"/>
  <c r="G63" i="1"/>
  <c r="H63" i="1"/>
  <c r="I63" i="1"/>
  <c r="J63" i="1"/>
  <c r="L63" i="1"/>
  <c r="M63" i="1"/>
  <c r="N63" i="1"/>
  <c r="C64" i="1"/>
  <c r="D64" i="1"/>
  <c r="E64" i="1"/>
  <c r="F64" i="1"/>
  <c r="G64" i="1"/>
  <c r="H64" i="1"/>
  <c r="I64" i="1"/>
  <c r="J64" i="1"/>
  <c r="L64" i="1"/>
  <c r="M64" i="1"/>
  <c r="N64" i="1"/>
  <c r="C65" i="1"/>
  <c r="D65" i="1"/>
  <c r="E65" i="1"/>
  <c r="F65" i="1"/>
  <c r="G65" i="1"/>
  <c r="H65" i="1"/>
  <c r="I65" i="1"/>
  <c r="J65" i="1"/>
  <c r="L65" i="1"/>
  <c r="M65" i="1"/>
  <c r="N65" i="1"/>
  <c r="C66" i="1"/>
  <c r="D66" i="1"/>
  <c r="E66" i="1"/>
  <c r="F66" i="1"/>
  <c r="G66" i="1"/>
  <c r="H66" i="1"/>
  <c r="I66" i="1"/>
  <c r="J66" i="1"/>
  <c r="L66" i="1"/>
  <c r="M66" i="1"/>
  <c r="N66" i="1"/>
  <c r="C67" i="1"/>
  <c r="D67" i="1"/>
  <c r="E67" i="1"/>
  <c r="F67" i="1"/>
  <c r="G67" i="1"/>
  <c r="H67" i="1"/>
  <c r="I67" i="1"/>
  <c r="J67" i="1"/>
  <c r="L67" i="1"/>
  <c r="M67" i="1"/>
  <c r="N67" i="1"/>
  <c r="C68" i="1"/>
  <c r="D68" i="1"/>
  <c r="E68" i="1"/>
  <c r="F68" i="1"/>
  <c r="G68" i="1"/>
  <c r="H68" i="1"/>
  <c r="I68" i="1"/>
  <c r="J68" i="1"/>
  <c r="L68" i="1"/>
  <c r="M68" i="1"/>
  <c r="N68" i="1"/>
  <c r="C69" i="1"/>
  <c r="D69" i="1"/>
  <c r="E69" i="1"/>
  <c r="F69" i="1"/>
  <c r="G69" i="1"/>
  <c r="H69" i="1"/>
  <c r="I69" i="1"/>
  <c r="J69" i="1"/>
  <c r="L69" i="1"/>
  <c r="M69" i="1"/>
  <c r="N69" i="1"/>
  <c r="C70" i="1"/>
  <c r="D70" i="1"/>
  <c r="E70" i="1"/>
  <c r="F70" i="1"/>
  <c r="G70" i="1"/>
  <c r="H70" i="1"/>
  <c r="I70" i="1"/>
  <c r="J70" i="1"/>
  <c r="L70" i="1"/>
  <c r="M70" i="1"/>
  <c r="N70" i="1"/>
  <c r="C71" i="1"/>
  <c r="D71" i="1"/>
  <c r="E71" i="1"/>
  <c r="F71" i="1"/>
  <c r="G71" i="1"/>
  <c r="H71" i="1"/>
  <c r="I71" i="1"/>
  <c r="J71" i="1"/>
  <c r="L71" i="1"/>
  <c r="M71" i="1"/>
  <c r="N71" i="1"/>
  <c r="C72" i="1"/>
  <c r="D72" i="1"/>
  <c r="E72" i="1"/>
  <c r="F72" i="1"/>
  <c r="G72" i="1"/>
  <c r="H72" i="1"/>
  <c r="I72" i="1"/>
  <c r="J72" i="1"/>
  <c r="L72" i="1"/>
  <c r="M72" i="1"/>
  <c r="N72" i="1"/>
  <c r="C73" i="1"/>
  <c r="D73" i="1"/>
  <c r="E73" i="1"/>
  <c r="F73" i="1"/>
  <c r="G73" i="1"/>
  <c r="H73" i="1"/>
  <c r="I73" i="1"/>
  <c r="J73" i="1"/>
  <c r="L73" i="1"/>
  <c r="M73" i="1"/>
  <c r="N73" i="1"/>
  <c r="C74" i="1"/>
  <c r="D74" i="1"/>
  <c r="E74" i="1"/>
  <c r="F74" i="1"/>
  <c r="G74" i="1"/>
  <c r="H74" i="1"/>
  <c r="I74" i="1"/>
  <c r="J74" i="1"/>
  <c r="L74" i="1"/>
  <c r="M74" i="1"/>
  <c r="N74" i="1"/>
  <c r="C75" i="1"/>
  <c r="D75" i="1"/>
  <c r="E75" i="1"/>
  <c r="F75" i="1"/>
  <c r="G75" i="1"/>
  <c r="H75" i="1"/>
  <c r="I75" i="1"/>
  <c r="J75" i="1"/>
  <c r="L75" i="1"/>
  <c r="M75" i="1"/>
  <c r="N75" i="1"/>
  <c r="C76" i="1"/>
  <c r="D76" i="1"/>
  <c r="E76" i="1"/>
  <c r="F76" i="1"/>
  <c r="G76" i="1"/>
  <c r="H76" i="1"/>
  <c r="I76" i="1"/>
  <c r="J76" i="1"/>
  <c r="L76" i="1"/>
  <c r="M76" i="1"/>
  <c r="N76" i="1"/>
  <c r="C77" i="1"/>
  <c r="D77" i="1"/>
  <c r="E77" i="1"/>
  <c r="F77" i="1"/>
  <c r="G77" i="1"/>
  <c r="H77" i="1"/>
  <c r="I77" i="1"/>
  <c r="J77" i="1"/>
  <c r="L77" i="1"/>
  <c r="M77" i="1"/>
  <c r="N77" i="1"/>
  <c r="C78" i="1"/>
  <c r="D78" i="1"/>
  <c r="E78" i="1"/>
  <c r="F78" i="1"/>
  <c r="G78" i="1"/>
  <c r="H78" i="1"/>
  <c r="I78" i="1"/>
  <c r="J78" i="1"/>
  <c r="L78" i="1"/>
  <c r="M78" i="1"/>
  <c r="N78" i="1"/>
  <c r="C79" i="1"/>
  <c r="D79" i="1"/>
  <c r="E79" i="1"/>
  <c r="F79" i="1"/>
  <c r="G79" i="1"/>
  <c r="H79" i="1"/>
  <c r="I79" i="1"/>
  <c r="J79" i="1"/>
  <c r="L79" i="1"/>
  <c r="M79" i="1"/>
  <c r="N79" i="1"/>
  <c r="C80" i="1"/>
  <c r="D80" i="1"/>
  <c r="E80" i="1"/>
  <c r="F80" i="1"/>
  <c r="G80" i="1"/>
  <c r="H80" i="1"/>
  <c r="I80" i="1"/>
  <c r="J80" i="1"/>
  <c r="L80" i="1"/>
  <c r="M80" i="1"/>
  <c r="N80" i="1"/>
  <c r="C81" i="1"/>
  <c r="D81" i="1"/>
  <c r="E81" i="1"/>
  <c r="F81" i="1"/>
  <c r="G81" i="1"/>
  <c r="H81" i="1"/>
  <c r="I81" i="1"/>
  <c r="J81" i="1"/>
  <c r="L81" i="1"/>
  <c r="M81" i="1"/>
  <c r="N81" i="1"/>
  <c r="C82" i="1"/>
  <c r="D82" i="1"/>
  <c r="E82" i="1"/>
  <c r="F82" i="1"/>
  <c r="G82" i="1"/>
  <c r="H82" i="1"/>
  <c r="I82" i="1"/>
  <c r="J82" i="1"/>
  <c r="L82" i="1"/>
  <c r="M82" i="1"/>
  <c r="N82" i="1"/>
  <c r="C83" i="1"/>
  <c r="D83" i="1"/>
  <c r="E83" i="1"/>
  <c r="F83" i="1"/>
  <c r="G83" i="1"/>
  <c r="H83" i="1"/>
  <c r="I83" i="1"/>
  <c r="J83" i="1"/>
  <c r="L83" i="1"/>
  <c r="M83" i="1"/>
  <c r="N83" i="1"/>
  <c r="C84" i="1"/>
  <c r="D84" i="1"/>
  <c r="E84" i="1"/>
  <c r="F84" i="1"/>
  <c r="G84" i="1"/>
  <c r="H84" i="1"/>
  <c r="I84" i="1"/>
  <c r="J84" i="1"/>
  <c r="L84" i="1"/>
  <c r="M84" i="1"/>
  <c r="N84" i="1"/>
  <c r="C85" i="1"/>
  <c r="D85" i="1"/>
  <c r="E85" i="1"/>
  <c r="F85" i="1"/>
  <c r="G85" i="1"/>
  <c r="H85" i="1"/>
  <c r="I85" i="1"/>
  <c r="J85" i="1"/>
  <c r="L85" i="1"/>
  <c r="M85" i="1"/>
  <c r="N85" i="1"/>
  <c r="C86" i="1"/>
  <c r="D86" i="1"/>
  <c r="E86" i="1"/>
  <c r="F86" i="1"/>
  <c r="G86" i="1"/>
  <c r="H86" i="1"/>
  <c r="I86" i="1"/>
  <c r="J86" i="1"/>
  <c r="L86" i="1"/>
  <c r="M86" i="1"/>
  <c r="N86" i="1"/>
  <c r="C87" i="1"/>
  <c r="D87" i="1"/>
  <c r="E87" i="1"/>
  <c r="F87" i="1"/>
  <c r="G87" i="1"/>
  <c r="H87" i="1"/>
  <c r="I87" i="1"/>
  <c r="J87" i="1"/>
  <c r="L87" i="1"/>
  <c r="M87" i="1"/>
  <c r="N87" i="1"/>
  <c r="C88" i="1"/>
  <c r="D88" i="1"/>
  <c r="E88" i="1"/>
  <c r="F88" i="1"/>
  <c r="G88" i="1"/>
  <c r="H88" i="1"/>
  <c r="I88" i="1"/>
  <c r="J88" i="1"/>
  <c r="L88" i="1"/>
  <c r="M88" i="1"/>
  <c r="N88" i="1"/>
  <c r="C89" i="1"/>
  <c r="D89" i="1"/>
  <c r="E89" i="1"/>
  <c r="F89" i="1"/>
  <c r="G89" i="1"/>
  <c r="H89" i="1"/>
  <c r="I89" i="1"/>
  <c r="J89" i="1"/>
  <c r="L89" i="1"/>
  <c r="M89" i="1"/>
  <c r="N89" i="1"/>
  <c r="C90" i="1"/>
  <c r="D90" i="1"/>
  <c r="E90" i="1"/>
  <c r="F90" i="1"/>
  <c r="G90" i="1"/>
  <c r="H90" i="1"/>
  <c r="I90" i="1"/>
  <c r="J90" i="1"/>
  <c r="L90" i="1"/>
  <c r="M90" i="1"/>
  <c r="N90" i="1"/>
  <c r="C91" i="1"/>
  <c r="D91" i="1"/>
  <c r="E91" i="1"/>
  <c r="F91" i="1"/>
  <c r="G91" i="1"/>
  <c r="H91" i="1"/>
  <c r="I91" i="1"/>
  <c r="J91" i="1"/>
  <c r="L91" i="1"/>
  <c r="M91" i="1"/>
  <c r="N91" i="1"/>
  <c r="C92" i="1"/>
  <c r="D92" i="1"/>
  <c r="E92" i="1"/>
  <c r="F92" i="1"/>
  <c r="G92" i="1"/>
  <c r="H92" i="1"/>
  <c r="I92" i="1"/>
  <c r="J92" i="1"/>
  <c r="L92" i="1"/>
  <c r="M92" i="1"/>
  <c r="N92" i="1"/>
  <c r="C93" i="1"/>
  <c r="D93" i="1"/>
  <c r="E93" i="1"/>
  <c r="F93" i="1"/>
  <c r="G93" i="1"/>
  <c r="H93" i="1"/>
  <c r="I93" i="1"/>
  <c r="J93" i="1"/>
  <c r="L93" i="1"/>
  <c r="M93" i="1"/>
  <c r="N93" i="1"/>
  <c r="C94" i="1"/>
  <c r="D94" i="1"/>
  <c r="E94" i="1"/>
  <c r="F94" i="1"/>
  <c r="G94" i="1"/>
  <c r="H94" i="1"/>
  <c r="I94" i="1"/>
  <c r="J94" i="1"/>
  <c r="L94" i="1"/>
  <c r="M94" i="1"/>
  <c r="N94" i="1"/>
  <c r="C95" i="1"/>
  <c r="D95" i="1"/>
  <c r="E95" i="1"/>
  <c r="F95" i="1"/>
  <c r="G95" i="1"/>
  <c r="H95" i="1"/>
  <c r="I95" i="1"/>
  <c r="J95" i="1"/>
  <c r="L95" i="1"/>
  <c r="M95" i="1"/>
  <c r="N95" i="1"/>
  <c r="C96" i="1"/>
  <c r="D96" i="1"/>
  <c r="E96" i="1"/>
  <c r="F96" i="1"/>
  <c r="G96" i="1"/>
  <c r="H96" i="1"/>
  <c r="I96" i="1"/>
  <c r="J96" i="1"/>
  <c r="L96" i="1"/>
  <c r="M96" i="1"/>
  <c r="N96" i="1"/>
  <c r="C97" i="1"/>
  <c r="D97" i="1"/>
  <c r="E97" i="1"/>
  <c r="F97" i="1"/>
  <c r="G97" i="1"/>
  <c r="H97" i="1"/>
  <c r="I97" i="1"/>
  <c r="J97" i="1"/>
  <c r="L97" i="1"/>
  <c r="M97" i="1"/>
  <c r="N97" i="1"/>
  <c r="C98" i="1"/>
  <c r="D98" i="1"/>
  <c r="E98" i="1"/>
  <c r="F98" i="1"/>
  <c r="G98" i="1"/>
  <c r="H98" i="1"/>
  <c r="I98" i="1"/>
  <c r="J98" i="1"/>
  <c r="L98" i="1"/>
  <c r="M98" i="1"/>
  <c r="N98" i="1"/>
  <c r="C99" i="1"/>
  <c r="D99" i="1"/>
  <c r="E99" i="1"/>
  <c r="F99" i="1"/>
  <c r="G99" i="1"/>
  <c r="H99" i="1"/>
  <c r="I99" i="1"/>
  <c r="J99" i="1"/>
  <c r="L99" i="1"/>
  <c r="M99" i="1"/>
  <c r="N99" i="1"/>
  <c r="C100" i="1"/>
  <c r="D100" i="1"/>
  <c r="E100" i="1"/>
  <c r="F100" i="1"/>
  <c r="G100" i="1"/>
  <c r="H100" i="1"/>
  <c r="I100" i="1"/>
  <c r="J100" i="1"/>
  <c r="L100" i="1"/>
  <c r="M100" i="1"/>
  <c r="N100" i="1"/>
  <c r="C101" i="1"/>
  <c r="D101" i="1"/>
  <c r="E101" i="1"/>
  <c r="F101" i="1"/>
  <c r="G101" i="1"/>
  <c r="H101" i="1"/>
  <c r="I101" i="1"/>
  <c r="J101" i="1"/>
  <c r="L101" i="1"/>
  <c r="M101" i="1"/>
  <c r="N101" i="1"/>
  <c r="C102" i="1"/>
  <c r="D102" i="1"/>
  <c r="E102" i="1"/>
  <c r="F102" i="1"/>
  <c r="G102" i="1"/>
  <c r="H102" i="1"/>
  <c r="I102" i="1"/>
  <c r="J102" i="1"/>
  <c r="L102" i="1"/>
  <c r="M102" i="1"/>
  <c r="N102" i="1"/>
  <c r="C103" i="1"/>
  <c r="D103" i="1"/>
  <c r="E103" i="1"/>
  <c r="F103" i="1"/>
  <c r="G103" i="1"/>
  <c r="H103" i="1"/>
  <c r="I103" i="1"/>
  <c r="J103" i="1"/>
  <c r="L103" i="1"/>
  <c r="M103" i="1"/>
  <c r="N103" i="1"/>
  <c r="C104" i="1"/>
  <c r="D104" i="1"/>
  <c r="E104" i="1"/>
  <c r="F104" i="1"/>
  <c r="G104" i="1"/>
  <c r="H104" i="1"/>
  <c r="I104" i="1"/>
  <c r="J104" i="1"/>
  <c r="L104" i="1"/>
  <c r="M104" i="1"/>
  <c r="N104" i="1"/>
  <c r="C105" i="1"/>
  <c r="D105" i="1"/>
  <c r="E105" i="1"/>
  <c r="F105" i="1"/>
  <c r="G105" i="1"/>
  <c r="H105" i="1"/>
  <c r="I105" i="1"/>
  <c r="J105" i="1"/>
  <c r="L105" i="1"/>
  <c r="M105" i="1"/>
  <c r="N105" i="1"/>
  <c r="C106" i="1"/>
  <c r="D106" i="1"/>
  <c r="E106" i="1"/>
  <c r="F106" i="1"/>
  <c r="G106" i="1"/>
  <c r="H106" i="1"/>
  <c r="I106" i="1"/>
  <c r="J106" i="1"/>
  <c r="L106" i="1"/>
  <c r="M106" i="1"/>
  <c r="N106" i="1"/>
  <c r="C107" i="1"/>
  <c r="D107" i="1"/>
  <c r="E107" i="1"/>
  <c r="F107" i="1"/>
  <c r="G107" i="1"/>
  <c r="H107" i="1"/>
  <c r="I107" i="1"/>
  <c r="J107" i="1"/>
  <c r="L107" i="1"/>
  <c r="M107" i="1"/>
  <c r="N107" i="1"/>
  <c r="C108" i="1"/>
  <c r="D108" i="1"/>
  <c r="E108" i="1"/>
  <c r="F108" i="1"/>
  <c r="G108" i="1"/>
  <c r="H108" i="1"/>
  <c r="I108" i="1"/>
  <c r="J108" i="1"/>
  <c r="L108" i="1"/>
  <c r="M108" i="1"/>
  <c r="N108" i="1"/>
  <c r="C109" i="1"/>
  <c r="D109" i="1"/>
  <c r="E109" i="1"/>
  <c r="F109" i="1"/>
  <c r="G109" i="1"/>
  <c r="H109" i="1"/>
  <c r="I109" i="1"/>
  <c r="J109" i="1"/>
  <c r="L109" i="1"/>
  <c r="M109" i="1"/>
  <c r="N109" i="1"/>
  <c r="C110" i="1"/>
  <c r="D110" i="1"/>
  <c r="E110" i="1"/>
  <c r="F110" i="1"/>
  <c r="G110" i="1"/>
  <c r="H110" i="1"/>
  <c r="I110" i="1"/>
  <c r="J110" i="1"/>
  <c r="L110" i="1"/>
  <c r="M110" i="1"/>
  <c r="N110" i="1"/>
  <c r="C111" i="1"/>
  <c r="D111" i="1"/>
  <c r="E111" i="1"/>
  <c r="F111" i="1"/>
  <c r="G111" i="1"/>
  <c r="H111" i="1"/>
  <c r="I111" i="1"/>
  <c r="J111" i="1"/>
  <c r="L111" i="1"/>
  <c r="M111" i="1"/>
  <c r="N111" i="1"/>
  <c r="C112" i="1"/>
  <c r="D112" i="1"/>
  <c r="E112" i="1"/>
  <c r="F112" i="1"/>
  <c r="G112" i="1"/>
  <c r="H112" i="1"/>
  <c r="I112" i="1"/>
  <c r="J112" i="1"/>
  <c r="L112" i="1"/>
  <c r="M112" i="1"/>
  <c r="N112" i="1"/>
  <c r="C113" i="1"/>
  <c r="D113" i="1"/>
  <c r="E113" i="1"/>
  <c r="F113" i="1"/>
  <c r="G113" i="1"/>
  <c r="H113" i="1"/>
  <c r="I113" i="1"/>
  <c r="J113" i="1"/>
  <c r="L113" i="1"/>
  <c r="M113" i="1"/>
  <c r="N113" i="1"/>
  <c r="C114" i="1"/>
  <c r="D114" i="1"/>
  <c r="E114" i="1"/>
  <c r="F114" i="1"/>
  <c r="G114" i="1"/>
  <c r="H114" i="1"/>
  <c r="I114" i="1"/>
  <c r="J114" i="1"/>
  <c r="L114" i="1"/>
  <c r="M114" i="1"/>
  <c r="N114" i="1"/>
  <c r="C115" i="1"/>
  <c r="D115" i="1"/>
  <c r="E115" i="1"/>
  <c r="F115" i="1"/>
  <c r="G115" i="1"/>
  <c r="H115" i="1"/>
  <c r="I115" i="1"/>
  <c r="J115" i="1"/>
  <c r="L115" i="1"/>
  <c r="M115" i="1"/>
  <c r="N115" i="1"/>
  <c r="C116" i="1"/>
  <c r="D116" i="1"/>
  <c r="E116" i="1"/>
  <c r="F116" i="1"/>
  <c r="G116" i="1"/>
  <c r="H116" i="1"/>
  <c r="I116" i="1"/>
  <c r="J116" i="1"/>
  <c r="L116" i="1"/>
  <c r="M116" i="1"/>
  <c r="N116" i="1"/>
  <c r="C117" i="1"/>
  <c r="D117" i="1"/>
  <c r="E117" i="1"/>
  <c r="F117" i="1"/>
  <c r="G117" i="1"/>
  <c r="H117" i="1"/>
  <c r="I117" i="1"/>
  <c r="J117" i="1"/>
  <c r="L117" i="1"/>
  <c r="M117" i="1"/>
  <c r="N117" i="1"/>
  <c r="C118" i="1"/>
  <c r="D118" i="1"/>
  <c r="E118" i="1"/>
  <c r="F118" i="1"/>
  <c r="G118" i="1"/>
  <c r="H118" i="1"/>
  <c r="I118" i="1"/>
  <c r="J118" i="1"/>
  <c r="L118" i="1"/>
  <c r="M118" i="1"/>
  <c r="N118" i="1"/>
  <c r="C119" i="1"/>
  <c r="D119" i="1"/>
  <c r="E119" i="1"/>
  <c r="F119" i="1"/>
  <c r="G119" i="1"/>
  <c r="H119" i="1"/>
  <c r="I119" i="1"/>
  <c r="J119" i="1"/>
  <c r="L119" i="1"/>
  <c r="M119" i="1"/>
  <c r="N119" i="1"/>
  <c r="C120" i="1"/>
  <c r="D120" i="1"/>
  <c r="E120" i="1"/>
  <c r="F120" i="1"/>
  <c r="G120" i="1"/>
  <c r="H120" i="1"/>
  <c r="I120" i="1"/>
  <c r="J120" i="1"/>
  <c r="L120" i="1"/>
  <c r="M120" i="1"/>
  <c r="N120" i="1"/>
  <c r="C121" i="1"/>
  <c r="D121" i="1"/>
  <c r="E121" i="1"/>
  <c r="F121" i="1"/>
  <c r="G121" i="1"/>
  <c r="H121" i="1"/>
  <c r="I121" i="1"/>
  <c r="J121" i="1"/>
  <c r="L121" i="1"/>
  <c r="M121" i="1"/>
  <c r="N121" i="1"/>
  <c r="C122" i="1"/>
  <c r="D122" i="1"/>
  <c r="E122" i="1"/>
  <c r="F122" i="1"/>
  <c r="G122" i="1"/>
  <c r="H122" i="1"/>
  <c r="I122" i="1"/>
  <c r="J122" i="1"/>
  <c r="L122" i="1"/>
  <c r="M122" i="1"/>
  <c r="N122" i="1"/>
  <c r="C123" i="1"/>
  <c r="D123" i="1"/>
  <c r="E123" i="1"/>
  <c r="F123" i="1"/>
  <c r="G123" i="1"/>
  <c r="H123" i="1"/>
  <c r="I123" i="1"/>
  <c r="J123" i="1"/>
  <c r="L123" i="1"/>
  <c r="M123" i="1"/>
  <c r="N123" i="1"/>
  <c r="C124" i="1"/>
  <c r="D124" i="1"/>
  <c r="E124" i="1"/>
  <c r="F124" i="1"/>
  <c r="G124" i="1"/>
  <c r="H124" i="1"/>
  <c r="I124" i="1"/>
  <c r="J124" i="1"/>
  <c r="L124" i="1"/>
  <c r="M124" i="1"/>
  <c r="N124" i="1"/>
  <c r="C125" i="1"/>
  <c r="D125" i="1"/>
  <c r="E125" i="1"/>
  <c r="F125" i="1"/>
  <c r="G125" i="1"/>
  <c r="H125" i="1"/>
  <c r="I125" i="1"/>
  <c r="J125" i="1"/>
  <c r="L125" i="1"/>
  <c r="M125" i="1"/>
  <c r="N125" i="1"/>
  <c r="C126" i="1"/>
  <c r="D126" i="1"/>
  <c r="E126" i="1"/>
  <c r="F126" i="1"/>
  <c r="G126" i="1"/>
  <c r="H126" i="1"/>
  <c r="I126" i="1"/>
  <c r="J126" i="1"/>
  <c r="L126" i="1"/>
  <c r="M126" i="1"/>
  <c r="N126" i="1"/>
  <c r="C127" i="1"/>
  <c r="D127" i="1"/>
  <c r="E127" i="1"/>
  <c r="F127" i="1"/>
  <c r="G127" i="1"/>
  <c r="H127" i="1"/>
  <c r="I127" i="1"/>
  <c r="J127" i="1"/>
  <c r="L127" i="1"/>
  <c r="M127" i="1"/>
  <c r="N127" i="1"/>
  <c r="C128" i="1"/>
  <c r="D128" i="1"/>
  <c r="E128" i="1"/>
  <c r="F128" i="1"/>
  <c r="G128" i="1"/>
  <c r="H128" i="1"/>
  <c r="I128" i="1"/>
  <c r="J128" i="1"/>
  <c r="L128" i="1"/>
  <c r="M128" i="1"/>
  <c r="N128" i="1"/>
  <c r="C129" i="1"/>
  <c r="D129" i="1"/>
  <c r="E129" i="1"/>
  <c r="F129" i="1"/>
  <c r="G129" i="1"/>
  <c r="H129" i="1"/>
  <c r="I129" i="1"/>
  <c r="J129" i="1"/>
  <c r="L129" i="1"/>
  <c r="M129" i="1"/>
  <c r="N129" i="1"/>
  <c r="C130" i="1"/>
  <c r="D130" i="1"/>
  <c r="E130" i="1"/>
  <c r="F130" i="1"/>
  <c r="G130" i="1"/>
  <c r="H130" i="1"/>
  <c r="I130" i="1"/>
  <c r="J130" i="1"/>
  <c r="L130" i="1"/>
  <c r="M130" i="1"/>
  <c r="N130" i="1"/>
  <c r="C131" i="1"/>
  <c r="D131" i="1"/>
  <c r="E131" i="1"/>
  <c r="F131" i="1"/>
  <c r="G131" i="1"/>
  <c r="H131" i="1"/>
  <c r="I131" i="1"/>
  <c r="J131" i="1"/>
  <c r="L131" i="1"/>
  <c r="M131" i="1"/>
  <c r="N131" i="1"/>
  <c r="C132" i="1"/>
  <c r="D132" i="1"/>
  <c r="E132" i="1"/>
  <c r="F132" i="1"/>
  <c r="G132" i="1"/>
  <c r="H132" i="1"/>
  <c r="I132" i="1"/>
  <c r="J132" i="1"/>
  <c r="L132" i="1"/>
  <c r="M132" i="1"/>
  <c r="N132" i="1"/>
  <c r="C133" i="1"/>
  <c r="D133" i="1"/>
  <c r="E133" i="1"/>
  <c r="F133" i="1"/>
  <c r="G133" i="1"/>
  <c r="H133" i="1"/>
  <c r="I133" i="1"/>
  <c r="J133" i="1"/>
  <c r="L133" i="1"/>
  <c r="M133" i="1"/>
  <c r="N133" i="1"/>
  <c r="C134" i="1"/>
  <c r="D134" i="1"/>
  <c r="E134" i="1"/>
  <c r="F134" i="1"/>
  <c r="G134" i="1"/>
  <c r="H134" i="1"/>
  <c r="I134" i="1"/>
  <c r="J134" i="1"/>
  <c r="L134" i="1"/>
  <c r="M134" i="1"/>
  <c r="N134" i="1"/>
  <c r="C135" i="1"/>
  <c r="D135" i="1"/>
  <c r="E135" i="1"/>
  <c r="F135" i="1"/>
  <c r="G135" i="1"/>
  <c r="H135" i="1"/>
  <c r="I135" i="1"/>
  <c r="J135" i="1"/>
  <c r="L135" i="1"/>
  <c r="M135" i="1"/>
  <c r="N135" i="1"/>
  <c r="C136" i="1"/>
  <c r="D136" i="1"/>
  <c r="E136" i="1"/>
  <c r="F136" i="1"/>
  <c r="G136" i="1"/>
  <c r="H136" i="1"/>
  <c r="I136" i="1"/>
  <c r="J136" i="1"/>
  <c r="L136" i="1"/>
  <c r="M136" i="1"/>
  <c r="N136" i="1"/>
  <c r="C137" i="1"/>
  <c r="D137" i="1"/>
  <c r="E137" i="1"/>
  <c r="F137" i="1"/>
  <c r="G137" i="1"/>
  <c r="H137" i="1"/>
  <c r="I137" i="1"/>
  <c r="J137" i="1"/>
  <c r="L137" i="1"/>
  <c r="M137" i="1"/>
  <c r="N137" i="1"/>
  <c r="C138" i="1"/>
  <c r="D138" i="1"/>
  <c r="E138" i="1"/>
  <c r="F138" i="1"/>
  <c r="G138" i="1"/>
  <c r="H138" i="1"/>
  <c r="I138" i="1"/>
  <c r="J138" i="1"/>
  <c r="L138" i="1"/>
  <c r="M138" i="1"/>
  <c r="N138" i="1"/>
  <c r="C139" i="1"/>
  <c r="D139" i="1"/>
  <c r="E139" i="1"/>
  <c r="F139" i="1"/>
  <c r="G139" i="1"/>
  <c r="H139" i="1"/>
  <c r="I139" i="1"/>
  <c r="J139" i="1"/>
  <c r="L139" i="1"/>
  <c r="M139" i="1"/>
  <c r="N139" i="1"/>
  <c r="C140" i="1"/>
  <c r="D140" i="1"/>
  <c r="E140" i="1"/>
  <c r="F140" i="1"/>
  <c r="G140" i="1"/>
  <c r="H140" i="1"/>
  <c r="I140" i="1"/>
  <c r="J140" i="1"/>
  <c r="L140" i="1"/>
  <c r="M140" i="1"/>
  <c r="N140" i="1"/>
  <c r="C141" i="1"/>
  <c r="D141" i="1"/>
  <c r="E141" i="1"/>
  <c r="F141" i="1"/>
  <c r="G141" i="1"/>
  <c r="H141" i="1"/>
  <c r="I141" i="1"/>
  <c r="J141" i="1"/>
  <c r="L141" i="1"/>
  <c r="M141" i="1"/>
  <c r="N141" i="1"/>
  <c r="C142" i="1"/>
  <c r="D142" i="1"/>
  <c r="E142" i="1"/>
  <c r="F142" i="1"/>
  <c r="G142" i="1"/>
  <c r="H142" i="1"/>
  <c r="I142" i="1"/>
  <c r="J142" i="1"/>
  <c r="L142" i="1"/>
  <c r="M142" i="1"/>
  <c r="N142" i="1"/>
  <c r="C143" i="1"/>
  <c r="D143" i="1"/>
  <c r="E143" i="1"/>
  <c r="F143" i="1"/>
  <c r="G143" i="1"/>
  <c r="H143" i="1"/>
  <c r="I143" i="1"/>
  <c r="J143" i="1"/>
  <c r="L143" i="1"/>
  <c r="M143" i="1"/>
  <c r="N143" i="1"/>
  <c r="C144" i="1"/>
  <c r="D144" i="1"/>
  <c r="E144" i="1"/>
  <c r="F144" i="1"/>
  <c r="G144" i="1"/>
  <c r="H144" i="1"/>
  <c r="I144" i="1"/>
  <c r="J144" i="1"/>
  <c r="L144" i="1"/>
  <c r="M144" i="1"/>
  <c r="N144" i="1"/>
  <c r="C145" i="1"/>
  <c r="D145" i="1"/>
  <c r="E145" i="1"/>
  <c r="F145" i="1"/>
  <c r="G145" i="1"/>
  <c r="H145" i="1"/>
  <c r="I145" i="1"/>
  <c r="J145" i="1"/>
  <c r="L145" i="1"/>
  <c r="M145" i="1"/>
  <c r="N145" i="1"/>
  <c r="C146" i="1"/>
  <c r="D146" i="1"/>
  <c r="E146" i="1"/>
  <c r="F146" i="1"/>
  <c r="G146" i="1"/>
  <c r="H146" i="1"/>
  <c r="I146" i="1"/>
  <c r="J146" i="1"/>
  <c r="L146" i="1"/>
  <c r="M146" i="1"/>
  <c r="N146" i="1"/>
  <c r="C147" i="1"/>
  <c r="D147" i="1"/>
  <c r="E147" i="1"/>
  <c r="F147" i="1"/>
  <c r="G147" i="1"/>
  <c r="H147" i="1"/>
  <c r="I147" i="1"/>
  <c r="J147" i="1"/>
  <c r="L147" i="1"/>
  <c r="M147" i="1"/>
  <c r="N147" i="1"/>
  <c r="C148" i="1"/>
  <c r="D148" i="1"/>
  <c r="E148" i="1"/>
  <c r="F148" i="1"/>
  <c r="G148" i="1"/>
  <c r="H148" i="1"/>
  <c r="I148" i="1"/>
  <c r="J148" i="1"/>
  <c r="L148" i="1"/>
  <c r="M148" i="1"/>
  <c r="N148" i="1"/>
  <c r="C149" i="1"/>
  <c r="D149" i="1"/>
  <c r="E149" i="1"/>
  <c r="F149" i="1"/>
  <c r="G149" i="1"/>
  <c r="H149" i="1"/>
  <c r="I149" i="1"/>
  <c r="J149" i="1"/>
  <c r="L149" i="1"/>
  <c r="M149" i="1"/>
  <c r="N149" i="1"/>
  <c r="C150" i="1"/>
  <c r="D150" i="1"/>
  <c r="E150" i="1"/>
  <c r="F150" i="1"/>
  <c r="G150" i="1"/>
  <c r="H150" i="1"/>
  <c r="I150" i="1"/>
  <c r="J150" i="1"/>
  <c r="L150" i="1"/>
  <c r="M150" i="1"/>
  <c r="N150" i="1"/>
  <c r="C151" i="1"/>
  <c r="D151" i="1"/>
  <c r="E151" i="1"/>
  <c r="F151" i="1"/>
  <c r="G151" i="1"/>
  <c r="H151" i="1"/>
  <c r="I151" i="1"/>
  <c r="J151" i="1"/>
  <c r="L151" i="1"/>
  <c r="M151" i="1"/>
  <c r="N151" i="1"/>
  <c r="C152" i="1"/>
  <c r="D152" i="1"/>
  <c r="E152" i="1"/>
  <c r="F152" i="1"/>
  <c r="G152" i="1"/>
  <c r="H152" i="1"/>
  <c r="I152" i="1"/>
  <c r="J152" i="1"/>
  <c r="L152" i="1"/>
  <c r="M152" i="1"/>
  <c r="N152" i="1"/>
  <c r="C153" i="1"/>
  <c r="D153" i="1"/>
  <c r="E153" i="1"/>
  <c r="F153" i="1"/>
  <c r="G153" i="1"/>
  <c r="H153" i="1"/>
  <c r="I153" i="1"/>
  <c r="J153" i="1"/>
  <c r="L153" i="1"/>
  <c r="M153" i="1"/>
  <c r="N153" i="1"/>
  <c r="C154" i="1"/>
  <c r="D154" i="1"/>
  <c r="E154" i="1"/>
  <c r="F154" i="1"/>
  <c r="G154" i="1"/>
  <c r="H154" i="1"/>
  <c r="I154" i="1"/>
  <c r="J154" i="1"/>
  <c r="L154" i="1"/>
  <c r="M154" i="1"/>
  <c r="N154" i="1"/>
  <c r="C155" i="1"/>
  <c r="D155" i="1"/>
  <c r="E155" i="1"/>
  <c r="F155" i="1"/>
  <c r="G155" i="1"/>
  <c r="H155" i="1"/>
  <c r="I155" i="1"/>
  <c r="J155" i="1"/>
  <c r="L155" i="1"/>
  <c r="M155" i="1"/>
  <c r="N155" i="1"/>
  <c r="C156" i="1"/>
  <c r="D156" i="1"/>
  <c r="E156" i="1"/>
  <c r="F156" i="1"/>
  <c r="G156" i="1"/>
  <c r="H156" i="1"/>
  <c r="I156" i="1"/>
  <c r="J156" i="1"/>
  <c r="L156" i="1"/>
  <c r="M156" i="1"/>
  <c r="N156" i="1"/>
  <c r="C157" i="1"/>
  <c r="D157" i="1"/>
  <c r="E157" i="1"/>
  <c r="F157" i="1"/>
  <c r="G157" i="1"/>
  <c r="H157" i="1"/>
  <c r="I157" i="1"/>
  <c r="J157" i="1"/>
  <c r="L157" i="1"/>
  <c r="M157" i="1"/>
  <c r="N157" i="1"/>
  <c r="C158" i="1"/>
  <c r="D158" i="1"/>
  <c r="E158" i="1"/>
  <c r="F158" i="1"/>
  <c r="G158" i="1"/>
  <c r="H158" i="1"/>
  <c r="I158" i="1"/>
  <c r="J158" i="1"/>
  <c r="L158" i="1"/>
  <c r="M158" i="1"/>
  <c r="N158" i="1"/>
  <c r="C159" i="1"/>
  <c r="D159" i="1"/>
  <c r="E159" i="1"/>
  <c r="F159" i="1"/>
  <c r="G159" i="1"/>
  <c r="H159" i="1"/>
  <c r="I159" i="1"/>
  <c r="J159" i="1"/>
  <c r="L159" i="1"/>
  <c r="M159" i="1"/>
  <c r="N159" i="1"/>
  <c r="C160" i="1"/>
  <c r="D160" i="1"/>
  <c r="E160" i="1"/>
  <c r="F160" i="1"/>
  <c r="G160" i="1"/>
  <c r="H160" i="1"/>
  <c r="I160" i="1"/>
  <c r="J160" i="1"/>
  <c r="L160" i="1"/>
  <c r="M160" i="1"/>
  <c r="N160" i="1"/>
  <c r="C161" i="1"/>
  <c r="D161" i="1"/>
  <c r="E161" i="1"/>
  <c r="F161" i="1"/>
  <c r="G161" i="1"/>
  <c r="H161" i="1"/>
  <c r="I161" i="1"/>
  <c r="J161" i="1"/>
  <c r="L161" i="1"/>
  <c r="M161" i="1"/>
  <c r="N161" i="1"/>
  <c r="C162" i="1"/>
  <c r="D162" i="1"/>
  <c r="E162" i="1"/>
  <c r="F162" i="1"/>
  <c r="G162" i="1"/>
  <c r="H162" i="1"/>
  <c r="I162" i="1"/>
  <c r="J162" i="1"/>
  <c r="L162" i="1"/>
  <c r="M162" i="1"/>
  <c r="N162" i="1"/>
  <c r="C163" i="1"/>
  <c r="D163" i="1"/>
  <c r="E163" i="1"/>
  <c r="F163" i="1"/>
  <c r="G163" i="1"/>
  <c r="H163" i="1"/>
  <c r="I163" i="1"/>
  <c r="J163" i="1"/>
  <c r="L163" i="1"/>
  <c r="M163" i="1"/>
  <c r="N163" i="1"/>
  <c r="C164" i="1"/>
  <c r="D164" i="1"/>
  <c r="E164" i="1"/>
  <c r="F164" i="1"/>
  <c r="G164" i="1"/>
  <c r="H164" i="1"/>
  <c r="I164" i="1"/>
  <c r="J164" i="1"/>
  <c r="L164" i="1"/>
  <c r="M164" i="1"/>
  <c r="N164" i="1"/>
  <c r="C165" i="1"/>
  <c r="D165" i="1"/>
  <c r="E165" i="1"/>
  <c r="F165" i="1"/>
  <c r="G165" i="1"/>
  <c r="H165" i="1"/>
  <c r="I165" i="1"/>
  <c r="J165" i="1"/>
  <c r="L165" i="1"/>
  <c r="M165" i="1"/>
  <c r="N165" i="1"/>
  <c r="C166" i="1"/>
  <c r="D166" i="1"/>
  <c r="E166" i="1"/>
  <c r="F166" i="1"/>
  <c r="G166" i="1"/>
  <c r="H166" i="1"/>
  <c r="I166" i="1"/>
  <c r="J166" i="1"/>
  <c r="L166" i="1"/>
  <c r="M166" i="1"/>
  <c r="N166" i="1"/>
  <c r="C167" i="1"/>
  <c r="D167" i="1"/>
  <c r="E167" i="1"/>
  <c r="F167" i="1"/>
  <c r="G167" i="1"/>
  <c r="H167" i="1"/>
  <c r="I167" i="1"/>
  <c r="J167" i="1"/>
  <c r="L167" i="1"/>
  <c r="M167" i="1"/>
  <c r="N167" i="1"/>
  <c r="C168" i="1"/>
  <c r="D168" i="1"/>
  <c r="E168" i="1"/>
  <c r="F168" i="1"/>
  <c r="G168" i="1"/>
  <c r="H168" i="1"/>
  <c r="I168" i="1"/>
  <c r="J168" i="1"/>
  <c r="L168" i="1"/>
  <c r="M168" i="1"/>
  <c r="N168" i="1"/>
  <c r="C169" i="1"/>
  <c r="D169" i="1"/>
  <c r="E169" i="1"/>
  <c r="F169" i="1"/>
  <c r="G169" i="1"/>
  <c r="H169" i="1"/>
  <c r="I169" i="1"/>
  <c r="J169" i="1"/>
  <c r="L169" i="1"/>
  <c r="M169" i="1"/>
  <c r="N169" i="1"/>
  <c r="C170" i="1"/>
  <c r="D170" i="1"/>
  <c r="E170" i="1"/>
  <c r="F170" i="1"/>
  <c r="G170" i="1"/>
  <c r="H170" i="1"/>
  <c r="I170" i="1"/>
  <c r="J170" i="1"/>
  <c r="L170" i="1"/>
  <c r="M170" i="1"/>
  <c r="N170" i="1"/>
  <c r="C171" i="1"/>
  <c r="D171" i="1"/>
  <c r="E171" i="1"/>
  <c r="F171" i="1"/>
  <c r="G171" i="1"/>
  <c r="H171" i="1"/>
  <c r="I171" i="1"/>
  <c r="J171" i="1"/>
  <c r="L171" i="1"/>
  <c r="M171" i="1"/>
  <c r="N171" i="1"/>
  <c r="C172" i="1"/>
  <c r="D172" i="1"/>
  <c r="E172" i="1"/>
  <c r="F172" i="1"/>
  <c r="G172" i="1"/>
  <c r="H172" i="1"/>
  <c r="I172" i="1"/>
  <c r="J172" i="1"/>
  <c r="L172" i="1"/>
  <c r="M172" i="1"/>
  <c r="N172" i="1"/>
  <c r="C173" i="1"/>
  <c r="D173" i="1"/>
  <c r="E173" i="1"/>
  <c r="F173" i="1"/>
  <c r="G173" i="1"/>
  <c r="H173" i="1"/>
  <c r="I173" i="1"/>
  <c r="J173" i="1"/>
  <c r="L173" i="1"/>
  <c r="M173" i="1"/>
  <c r="N173" i="1"/>
  <c r="C174" i="1"/>
  <c r="D174" i="1"/>
  <c r="E174" i="1"/>
  <c r="F174" i="1"/>
  <c r="G174" i="1"/>
  <c r="H174" i="1"/>
  <c r="I174" i="1"/>
  <c r="J174" i="1"/>
  <c r="L174" i="1"/>
  <c r="M174" i="1"/>
  <c r="N174" i="1"/>
  <c r="C175" i="1"/>
  <c r="D175" i="1"/>
  <c r="E175" i="1"/>
  <c r="F175" i="1"/>
  <c r="G175" i="1"/>
  <c r="H175" i="1"/>
  <c r="I175" i="1"/>
  <c r="J175" i="1"/>
  <c r="L175" i="1"/>
  <c r="M175" i="1"/>
  <c r="N175" i="1"/>
  <c r="C176" i="1"/>
  <c r="D176" i="1"/>
  <c r="E176" i="1"/>
  <c r="F176" i="1"/>
  <c r="G176" i="1"/>
  <c r="H176" i="1"/>
  <c r="I176" i="1"/>
  <c r="J176" i="1"/>
  <c r="L176" i="1"/>
  <c r="M176" i="1"/>
  <c r="N176" i="1"/>
  <c r="C177" i="1"/>
  <c r="D177" i="1"/>
  <c r="E177" i="1"/>
  <c r="F177" i="1"/>
  <c r="G177" i="1"/>
  <c r="H177" i="1"/>
  <c r="I177" i="1"/>
  <c r="J177" i="1"/>
  <c r="L177" i="1"/>
  <c r="M177" i="1"/>
  <c r="N177" i="1"/>
  <c r="C178" i="1"/>
  <c r="D178" i="1"/>
  <c r="E178" i="1"/>
  <c r="F178" i="1"/>
  <c r="G178" i="1"/>
  <c r="H178" i="1"/>
  <c r="I178" i="1"/>
  <c r="J178" i="1"/>
  <c r="L178" i="1"/>
  <c r="M178" i="1"/>
  <c r="N178" i="1"/>
  <c r="C179" i="1"/>
  <c r="D179" i="1"/>
  <c r="E179" i="1"/>
  <c r="F179" i="1"/>
  <c r="G179" i="1"/>
  <c r="H179" i="1"/>
  <c r="I179" i="1"/>
  <c r="J179" i="1"/>
  <c r="L179" i="1"/>
  <c r="M179" i="1"/>
  <c r="N179" i="1"/>
  <c r="C180" i="1"/>
  <c r="D180" i="1"/>
  <c r="E180" i="1"/>
  <c r="F180" i="1"/>
  <c r="G180" i="1"/>
  <c r="H180" i="1"/>
  <c r="I180" i="1"/>
  <c r="J180" i="1"/>
  <c r="L180" i="1"/>
  <c r="M180" i="1"/>
  <c r="N180" i="1"/>
  <c r="C181" i="1"/>
  <c r="D181" i="1"/>
  <c r="E181" i="1"/>
  <c r="F181" i="1"/>
  <c r="G181" i="1"/>
  <c r="H181" i="1"/>
  <c r="I181" i="1"/>
  <c r="J181" i="1"/>
  <c r="L181" i="1"/>
  <c r="M181" i="1"/>
  <c r="N181" i="1"/>
  <c r="C182" i="1"/>
  <c r="D182" i="1"/>
  <c r="E182" i="1"/>
  <c r="F182" i="1"/>
  <c r="G182" i="1"/>
  <c r="H182" i="1"/>
  <c r="I182" i="1"/>
  <c r="J182" i="1"/>
  <c r="L182" i="1"/>
  <c r="M182" i="1"/>
  <c r="N182" i="1"/>
  <c r="C183" i="1"/>
  <c r="D183" i="1"/>
  <c r="E183" i="1"/>
  <c r="F183" i="1"/>
  <c r="G183" i="1"/>
  <c r="H183" i="1"/>
  <c r="I183" i="1"/>
  <c r="J183" i="1"/>
  <c r="L183" i="1"/>
  <c r="M183" i="1"/>
  <c r="N183" i="1"/>
  <c r="C184" i="1"/>
  <c r="D184" i="1"/>
  <c r="E184" i="1"/>
  <c r="F184" i="1"/>
  <c r="G184" i="1"/>
  <c r="H184" i="1"/>
  <c r="I184" i="1"/>
  <c r="J184" i="1"/>
  <c r="L184" i="1"/>
  <c r="M184" i="1"/>
  <c r="N184" i="1"/>
  <c r="C185" i="1"/>
  <c r="D185" i="1"/>
  <c r="E185" i="1"/>
  <c r="F185" i="1"/>
  <c r="G185" i="1"/>
  <c r="H185" i="1"/>
  <c r="I185" i="1"/>
  <c r="J185" i="1"/>
  <c r="L185" i="1"/>
  <c r="M185" i="1"/>
  <c r="N185" i="1"/>
  <c r="C186" i="1"/>
  <c r="D186" i="1"/>
  <c r="E186" i="1"/>
  <c r="F186" i="1"/>
  <c r="G186" i="1"/>
  <c r="H186" i="1"/>
  <c r="I186" i="1"/>
  <c r="J186" i="1"/>
  <c r="L186" i="1"/>
  <c r="M186" i="1"/>
  <c r="N186" i="1"/>
  <c r="C187" i="1"/>
  <c r="D187" i="1"/>
  <c r="E187" i="1"/>
  <c r="F187" i="1"/>
  <c r="G187" i="1"/>
  <c r="H187" i="1"/>
  <c r="I187" i="1"/>
  <c r="J187" i="1"/>
  <c r="L187" i="1"/>
  <c r="M187" i="1"/>
  <c r="N187" i="1"/>
  <c r="C188" i="1"/>
  <c r="D188" i="1"/>
  <c r="E188" i="1"/>
  <c r="F188" i="1"/>
  <c r="G188" i="1"/>
  <c r="H188" i="1"/>
  <c r="I188" i="1"/>
  <c r="J188" i="1"/>
  <c r="L188" i="1"/>
  <c r="M188" i="1"/>
  <c r="N188" i="1"/>
  <c r="C189" i="1"/>
  <c r="D189" i="1"/>
  <c r="E189" i="1"/>
  <c r="F189" i="1"/>
  <c r="G189" i="1"/>
  <c r="H189" i="1"/>
  <c r="I189" i="1"/>
  <c r="J189" i="1"/>
  <c r="L189" i="1"/>
  <c r="M189" i="1"/>
  <c r="N189" i="1"/>
  <c r="C190" i="1"/>
  <c r="D190" i="1"/>
  <c r="E190" i="1"/>
  <c r="F190" i="1"/>
  <c r="G190" i="1"/>
  <c r="H190" i="1"/>
  <c r="I190" i="1"/>
  <c r="J190" i="1"/>
  <c r="L190" i="1"/>
  <c r="M190" i="1"/>
  <c r="N190" i="1"/>
  <c r="C191" i="1"/>
  <c r="D191" i="1"/>
  <c r="E191" i="1"/>
  <c r="F191" i="1"/>
  <c r="G191" i="1"/>
  <c r="H191" i="1"/>
  <c r="I191" i="1"/>
  <c r="J191" i="1"/>
  <c r="L191" i="1"/>
  <c r="M191" i="1"/>
  <c r="N191" i="1"/>
  <c r="C192" i="1"/>
  <c r="D192" i="1"/>
  <c r="E192" i="1"/>
  <c r="F192" i="1"/>
  <c r="G192" i="1"/>
  <c r="H192" i="1"/>
  <c r="I192" i="1"/>
  <c r="J192" i="1"/>
  <c r="L192" i="1"/>
  <c r="M192" i="1"/>
  <c r="N192" i="1"/>
  <c r="C193" i="1"/>
  <c r="D193" i="1"/>
  <c r="E193" i="1"/>
  <c r="F193" i="1"/>
  <c r="G193" i="1"/>
  <c r="H193" i="1"/>
  <c r="I193" i="1"/>
  <c r="J193" i="1"/>
  <c r="L193" i="1"/>
  <c r="M193" i="1"/>
  <c r="N193" i="1"/>
  <c r="C194" i="1"/>
  <c r="D194" i="1"/>
  <c r="E194" i="1"/>
  <c r="F194" i="1"/>
  <c r="G194" i="1"/>
  <c r="H194" i="1"/>
  <c r="I194" i="1"/>
  <c r="J194" i="1"/>
  <c r="L194" i="1"/>
  <c r="M194" i="1"/>
  <c r="N194" i="1"/>
  <c r="C195" i="1"/>
  <c r="D195" i="1"/>
  <c r="E195" i="1"/>
  <c r="F195" i="1"/>
  <c r="G195" i="1"/>
  <c r="H195" i="1"/>
  <c r="I195" i="1"/>
  <c r="J195" i="1"/>
  <c r="L195" i="1"/>
  <c r="M195" i="1"/>
  <c r="N195" i="1"/>
  <c r="C196" i="1"/>
  <c r="D196" i="1"/>
  <c r="E196" i="1"/>
  <c r="F196" i="1"/>
  <c r="G196" i="1"/>
  <c r="H196" i="1"/>
  <c r="I196" i="1"/>
  <c r="J196" i="1"/>
  <c r="L196" i="1"/>
  <c r="M196" i="1"/>
  <c r="N196" i="1"/>
  <c r="C197" i="1"/>
  <c r="D197" i="1"/>
  <c r="E197" i="1"/>
  <c r="F197" i="1"/>
  <c r="G197" i="1"/>
  <c r="H197" i="1"/>
  <c r="I197" i="1"/>
  <c r="J197" i="1"/>
  <c r="L197" i="1"/>
  <c r="M197" i="1"/>
  <c r="N197" i="1"/>
  <c r="C198" i="1"/>
  <c r="D198" i="1"/>
  <c r="E198" i="1"/>
  <c r="F198" i="1"/>
  <c r="G198" i="1"/>
  <c r="H198" i="1"/>
  <c r="I198" i="1"/>
  <c r="J198" i="1"/>
  <c r="L198" i="1"/>
  <c r="M198" i="1"/>
  <c r="N198" i="1"/>
  <c r="C199" i="1"/>
  <c r="D199" i="1"/>
  <c r="E199" i="1"/>
  <c r="F199" i="1"/>
  <c r="G199" i="1"/>
  <c r="H199" i="1"/>
  <c r="I199" i="1"/>
  <c r="J199" i="1"/>
  <c r="L199" i="1"/>
  <c r="M199" i="1"/>
  <c r="N199" i="1"/>
  <c r="C200" i="1"/>
  <c r="D200" i="1"/>
  <c r="E200" i="1"/>
  <c r="F200" i="1"/>
  <c r="G200" i="1"/>
  <c r="H200" i="1"/>
  <c r="I200" i="1"/>
  <c r="J200" i="1"/>
  <c r="L200" i="1"/>
  <c r="M200" i="1"/>
  <c r="N200" i="1"/>
  <c r="C201" i="1"/>
  <c r="D201" i="1"/>
  <c r="E201" i="1"/>
  <c r="F201" i="1"/>
  <c r="G201" i="1"/>
  <c r="H201" i="1"/>
  <c r="I201" i="1"/>
  <c r="J201" i="1"/>
  <c r="L201" i="1"/>
  <c r="M201" i="1"/>
  <c r="N201" i="1"/>
  <c r="C202" i="1"/>
  <c r="D202" i="1"/>
  <c r="E202" i="1"/>
  <c r="F202" i="1"/>
  <c r="G202" i="1"/>
  <c r="H202" i="1"/>
  <c r="I202" i="1"/>
  <c r="J202" i="1"/>
  <c r="L202" i="1"/>
  <c r="M202" i="1"/>
  <c r="N202" i="1"/>
  <c r="C203" i="1"/>
  <c r="D203" i="1"/>
  <c r="E203" i="1"/>
  <c r="F203" i="1"/>
  <c r="G203" i="1"/>
  <c r="H203" i="1"/>
  <c r="I203" i="1"/>
  <c r="J203" i="1"/>
  <c r="L203" i="1"/>
  <c r="M203" i="1"/>
  <c r="N203" i="1"/>
  <c r="C204" i="1"/>
  <c r="D204" i="1"/>
  <c r="E204" i="1"/>
  <c r="F204" i="1"/>
  <c r="G204" i="1"/>
  <c r="H204" i="1"/>
  <c r="I204" i="1"/>
  <c r="J204" i="1"/>
  <c r="L204" i="1"/>
  <c r="M204" i="1"/>
  <c r="N204" i="1"/>
  <c r="C205" i="1"/>
  <c r="D205" i="1"/>
  <c r="E205" i="1"/>
  <c r="F205" i="1"/>
  <c r="G205" i="1"/>
  <c r="H205" i="1"/>
  <c r="I205" i="1"/>
  <c r="J205" i="1"/>
  <c r="L205" i="1"/>
  <c r="M205" i="1"/>
  <c r="N205" i="1"/>
  <c r="C206" i="1"/>
  <c r="D206" i="1"/>
  <c r="E206" i="1"/>
  <c r="F206" i="1"/>
  <c r="G206" i="1"/>
  <c r="H206" i="1"/>
  <c r="I206" i="1"/>
  <c r="J206" i="1"/>
  <c r="L206" i="1"/>
  <c r="M206" i="1"/>
  <c r="N206" i="1"/>
  <c r="C207" i="1"/>
  <c r="D207" i="1"/>
  <c r="E207" i="1"/>
  <c r="F207" i="1"/>
  <c r="G207" i="1"/>
  <c r="H207" i="1"/>
  <c r="I207" i="1"/>
  <c r="J207" i="1"/>
  <c r="L207" i="1"/>
  <c r="M207" i="1"/>
  <c r="N207" i="1"/>
  <c r="C208" i="1"/>
  <c r="D208" i="1"/>
  <c r="E208" i="1"/>
  <c r="F208" i="1"/>
  <c r="G208" i="1"/>
  <c r="H208" i="1"/>
  <c r="I208" i="1"/>
  <c r="J208" i="1"/>
  <c r="L208" i="1"/>
  <c r="M208" i="1"/>
  <c r="N208" i="1"/>
  <c r="C209" i="1"/>
  <c r="D209" i="1"/>
  <c r="E209" i="1"/>
  <c r="F209" i="1"/>
  <c r="G209" i="1"/>
  <c r="H209" i="1"/>
  <c r="I209" i="1"/>
  <c r="J209" i="1"/>
  <c r="L209" i="1"/>
  <c r="M209" i="1"/>
  <c r="N209" i="1"/>
  <c r="C210" i="1"/>
  <c r="D210" i="1"/>
  <c r="E210" i="1"/>
  <c r="F210" i="1"/>
  <c r="G210" i="1"/>
  <c r="H210" i="1"/>
  <c r="I210" i="1"/>
  <c r="J210" i="1"/>
  <c r="L210" i="1"/>
  <c r="M210" i="1"/>
  <c r="N210" i="1"/>
  <c r="C211" i="1"/>
  <c r="D211" i="1"/>
  <c r="E211" i="1"/>
  <c r="F211" i="1"/>
  <c r="G211" i="1"/>
  <c r="H211" i="1"/>
  <c r="I211" i="1"/>
  <c r="J211" i="1"/>
  <c r="L211" i="1"/>
  <c r="M211" i="1"/>
  <c r="N211" i="1"/>
  <c r="C212" i="1"/>
  <c r="D212" i="1"/>
  <c r="E212" i="1"/>
  <c r="F212" i="1"/>
  <c r="G212" i="1"/>
  <c r="H212" i="1"/>
  <c r="I212" i="1"/>
  <c r="J212" i="1"/>
  <c r="L212" i="1"/>
  <c r="M212" i="1"/>
  <c r="N212" i="1"/>
  <c r="C213" i="1"/>
  <c r="D213" i="1"/>
  <c r="E213" i="1"/>
  <c r="F213" i="1"/>
  <c r="G213" i="1"/>
  <c r="H213" i="1"/>
  <c r="I213" i="1"/>
  <c r="J213" i="1"/>
  <c r="L213" i="1"/>
  <c r="M213" i="1"/>
  <c r="N213" i="1"/>
  <c r="C214" i="1"/>
  <c r="D214" i="1"/>
  <c r="E214" i="1"/>
  <c r="F214" i="1"/>
  <c r="G214" i="1"/>
  <c r="H214" i="1"/>
  <c r="I214" i="1"/>
  <c r="J214" i="1"/>
  <c r="L214" i="1"/>
  <c r="M214" i="1"/>
  <c r="N214" i="1"/>
  <c r="C215" i="1"/>
  <c r="D215" i="1"/>
  <c r="E215" i="1"/>
  <c r="F215" i="1"/>
  <c r="G215" i="1"/>
  <c r="H215" i="1"/>
  <c r="I215" i="1"/>
  <c r="J215" i="1"/>
  <c r="L215" i="1"/>
  <c r="M215" i="1"/>
  <c r="N215" i="1"/>
  <c r="C216" i="1"/>
  <c r="D216" i="1"/>
  <c r="E216" i="1"/>
  <c r="F216" i="1"/>
  <c r="G216" i="1"/>
  <c r="H216" i="1"/>
  <c r="I216" i="1"/>
  <c r="J216" i="1"/>
  <c r="L216" i="1"/>
  <c r="M216" i="1"/>
  <c r="N216" i="1"/>
  <c r="C217" i="1"/>
  <c r="D217" i="1"/>
  <c r="E217" i="1"/>
  <c r="F217" i="1"/>
  <c r="G217" i="1"/>
  <c r="H217" i="1"/>
  <c r="I217" i="1"/>
  <c r="J217" i="1"/>
  <c r="L217" i="1"/>
  <c r="M217" i="1"/>
  <c r="N217" i="1"/>
  <c r="C218" i="1"/>
  <c r="D218" i="1"/>
  <c r="E218" i="1"/>
  <c r="F218" i="1"/>
  <c r="G218" i="1"/>
  <c r="H218" i="1"/>
  <c r="I218" i="1"/>
  <c r="J218" i="1"/>
  <c r="L218" i="1"/>
  <c r="M218" i="1"/>
  <c r="N218" i="1"/>
  <c r="C219" i="1"/>
  <c r="D219" i="1"/>
  <c r="E219" i="1"/>
  <c r="F219" i="1"/>
  <c r="G219" i="1"/>
  <c r="H219" i="1"/>
  <c r="I219" i="1"/>
  <c r="J219" i="1"/>
  <c r="L219" i="1"/>
  <c r="M219" i="1"/>
  <c r="N219" i="1"/>
  <c r="C220" i="1"/>
  <c r="D220" i="1"/>
  <c r="E220" i="1"/>
  <c r="F220" i="1"/>
  <c r="G220" i="1"/>
  <c r="H220" i="1"/>
  <c r="I220" i="1"/>
  <c r="J220" i="1"/>
  <c r="L220" i="1"/>
  <c r="M220" i="1"/>
  <c r="N220" i="1"/>
  <c r="C221" i="1"/>
  <c r="D221" i="1"/>
  <c r="E221" i="1"/>
  <c r="F221" i="1"/>
  <c r="G221" i="1"/>
  <c r="H221" i="1"/>
  <c r="I221" i="1"/>
  <c r="J221" i="1"/>
  <c r="L221" i="1"/>
  <c r="M221" i="1"/>
  <c r="N221" i="1"/>
  <c r="C222" i="1"/>
  <c r="D222" i="1"/>
  <c r="E222" i="1"/>
  <c r="F222" i="1"/>
  <c r="G222" i="1"/>
  <c r="H222" i="1"/>
  <c r="I222" i="1"/>
  <c r="J222" i="1"/>
  <c r="L222" i="1"/>
  <c r="M222" i="1"/>
  <c r="N222" i="1"/>
  <c r="C223" i="1"/>
  <c r="D223" i="1"/>
  <c r="E223" i="1"/>
  <c r="F223" i="1"/>
  <c r="G223" i="1"/>
  <c r="H223" i="1"/>
  <c r="I223" i="1"/>
  <c r="J223" i="1"/>
  <c r="L223" i="1"/>
  <c r="M223" i="1"/>
  <c r="N223" i="1"/>
  <c r="C224" i="1"/>
  <c r="D224" i="1"/>
  <c r="E224" i="1"/>
  <c r="F224" i="1"/>
  <c r="G224" i="1"/>
  <c r="H224" i="1"/>
  <c r="I224" i="1"/>
  <c r="J224" i="1"/>
  <c r="L224" i="1"/>
  <c r="M224" i="1"/>
  <c r="N224" i="1"/>
  <c r="C225" i="1"/>
  <c r="D225" i="1"/>
  <c r="E225" i="1"/>
  <c r="F225" i="1"/>
  <c r="G225" i="1"/>
  <c r="H225" i="1"/>
  <c r="I225" i="1"/>
  <c r="J225" i="1"/>
  <c r="L225" i="1"/>
  <c r="M225" i="1"/>
  <c r="N225" i="1"/>
  <c r="C226" i="1"/>
  <c r="D226" i="1"/>
  <c r="E226" i="1"/>
  <c r="F226" i="1"/>
  <c r="G226" i="1"/>
  <c r="H226" i="1"/>
  <c r="I226" i="1"/>
  <c r="J226" i="1"/>
  <c r="L226" i="1"/>
  <c r="M226" i="1"/>
  <c r="N226" i="1"/>
  <c r="C227" i="1"/>
  <c r="D227" i="1"/>
  <c r="E227" i="1"/>
  <c r="F227" i="1"/>
  <c r="G227" i="1"/>
  <c r="H227" i="1"/>
  <c r="I227" i="1"/>
  <c r="J227" i="1"/>
  <c r="L227" i="1"/>
  <c r="M227" i="1"/>
  <c r="N227" i="1"/>
  <c r="C228" i="1"/>
  <c r="D228" i="1"/>
  <c r="E228" i="1"/>
  <c r="F228" i="1"/>
  <c r="G228" i="1"/>
  <c r="H228" i="1"/>
  <c r="I228" i="1"/>
  <c r="J228" i="1"/>
  <c r="L228" i="1"/>
  <c r="M228" i="1"/>
  <c r="N228" i="1"/>
  <c r="C229" i="1"/>
  <c r="D229" i="1"/>
  <c r="E229" i="1"/>
  <c r="F229" i="1"/>
  <c r="G229" i="1"/>
  <c r="H229" i="1"/>
  <c r="I229" i="1"/>
  <c r="J229" i="1"/>
  <c r="L229" i="1"/>
  <c r="M229" i="1"/>
  <c r="N229" i="1"/>
  <c r="C230" i="1"/>
  <c r="D230" i="1"/>
  <c r="E230" i="1"/>
  <c r="F230" i="1"/>
  <c r="G230" i="1"/>
  <c r="H230" i="1"/>
  <c r="I230" i="1"/>
  <c r="J230" i="1"/>
  <c r="L230" i="1"/>
  <c r="M230" i="1"/>
  <c r="N230" i="1"/>
  <c r="C231" i="1"/>
  <c r="D231" i="1"/>
  <c r="E231" i="1"/>
  <c r="F231" i="1"/>
  <c r="G231" i="1"/>
  <c r="H231" i="1"/>
  <c r="I231" i="1"/>
  <c r="J231" i="1"/>
  <c r="L231" i="1"/>
  <c r="M231" i="1"/>
  <c r="N231" i="1"/>
  <c r="C232" i="1"/>
  <c r="D232" i="1"/>
  <c r="E232" i="1"/>
  <c r="F232" i="1"/>
  <c r="G232" i="1"/>
  <c r="H232" i="1"/>
  <c r="I232" i="1"/>
  <c r="J232" i="1"/>
  <c r="L232" i="1"/>
  <c r="M232" i="1"/>
  <c r="N232" i="1"/>
  <c r="C233" i="1"/>
  <c r="D233" i="1"/>
  <c r="E233" i="1"/>
  <c r="F233" i="1"/>
  <c r="G233" i="1"/>
  <c r="H233" i="1"/>
  <c r="I233" i="1"/>
  <c r="J233" i="1"/>
  <c r="L233" i="1"/>
  <c r="M233" i="1"/>
  <c r="N233" i="1"/>
  <c r="C234" i="1"/>
  <c r="D234" i="1"/>
  <c r="E234" i="1"/>
  <c r="F234" i="1"/>
  <c r="G234" i="1"/>
  <c r="H234" i="1"/>
  <c r="I234" i="1"/>
  <c r="J234" i="1"/>
  <c r="L234" i="1"/>
  <c r="M234" i="1"/>
  <c r="N234" i="1"/>
  <c r="C235" i="1"/>
  <c r="D235" i="1"/>
  <c r="E235" i="1"/>
  <c r="F235" i="1"/>
  <c r="G235" i="1"/>
  <c r="H235" i="1"/>
  <c r="I235" i="1"/>
  <c r="J235" i="1"/>
  <c r="L235" i="1"/>
  <c r="M235" i="1"/>
  <c r="N235" i="1"/>
  <c r="C236" i="1"/>
  <c r="D236" i="1"/>
  <c r="E236" i="1"/>
  <c r="F236" i="1"/>
  <c r="G236" i="1"/>
  <c r="H236" i="1"/>
  <c r="I236" i="1"/>
  <c r="J236" i="1"/>
  <c r="L236" i="1"/>
  <c r="M236" i="1"/>
  <c r="N236" i="1"/>
  <c r="C237" i="1"/>
  <c r="D237" i="1"/>
  <c r="E237" i="1"/>
  <c r="F237" i="1"/>
  <c r="G237" i="1"/>
  <c r="H237" i="1"/>
  <c r="I237" i="1"/>
  <c r="J237" i="1"/>
  <c r="L237" i="1"/>
  <c r="M237" i="1"/>
  <c r="N237" i="1"/>
  <c r="C238" i="1"/>
  <c r="D238" i="1"/>
  <c r="E238" i="1"/>
  <c r="F238" i="1"/>
  <c r="G238" i="1"/>
  <c r="H238" i="1"/>
  <c r="I238" i="1"/>
  <c r="J238" i="1"/>
  <c r="L238" i="1"/>
  <c r="M238" i="1"/>
  <c r="N238" i="1"/>
  <c r="C239" i="1"/>
  <c r="D239" i="1"/>
  <c r="E239" i="1"/>
  <c r="F239" i="1"/>
  <c r="G239" i="1"/>
  <c r="H239" i="1"/>
  <c r="I239" i="1"/>
  <c r="J239" i="1"/>
  <c r="L239" i="1"/>
  <c r="M239" i="1"/>
  <c r="N239" i="1"/>
  <c r="C240" i="1"/>
  <c r="D240" i="1"/>
  <c r="E240" i="1"/>
  <c r="F240" i="1"/>
  <c r="G240" i="1"/>
  <c r="H240" i="1"/>
  <c r="I240" i="1"/>
  <c r="J240" i="1"/>
  <c r="L240" i="1"/>
  <c r="M240" i="1"/>
  <c r="N240" i="1"/>
  <c r="C241" i="1"/>
  <c r="D241" i="1"/>
  <c r="E241" i="1"/>
  <c r="F241" i="1"/>
  <c r="G241" i="1"/>
  <c r="H241" i="1"/>
  <c r="I241" i="1"/>
  <c r="J241" i="1"/>
  <c r="L241" i="1"/>
  <c r="M241" i="1"/>
  <c r="N241" i="1"/>
  <c r="C242" i="1"/>
  <c r="D242" i="1"/>
  <c r="E242" i="1"/>
  <c r="F242" i="1"/>
  <c r="G242" i="1"/>
  <c r="H242" i="1"/>
  <c r="I242" i="1"/>
  <c r="J242" i="1"/>
  <c r="L242" i="1"/>
  <c r="M242" i="1"/>
  <c r="N242" i="1"/>
  <c r="C243" i="1"/>
  <c r="D243" i="1"/>
  <c r="E243" i="1"/>
  <c r="F243" i="1"/>
  <c r="G243" i="1"/>
  <c r="H243" i="1"/>
  <c r="I243" i="1"/>
  <c r="J243" i="1"/>
  <c r="L243" i="1"/>
  <c r="M243" i="1"/>
  <c r="N243" i="1"/>
  <c r="C244" i="1"/>
  <c r="D244" i="1"/>
  <c r="E244" i="1"/>
  <c r="F244" i="1"/>
  <c r="G244" i="1"/>
  <c r="H244" i="1"/>
  <c r="I244" i="1"/>
  <c r="J244" i="1"/>
  <c r="L244" i="1"/>
  <c r="M244" i="1"/>
  <c r="N244" i="1"/>
  <c r="C245" i="1"/>
  <c r="D245" i="1"/>
  <c r="E245" i="1"/>
  <c r="F245" i="1"/>
  <c r="G245" i="1"/>
  <c r="H245" i="1"/>
  <c r="I245" i="1"/>
  <c r="J245" i="1"/>
  <c r="L245" i="1"/>
  <c r="M245" i="1"/>
  <c r="N245" i="1"/>
  <c r="C246" i="1"/>
  <c r="D246" i="1"/>
  <c r="E246" i="1"/>
  <c r="F246" i="1"/>
  <c r="G246" i="1"/>
  <c r="H246" i="1"/>
  <c r="I246" i="1"/>
  <c r="J246" i="1"/>
  <c r="L246" i="1"/>
  <c r="M246" i="1"/>
  <c r="N246" i="1"/>
  <c r="C247" i="1"/>
  <c r="D247" i="1"/>
  <c r="E247" i="1"/>
  <c r="F247" i="1"/>
  <c r="G247" i="1"/>
  <c r="H247" i="1"/>
  <c r="I247" i="1"/>
  <c r="J247" i="1"/>
  <c r="L247" i="1"/>
  <c r="M247" i="1"/>
  <c r="N247" i="1"/>
  <c r="C248" i="1"/>
  <c r="D248" i="1"/>
  <c r="E248" i="1"/>
  <c r="F248" i="1"/>
  <c r="G248" i="1"/>
  <c r="H248" i="1"/>
  <c r="I248" i="1"/>
  <c r="J248" i="1"/>
  <c r="L248" i="1"/>
  <c r="M248" i="1"/>
  <c r="N248" i="1"/>
  <c r="C249" i="1"/>
  <c r="D249" i="1"/>
  <c r="E249" i="1"/>
  <c r="F249" i="1"/>
  <c r="G249" i="1"/>
  <c r="H249" i="1"/>
  <c r="I249" i="1"/>
  <c r="J249" i="1"/>
  <c r="L249" i="1"/>
  <c r="M249" i="1"/>
  <c r="N249" i="1"/>
  <c r="C250" i="1"/>
  <c r="D250" i="1"/>
  <c r="E250" i="1"/>
  <c r="F250" i="1"/>
  <c r="G250" i="1"/>
  <c r="H250" i="1"/>
  <c r="I250" i="1"/>
  <c r="J250" i="1"/>
  <c r="L250" i="1"/>
  <c r="M250" i="1"/>
  <c r="N250" i="1"/>
  <c r="C251" i="1"/>
  <c r="D251" i="1"/>
  <c r="E251" i="1"/>
  <c r="F251" i="1"/>
  <c r="G251" i="1"/>
  <c r="H251" i="1"/>
  <c r="I251" i="1"/>
  <c r="J251" i="1"/>
  <c r="L251" i="1"/>
  <c r="M251" i="1"/>
  <c r="N251" i="1"/>
  <c r="C252" i="1"/>
  <c r="D252" i="1"/>
  <c r="E252" i="1"/>
  <c r="F252" i="1"/>
  <c r="G252" i="1"/>
  <c r="H252" i="1"/>
  <c r="I252" i="1"/>
  <c r="J252" i="1"/>
  <c r="L252" i="1"/>
  <c r="M252" i="1"/>
  <c r="N252" i="1"/>
  <c r="C253" i="1"/>
  <c r="D253" i="1"/>
  <c r="E253" i="1"/>
  <c r="F253" i="1"/>
  <c r="G253" i="1"/>
  <c r="H253" i="1"/>
  <c r="I253" i="1"/>
  <c r="J253" i="1"/>
  <c r="L253" i="1"/>
  <c r="M253" i="1"/>
  <c r="N253" i="1"/>
  <c r="C254" i="1"/>
  <c r="D254" i="1"/>
  <c r="E254" i="1"/>
  <c r="F254" i="1"/>
  <c r="G254" i="1"/>
  <c r="H254" i="1"/>
  <c r="I254" i="1"/>
  <c r="J254" i="1"/>
  <c r="L254" i="1"/>
  <c r="M254" i="1"/>
  <c r="N254" i="1"/>
  <c r="C255" i="1"/>
  <c r="D255" i="1"/>
  <c r="E255" i="1"/>
  <c r="F255" i="1"/>
  <c r="G255" i="1"/>
  <c r="H255" i="1"/>
  <c r="I255" i="1"/>
  <c r="J255" i="1"/>
  <c r="L255" i="1"/>
  <c r="M255" i="1"/>
  <c r="N255" i="1"/>
  <c r="C256" i="1"/>
  <c r="D256" i="1"/>
  <c r="E256" i="1"/>
  <c r="F256" i="1"/>
  <c r="G256" i="1"/>
  <c r="H256" i="1"/>
  <c r="I256" i="1"/>
  <c r="J256" i="1"/>
  <c r="L256" i="1"/>
  <c r="M256" i="1"/>
  <c r="N256" i="1"/>
  <c r="C257" i="1"/>
  <c r="D257" i="1"/>
  <c r="E257" i="1"/>
  <c r="F257" i="1"/>
  <c r="G257" i="1"/>
  <c r="H257" i="1"/>
  <c r="I257" i="1"/>
  <c r="J257" i="1"/>
  <c r="L257" i="1"/>
  <c r="M257" i="1"/>
  <c r="N257" i="1"/>
  <c r="C258" i="1"/>
  <c r="D258" i="1"/>
  <c r="E258" i="1"/>
  <c r="F258" i="1"/>
  <c r="G258" i="1"/>
  <c r="H258" i="1"/>
  <c r="I258" i="1"/>
  <c r="J258" i="1"/>
  <c r="L258" i="1"/>
  <c r="M258" i="1"/>
  <c r="N258" i="1"/>
  <c r="C259" i="1"/>
  <c r="D259" i="1"/>
  <c r="E259" i="1"/>
  <c r="F259" i="1"/>
  <c r="G259" i="1"/>
  <c r="H259" i="1"/>
  <c r="I259" i="1"/>
  <c r="J259" i="1"/>
  <c r="L259" i="1"/>
  <c r="M259" i="1"/>
  <c r="N259" i="1"/>
  <c r="C260" i="1"/>
  <c r="D260" i="1"/>
  <c r="E260" i="1"/>
  <c r="F260" i="1"/>
  <c r="G260" i="1"/>
  <c r="H260" i="1"/>
  <c r="I260" i="1"/>
  <c r="J260" i="1"/>
  <c r="L260" i="1"/>
  <c r="M260" i="1"/>
  <c r="N260" i="1"/>
  <c r="C261" i="1"/>
  <c r="D261" i="1"/>
  <c r="E261" i="1"/>
  <c r="F261" i="1"/>
  <c r="G261" i="1"/>
  <c r="H261" i="1"/>
  <c r="I261" i="1"/>
  <c r="J261" i="1"/>
  <c r="L261" i="1"/>
  <c r="M261" i="1"/>
  <c r="N261" i="1"/>
  <c r="C262" i="1"/>
  <c r="D262" i="1"/>
  <c r="E262" i="1"/>
  <c r="F262" i="1"/>
  <c r="G262" i="1"/>
  <c r="H262" i="1"/>
  <c r="I262" i="1"/>
  <c r="J262" i="1"/>
  <c r="L262" i="1"/>
  <c r="M262" i="1"/>
  <c r="N262" i="1"/>
  <c r="C263" i="1"/>
  <c r="D263" i="1"/>
  <c r="E263" i="1"/>
  <c r="F263" i="1"/>
  <c r="G263" i="1"/>
  <c r="H263" i="1"/>
  <c r="I263" i="1"/>
  <c r="J263" i="1"/>
  <c r="L263" i="1"/>
  <c r="M263" i="1"/>
  <c r="N263" i="1"/>
  <c r="C264" i="1"/>
  <c r="D264" i="1"/>
  <c r="E264" i="1"/>
  <c r="F264" i="1"/>
  <c r="G264" i="1"/>
  <c r="H264" i="1"/>
  <c r="I264" i="1"/>
  <c r="J264" i="1"/>
  <c r="L264" i="1"/>
  <c r="M264" i="1"/>
  <c r="N264" i="1"/>
  <c r="C265" i="1"/>
  <c r="D265" i="1"/>
  <c r="E265" i="1"/>
  <c r="F265" i="1"/>
  <c r="G265" i="1"/>
  <c r="H265" i="1"/>
  <c r="I265" i="1"/>
  <c r="J265" i="1"/>
  <c r="L265" i="1"/>
  <c r="M265" i="1"/>
  <c r="N265" i="1"/>
  <c r="C266" i="1"/>
  <c r="D266" i="1"/>
  <c r="E266" i="1"/>
  <c r="F266" i="1"/>
  <c r="G266" i="1"/>
  <c r="H266" i="1"/>
  <c r="I266" i="1"/>
  <c r="J266" i="1"/>
  <c r="L266" i="1"/>
  <c r="M266" i="1"/>
  <c r="N266" i="1"/>
  <c r="C267" i="1"/>
  <c r="D267" i="1"/>
  <c r="E267" i="1"/>
  <c r="F267" i="1"/>
  <c r="G267" i="1"/>
  <c r="H267" i="1"/>
  <c r="I267" i="1"/>
  <c r="J267" i="1"/>
  <c r="L267" i="1"/>
  <c r="M267" i="1"/>
  <c r="N267" i="1"/>
  <c r="C268" i="1"/>
  <c r="D268" i="1"/>
  <c r="E268" i="1"/>
  <c r="F268" i="1"/>
  <c r="G268" i="1"/>
  <c r="H268" i="1"/>
  <c r="I268" i="1"/>
  <c r="J268" i="1"/>
  <c r="L268" i="1"/>
  <c r="M268" i="1"/>
  <c r="N268" i="1"/>
  <c r="C269" i="1"/>
  <c r="D269" i="1"/>
  <c r="E269" i="1"/>
  <c r="F269" i="1"/>
  <c r="G269" i="1"/>
  <c r="H269" i="1"/>
  <c r="I269" i="1"/>
  <c r="J269" i="1"/>
  <c r="L269" i="1"/>
  <c r="M269" i="1"/>
  <c r="N269" i="1"/>
  <c r="C270" i="1"/>
  <c r="D270" i="1"/>
  <c r="E270" i="1"/>
  <c r="F270" i="1"/>
  <c r="G270" i="1"/>
  <c r="H270" i="1"/>
  <c r="I270" i="1"/>
  <c r="J270" i="1"/>
  <c r="L270" i="1"/>
  <c r="M270" i="1"/>
  <c r="N270" i="1"/>
  <c r="C271" i="1"/>
  <c r="D271" i="1"/>
  <c r="E271" i="1"/>
  <c r="F271" i="1"/>
  <c r="G271" i="1"/>
  <c r="H271" i="1"/>
  <c r="I271" i="1"/>
  <c r="J271" i="1"/>
  <c r="L271" i="1"/>
  <c r="M271" i="1"/>
  <c r="N271" i="1"/>
  <c r="C272" i="1"/>
  <c r="D272" i="1"/>
  <c r="E272" i="1"/>
  <c r="F272" i="1"/>
  <c r="G272" i="1"/>
  <c r="H272" i="1"/>
  <c r="I272" i="1"/>
  <c r="J272" i="1"/>
  <c r="L272" i="1"/>
  <c r="M272" i="1"/>
  <c r="N272" i="1"/>
  <c r="C273" i="1"/>
  <c r="D273" i="1"/>
  <c r="E273" i="1"/>
  <c r="F273" i="1"/>
  <c r="G273" i="1"/>
  <c r="H273" i="1"/>
  <c r="I273" i="1"/>
  <c r="J273" i="1"/>
  <c r="L273" i="1"/>
  <c r="M273" i="1"/>
  <c r="N273" i="1"/>
  <c r="C274" i="1"/>
  <c r="D274" i="1"/>
  <c r="E274" i="1"/>
  <c r="F274" i="1"/>
  <c r="G274" i="1"/>
  <c r="H274" i="1"/>
  <c r="I274" i="1"/>
  <c r="J274" i="1"/>
  <c r="L274" i="1"/>
  <c r="M274" i="1"/>
  <c r="N274" i="1"/>
  <c r="C275" i="1"/>
  <c r="D275" i="1"/>
  <c r="E275" i="1"/>
  <c r="F275" i="1"/>
  <c r="G275" i="1"/>
  <c r="H275" i="1"/>
  <c r="I275" i="1"/>
  <c r="J275" i="1"/>
  <c r="L275" i="1"/>
  <c r="M275" i="1"/>
  <c r="N275" i="1"/>
  <c r="C276" i="1"/>
  <c r="D276" i="1"/>
  <c r="E276" i="1"/>
  <c r="F276" i="1"/>
  <c r="G276" i="1"/>
  <c r="H276" i="1"/>
  <c r="I276" i="1"/>
  <c r="J276" i="1"/>
  <c r="L276" i="1"/>
  <c r="M276" i="1"/>
  <c r="N276" i="1"/>
  <c r="C277" i="1"/>
  <c r="D277" i="1"/>
  <c r="E277" i="1"/>
  <c r="F277" i="1"/>
  <c r="G277" i="1"/>
  <c r="H277" i="1"/>
  <c r="I277" i="1"/>
  <c r="J277" i="1"/>
  <c r="L277" i="1"/>
  <c r="M277" i="1"/>
  <c r="N277" i="1"/>
  <c r="C278" i="1"/>
  <c r="D278" i="1"/>
  <c r="E278" i="1"/>
  <c r="F278" i="1"/>
  <c r="G278" i="1"/>
  <c r="H278" i="1"/>
  <c r="I278" i="1"/>
  <c r="J278" i="1"/>
  <c r="L278" i="1"/>
  <c r="M278" i="1"/>
  <c r="N278" i="1"/>
  <c r="C279" i="1"/>
  <c r="D279" i="1"/>
  <c r="E279" i="1"/>
  <c r="F279" i="1"/>
  <c r="G279" i="1"/>
  <c r="H279" i="1"/>
  <c r="I279" i="1"/>
  <c r="J279" i="1"/>
  <c r="L279" i="1"/>
  <c r="M279" i="1"/>
  <c r="N279" i="1"/>
  <c r="C280" i="1"/>
  <c r="D280" i="1"/>
  <c r="E280" i="1"/>
  <c r="F280" i="1"/>
  <c r="G280" i="1"/>
  <c r="H280" i="1"/>
  <c r="I280" i="1"/>
  <c r="J280" i="1"/>
  <c r="L280" i="1"/>
  <c r="M280" i="1"/>
  <c r="N280" i="1"/>
  <c r="C281" i="1"/>
  <c r="D281" i="1"/>
  <c r="E281" i="1"/>
  <c r="F281" i="1"/>
  <c r="G281" i="1"/>
  <c r="H281" i="1"/>
  <c r="I281" i="1"/>
  <c r="J281" i="1"/>
  <c r="L281" i="1"/>
  <c r="M281" i="1"/>
  <c r="N281" i="1"/>
  <c r="C282" i="1"/>
  <c r="D282" i="1"/>
  <c r="E282" i="1"/>
  <c r="F282" i="1"/>
  <c r="G282" i="1"/>
  <c r="H282" i="1"/>
  <c r="I282" i="1"/>
  <c r="J282" i="1"/>
  <c r="L282" i="1"/>
  <c r="M282" i="1"/>
  <c r="N282" i="1"/>
  <c r="C283" i="1"/>
  <c r="D283" i="1"/>
  <c r="E283" i="1"/>
  <c r="F283" i="1"/>
  <c r="G283" i="1"/>
  <c r="H283" i="1"/>
  <c r="I283" i="1"/>
  <c r="J283" i="1"/>
  <c r="L283" i="1"/>
  <c r="M283" i="1"/>
  <c r="N283" i="1"/>
  <c r="C284" i="1"/>
  <c r="D284" i="1"/>
  <c r="E284" i="1"/>
  <c r="F284" i="1"/>
  <c r="G284" i="1"/>
  <c r="H284" i="1"/>
  <c r="I284" i="1"/>
  <c r="J284" i="1"/>
  <c r="L284" i="1"/>
  <c r="M284" i="1"/>
  <c r="N284" i="1"/>
  <c r="C285" i="1"/>
  <c r="D285" i="1"/>
  <c r="E285" i="1"/>
  <c r="F285" i="1"/>
  <c r="G285" i="1"/>
  <c r="H285" i="1"/>
  <c r="I285" i="1"/>
  <c r="J285" i="1"/>
  <c r="L285" i="1"/>
  <c r="M285" i="1"/>
  <c r="N285" i="1"/>
  <c r="C286" i="1"/>
  <c r="D286" i="1"/>
  <c r="E286" i="1"/>
  <c r="F286" i="1"/>
  <c r="G286" i="1"/>
  <c r="H286" i="1"/>
  <c r="I286" i="1"/>
  <c r="J286" i="1"/>
  <c r="L286" i="1"/>
  <c r="M286" i="1"/>
  <c r="N286" i="1"/>
  <c r="C287" i="1"/>
  <c r="D287" i="1"/>
  <c r="E287" i="1"/>
  <c r="F287" i="1"/>
  <c r="G287" i="1"/>
  <c r="H287" i="1"/>
  <c r="I287" i="1"/>
  <c r="J287" i="1"/>
  <c r="L287" i="1"/>
  <c r="M287" i="1"/>
  <c r="N287" i="1"/>
  <c r="C288" i="1"/>
  <c r="D288" i="1"/>
  <c r="E288" i="1"/>
  <c r="F288" i="1"/>
  <c r="G288" i="1"/>
  <c r="H288" i="1"/>
  <c r="I288" i="1"/>
  <c r="J288" i="1"/>
  <c r="L288" i="1"/>
  <c r="M288" i="1"/>
  <c r="N288" i="1"/>
  <c r="C289" i="1"/>
  <c r="D289" i="1"/>
  <c r="E289" i="1"/>
  <c r="F289" i="1"/>
  <c r="G289" i="1"/>
  <c r="H289" i="1"/>
  <c r="I289" i="1"/>
  <c r="J289" i="1"/>
  <c r="L289" i="1"/>
  <c r="M289" i="1"/>
  <c r="N289" i="1"/>
  <c r="C290" i="1"/>
  <c r="D290" i="1"/>
  <c r="E290" i="1"/>
  <c r="F290" i="1"/>
  <c r="G290" i="1"/>
  <c r="H290" i="1"/>
  <c r="I290" i="1"/>
  <c r="J290" i="1"/>
  <c r="L290" i="1"/>
  <c r="M290" i="1"/>
  <c r="N290" i="1"/>
  <c r="C291" i="1"/>
  <c r="D291" i="1"/>
  <c r="E291" i="1"/>
  <c r="F291" i="1"/>
  <c r="G291" i="1"/>
  <c r="H291" i="1"/>
  <c r="I291" i="1"/>
  <c r="J291" i="1"/>
  <c r="L291" i="1"/>
  <c r="M291" i="1"/>
  <c r="N291" i="1"/>
  <c r="C292" i="1"/>
  <c r="D292" i="1"/>
  <c r="E292" i="1"/>
  <c r="F292" i="1"/>
  <c r="G292" i="1"/>
  <c r="H292" i="1"/>
  <c r="I292" i="1"/>
  <c r="J292" i="1"/>
  <c r="L292" i="1"/>
  <c r="M292" i="1"/>
  <c r="N292" i="1"/>
  <c r="C293" i="1"/>
  <c r="D293" i="1"/>
  <c r="E293" i="1"/>
  <c r="F293" i="1"/>
  <c r="G293" i="1"/>
  <c r="H293" i="1"/>
  <c r="I293" i="1"/>
  <c r="J293" i="1"/>
  <c r="L293" i="1"/>
  <c r="M293" i="1"/>
  <c r="N293" i="1"/>
  <c r="C294" i="1"/>
  <c r="D294" i="1"/>
  <c r="E294" i="1"/>
  <c r="F294" i="1"/>
  <c r="G294" i="1"/>
  <c r="H294" i="1"/>
  <c r="I294" i="1"/>
  <c r="J294" i="1"/>
  <c r="L294" i="1"/>
  <c r="M294" i="1"/>
  <c r="N294" i="1"/>
  <c r="C295" i="1"/>
  <c r="D295" i="1"/>
  <c r="E295" i="1"/>
  <c r="F295" i="1"/>
  <c r="G295" i="1"/>
  <c r="H295" i="1"/>
  <c r="I295" i="1"/>
  <c r="J295" i="1"/>
  <c r="L295" i="1"/>
  <c r="M295" i="1"/>
  <c r="N295" i="1"/>
  <c r="C296" i="1"/>
  <c r="D296" i="1"/>
  <c r="E296" i="1"/>
  <c r="F296" i="1"/>
  <c r="G296" i="1"/>
  <c r="H296" i="1"/>
  <c r="I296" i="1"/>
  <c r="J296" i="1"/>
  <c r="L296" i="1"/>
  <c r="M296" i="1"/>
  <c r="N296" i="1"/>
  <c r="C297" i="1"/>
  <c r="D297" i="1"/>
  <c r="E297" i="1"/>
  <c r="F297" i="1"/>
  <c r="G297" i="1"/>
  <c r="H297" i="1"/>
  <c r="I297" i="1"/>
  <c r="J297" i="1"/>
  <c r="L297" i="1"/>
  <c r="M297" i="1"/>
  <c r="N297" i="1"/>
  <c r="C298" i="1"/>
  <c r="D298" i="1"/>
  <c r="E298" i="1"/>
  <c r="F298" i="1"/>
  <c r="G298" i="1"/>
  <c r="H298" i="1"/>
  <c r="I298" i="1"/>
  <c r="J298" i="1"/>
  <c r="L298" i="1"/>
  <c r="M298" i="1"/>
  <c r="N298" i="1"/>
  <c r="C299" i="1"/>
  <c r="D299" i="1"/>
  <c r="E299" i="1"/>
  <c r="F299" i="1"/>
  <c r="G299" i="1"/>
  <c r="H299" i="1"/>
  <c r="I299" i="1"/>
  <c r="J299" i="1"/>
  <c r="L299" i="1"/>
  <c r="M299" i="1"/>
  <c r="N299" i="1"/>
  <c r="C300" i="1"/>
  <c r="D300" i="1"/>
  <c r="E300" i="1"/>
  <c r="F300" i="1"/>
  <c r="G300" i="1"/>
  <c r="H300" i="1"/>
  <c r="I300" i="1"/>
  <c r="J300" i="1"/>
  <c r="L300" i="1"/>
  <c r="M300" i="1"/>
  <c r="N300" i="1"/>
  <c r="C301" i="1"/>
  <c r="D301" i="1"/>
  <c r="E301" i="1"/>
  <c r="F301" i="1"/>
  <c r="G301" i="1"/>
  <c r="H301" i="1"/>
  <c r="I301" i="1"/>
  <c r="J301" i="1"/>
  <c r="L301" i="1"/>
  <c r="M301" i="1"/>
  <c r="N301" i="1"/>
  <c r="C302" i="1"/>
  <c r="D302" i="1"/>
  <c r="E302" i="1"/>
  <c r="F302" i="1"/>
  <c r="G302" i="1"/>
  <c r="H302" i="1"/>
  <c r="I302" i="1"/>
  <c r="J302" i="1"/>
  <c r="L302" i="1"/>
  <c r="M302" i="1"/>
  <c r="N302" i="1"/>
  <c r="C303" i="1"/>
  <c r="D303" i="1"/>
  <c r="E303" i="1"/>
  <c r="F303" i="1"/>
  <c r="G303" i="1"/>
  <c r="H303" i="1"/>
  <c r="I303" i="1"/>
  <c r="J303" i="1"/>
  <c r="L303" i="1"/>
  <c r="M303" i="1"/>
  <c r="N303" i="1"/>
  <c r="C304" i="1"/>
  <c r="D304" i="1"/>
  <c r="E304" i="1"/>
  <c r="F304" i="1"/>
  <c r="G304" i="1"/>
  <c r="H304" i="1"/>
  <c r="I304" i="1"/>
  <c r="J304" i="1"/>
  <c r="L304" i="1"/>
  <c r="M304" i="1"/>
  <c r="N304" i="1"/>
  <c r="C305" i="1"/>
  <c r="D305" i="1"/>
  <c r="E305" i="1"/>
  <c r="F305" i="1"/>
  <c r="G305" i="1"/>
  <c r="H305" i="1"/>
  <c r="I305" i="1"/>
  <c r="J305" i="1"/>
  <c r="L305" i="1"/>
  <c r="M305" i="1"/>
  <c r="N305" i="1"/>
  <c r="C306" i="1"/>
  <c r="D306" i="1"/>
  <c r="E306" i="1"/>
  <c r="F306" i="1"/>
  <c r="G306" i="1"/>
  <c r="H306" i="1"/>
  <c r="I306" i="1"/>
  <c r="J306" i="1"/>
  <c r="L306" i="1"/>
  <c r="M306" i="1"/>
  <c r="N306" i="1"/>
  <c r="C307" i="1"/>
  <c r="D307" i="1"/>
  <c r="E307" i="1"/>
  <c r="F307" i="1"/>
  <c r="G307" i="1"/>
  <c r="H307" i="1"/>
  <c r="I307" i="1"/>
  <c r="J307" i="1"/>
  <c r="L307" i="1"/>
  <c r="M307" i="1"/>
  <c r="N307" i="1"/>
  <c r="C308" i="1"/>
  <c r="D308" i="1"/>
  <c r="E308" i="1"/>
  <c r="F308" i="1"/>
  <c r="G308" i="1"/>
  <c r="H308" i="1"/>
  <c r="I308" i="1"/>
  <c r="J308" i="1"/>
  <c r="L308" i="1"/>
  <c r="M308" i="1"/>
  <c r="N308" i="1"/>
  <c r="C309" i="1"/>
  <c r="D309" i="1"/>
  <c r="E309" i="1"/>
  <c r="F309" i="1"/>
  <c r="G309" i="1"/>
  <c r="H309" i="1"/>
  <c r="I309" i="1"/>
  <c r="J309" i="1"/>
  <c r="L309" i="1"/>
  <c r="M309" i="1"/>
  <c r="N309" i="1"/>
  <c r="C310" i="1"/>
  <c r="D310" i="1"/>
  <c r="E310" i="1"/>
  <c r="F310" i="1"/>
  <c r="G310" i="1"/>
  <c r="H310" i="1"/>
  <c r="I310" i="1"/>
  <c r="J310" i="1"/>
  <c r="L310" i="1"/>
  <c r="M310" i="1"/>
  <c r="N310" i="1"/>
  <c r="C311" i="1"/>
  <c r="D311" i="1"/>
  <c r="E311" i="1"/>
  <c r="F311" i="1"/>
  <c r="G311" i="1"/>
  <c r="H311" i="1"/>
  <c r="I311" i="1"/>
  <c r="J311" i="1"/>
  <c r="L311" i="1"/>
  <c r="M311" i="1"/>
  <c r="N311" i="1"/>
  <c r="C312" i="1"/>
  <c r="D312" i="1"/>
  <c r="E312" i="1"/>
  <c r="F312" i="1"/>
  <c r="G312" i="1"/>
  <c r="H312" i="1"/>
  <c r="I312" i="1"/>
  <c r="J312" i="1"/>
  <c r="L312" i="1"/>
  <c r="M312" i="1"/>
  <c r="N312" i="1"/>
  <c r="C313" i="1"/>
  <c r="D313" i="1"/>
  <c r="E313" i="1"/>
  <c r="F313" i="1"/>
  <c r="G313" i="1"/>
  <c r="H313" i="1"/>
  <c r="I313" i="1"/>
  <c r="J313" i="1"/>
  <c r="L313" i="1"/>
  <c r="M313" i="1"/>
  <c r="N313" i="1"/>
  <c r="C314" i="1"/>
  <c r="D314" i="1"/>
  <c r="E314" i="1"/>
  <c r="F314" i="1"/>
  <c r="G314" i="1"/>
  <c r="H314" i="1"/>
  <c r="I314" i="1"/>
  <c r="J314" i="1"/>
  <c r="L314" i="1"/>
  <c r="M314" i="1"/>
  <c r="N314" i="1"/>
  <c r="C315" i="1"/>
  <c r="D315" i="1"/>
  <c r="E315" i="1"/>
  <c r="F315" i="1"/>
  <c r="G315" i="1"/>
  <c r="H315" i="1"/>
  <c r="I315" i="1"/>
  <c r="J315" i="1"/>
  <c r="L315" i="1"/>
  <c r="M315" i="1"/>
  <c r="N315" i="1"/>
  <c r="C316" i="1"/>
  <c r="D316" i="1"/>
  <c r="E316" i="1"/>
  <c r="F316" i="1"/>
  <c r="G316" i="1"/>
  <c r="H316" i="1"/>
  <c r="I316" i="1"/>
  <c r="J316" i="1"/>
  <c r="L316" i="1"/>
  <c r="M316" i="1"/>
  <c r="N316" i="1"/>
  <c r="C317" i="1"/>
  <c r="D317" i="1"/>
  <c r="E317" i="1"/>
  <c r="F317" i="1"/>
  <c r="G317" i="1"/>
  <c r="H317" i="1"/>
  <c r="I317" i="1"/>
  <c r="J317" i="1"/>
  <c r="L317" i="1"/>
  <c r="M317" i="1"/>
  <c r="N317" i="1"/>
  <c r="C318" i="1"/>
  <c r="D318" i="1"/>
  <c r="E318" i="1"/>
  <c r="F318" i="1"/>
  <c r="G318" i="1"/>
  <c r="H318" i="1"/>
  <c r="I318" i="1"/>
  <c r="J318" i="1"/>
  <c r="L318" i="1"/>
  <c r="M318" i="1"/>
  <c r="N318" i="1"/>
  <c r="C319" i="1"/>
  <c r="D319" i="1"/>
  <c r="E319" i="1"/>
  <c r="F319" i="1"/>
  <c r="G319" i="1"/>
  <c r="H319" i="1"/>
  <c r="I319" i="1"/>
  <c r="J319" i="1"/>
  <c r="L319" i="1"/>
  <c r="M319" i="1"/>
  <c r="N319" i="1"/>
  <c r="C320" i="1"/>
  <c r="D320" i="1"/>
  <c r="E320" i="1"/>
  <c r="F320" i="1"/>
  <c r="G320" i="1"/>
  <c r="H320" i="1"/>
  <c r="I320" i="1"/>
  <c r="J320" i="1"/>
  <c r="L320" i="1"/>
  <c r="M320" i="1"/>
  <c r="N320" i="1"/>
  <c r="C321" i="1"/>
  <c r="D321" i="1"/>
  <c r="E321" i="1"/>
  <c r="F321" i="1"/>
  <c r="G321" i="1"/>
  <c r="H321" i="1"/>
  <c r="I321" i="1"/>
  <c r="J321" i="1"/>
  <c r="L321" i="1"/>
  <c r="M321" i="1"/>
  <c r="N321" i="1"/>
  <c r="C322" i="1"/>
  <c r="D322" i="1"/>
  <c r="E322" i="1"/>
  <c r="F322" i="1"/>
  <c r="G322" i="1"/>
  <c r="H322" i="1"/>
  <c r="I322" i="1"/>
  <c r="J322" i="1"/>
  <c r="L322" i="1"/>
  <c r="M322" i="1"/>
  <c r="N322" i="1"/>
  <c r="C323" i="1"/>
  <c r="D323" i="1"/>
  <c r="E323" i="1"/>
  <c r="F323" i="1"/>
  <c r="G323" i="1"/>
  <c r="H323" i="1"/>
  <c r="I323" i="1"/>
  <c r="J323" i="1"/>
  <c r="L323" i="1"/>
  <c r="M323" i="1"/>
  <c r="N323" i="1"/>
  <c r="C324" i="1"/>
  <c r="D324" i="1"/>
  <c r="E324" i="1"/>
  <c r="F324" i="1"/>
  <c r="G324" i="1"/>
  <c r="H324" i="1"/>
  <c r="I324" i="1"/>
  <c r="J324" i="1"/>
  <c r="L324" i="1"/>
  <c r="M324" i="1"/>
  <c r="N324" i="1"/>
  <c r="C325" i="1"/>
  <c r="D325" i="1"/>
  <c r="E325" i="1"/>
  <c r="F325" i="1"/>
  <c r="G325" i="1"/>
  <c r="H325" i="1"/>
  <c r="I325" i="1"/>
  <c r="J325" i="1"/>
  <c r="L325" i="1"/>
  <c r="M325" i="1"/>
  <c r="N325" i="1"/>
  <c r="C326" i="1"/>
  <c r="D326" i="1"/>
  <c r="E326" i="1"/>
  <c r="F326" i="1"/>
  <c r="G326" i="1"/>
  <c r="H326" i="1"/>
  <c r="I326" i="1"/>
  <c r="J326" i="1"/>
  <c r="L326" i="1"/>
  <c r="M326" i="1"/>
  <c r="N326" i="1"/>
  <c r="C327" i="1"/>
  <c r="D327" i="1"/>
  <c r="E327" i="1"/>
  <c r="F327" i="1"/>
  <c r="G327" i="1"/>
  <c r="H327" i="1"/>
  <c r="I327" i="1"/>
  <c r="J327" i="1"/>
  <c r="L327" i="1"/>
  <c r="M327" i="1"/>
  <c r="N327" i="1"/>
  <c r="C328" i="1"/>
  <c r="D328" i="1"/>
  <c r="E328" i="1"/>
  <c r="F328" i="1"/>
  <c r="G328" i="1"/>
  <c r="H328" i="1"/>
  <c r="I328" i="1"/>
  <c r="J328" i="1"/>
  <c r="L328" i="1"/>
  <c r="M328" i="1"/>
  <c r="N328" i="1"/>
  <c r="C329" i="1"/>
  <c r="D329" i="1"/>
  <c r="E329" i="1"/>
  <c r="F329" i="1"/>
  <c r="G329" i="1"/>
  <c r="H329" i="1"/>
  <c r="I329" i="1"/>
  <c r="J329" i="1"/>
  <c r="L329" i="1"/>
  <c r="M329" i="1"/>
  <c r="N329" i="1"/>
  <c r="C330" i="1"/>
  <c r="D330" i="1"/>
  <c r="E330" i="1"/>
  <c r="F330" i="1"/>
  <c r="G330" i="1"/>
  <c r="H330" i="1"/>
  <c r="I330" i="1"/>
  <c r="J330" i="1"/>
  <c r="L330" i="1"/>
  <c r="M330" i="1"/>
  <c r="N330" i="1"/>
  <c r="C331" i="1"/>
  <c r="D331" i="1"/>
  <c r="E331" i="1"/>
  <c r="F331" i="1"/>
  <c r="G331" i="1"/>
  <c r="H331" i="1"/>
  <c r="I331" i="1"/>
  <c r="J331" i="1"/>
  <c r="L331" i="1"/>
  <c r="M331" i="1"/>
  <c r="N331" i="1"/>
  <c r="C332" i="1"/>
  <c r="D332" i="1"/>
  <c r="E332" i="1"/>
  <c r="F332" i="1"/>
  <c r="G332" i="1"/>
  <c r="H332" i="1"/>
  <c r="I332" i="1"/>
  <c r="J332" i="1"/>
  <c r="L332" i="1"/>
  <c r="M332" i="1"/>
  <c r="N332" i="1"/>
  <c r="C333" i="1"/>
  <c r="D333" i="1"/>
  <c r="E333" i="1"/>
  <c r="F333" i="1"/>
  <c r="G333" i="1"/>
  <c r="H333" i="1"/>
  <c r="I333" i="1"/>
  <c r="J333" i="1"/>
  <c r="L333" i="1"/>
  <c r="M333" i="1"/>
  <c r="N333" i="1"/>
  <c r="C334" i="1"/>
  <c r="D334" i="1"/>
  <c r="E334" i="1"/>
  <c r="F334" i="1"/>
  <c r="G334" i="1"/>
  <c r="H334" i="1"/>
  <c r="I334" i="1"/>
  <c r="J334" i="1"/>
  <c r="L334" i="1"/>
  <c r="M334" i="1"/>
  <c r="N334" i="1"/>
  <c r="C335" i="1"/>
  <c r="D335" i="1"/>
  <c r="E335" i="1"/>
  <c r="F335" i="1"/>
  <c r="G335" i="1"/>
  <c r="H335" i="1"/>
  <c r="I335" i="1"/>
  <c r="J335" i="1"/>
  <c r="L335" i="1"/>
  <c r="M335" i="1"/>
  <c r="N335" i="1"/>
  <c r="C336" i="1"/>
  <c r="D336" i="1"/>
  <c r="E336" i="1"/>
  <c r="F336" i="1"/>
  <c r="G336" i="1"/>
  <c r="H336" i="1"/>
  <c r="I336" i="1"/>
  <c r="J336" i="1"/>
  <c r="L336" i="1"/>
  <c r="M336" i="1"/>
  <c r="N336" i="1"/>
  <c r="C337" i="1"/>
  <c r="D337" i="1"/>
  <c r="E337" i="1"/>
  <c r="F337" i="1"/>
  <c r="G337" i="1"/>
  <c r="H337" i="1"/>
  <c r="I337" i="1"/>
  <c r="J337" i="1"/>
  <c r="L337" i="1"/>
  <c r="M337" i="1"/>
  <c r="N337" i="1"/>
  <c r="C338" i="1"/>
  <c r="D338" i="1"/>
  <c r="E338" i="1"/>
  <c r="F338" i="1"/>
  <c r="G338" i="1"/>
  <c r="H338" i="1"/>
  <c r="I338" i="1"/>
  <c r="J338" i="1"/>
  <c r="L338" i="1"/>
  <c r="M338" i="1"/>
  <c r="N338" i="1"/>
  <c r="C339" i="1"/>
  <c r="D339" i="1"/>
  <c r="E339" i="1"/>
  <c r="F339" i="1"/>
  <c r="G339" i="1"/>
  <c r="H339" i="1"/>
  <c r="I339" i="1"/>
  <c r="J339" i="1"/>
  <c r="L339" i="1"/>
  <c r="M339" i="1"/>
  <c r="N339" i="1"/>
  <c r="C340" i="1"/>
  <c r="D340" i="1"/>
  <c r="E340" i="1"/>
  <c r="F340" i="1"/>
  <c r="G340" i="1"/>
  <c r="H340" i="1"/>
  <c r="I340" i="1"/>
  <c r="J340" i="1"/>
  <c r="L340" i="1"/>
  <c r="M340" i="1"/>
  <c r="N340" i="1"/>
  <c r="C341" i="1"/>
  <c r="D341" i="1"/>
  <c r="E341" i="1"/>
  <c r="F341" i="1"/>
  <c r="G341" i="1"/>
  <c r="H341" i="1"/>
  <c r="I341" i="1"/>
  <c r="J341" i="1"/>
  <c r="L341" i="1"/>
  <c r="M341" i="1"/>
  <c r="N341" i="1"/>
  <c r="C342" i="1"/>
  <c r="D342" i="1"/>
  <c r="E342" i="1"/>
  <c r="F342" i="1"/>
  <c r="G342" i="1"/>
  <c r="H342" i="1"/>
  <c r="I342" i="1"/>
  <c r="J342" i="1"/>
  <c r="L342" i="1"/>
  <c r="M342" i="1"/>
  <c r="N342" i="1"/>
  <c r="C343" i="1"/>
  <c r="D343" i="1"/>
  <c r="E343" i="1"/>
  <c r="F343" i="1"/>
  <c r="G343" i="1"/>
  <c r="H343" i="1"/>
  <c r="I343" i="1"/>
  <c r="J343" i="1"/>
  <c r="L343" i="1"/>
  <c r="M343" i="1"/>
  <c r="N343" i="1"/>
  <c r="C344" i="1"/>
  <c r="D344" i="1"/>
  <c r="E344" i="1"/>
  <c r="F344" i="1"/>
  <c r="G344" i="1"/>
  <c r="H344" i="1"/>
  <c r="I344" i="1"/>
  <c r="J344" i="1"/>
  <c r="L344" i="1"/>
  <c r="M344" i="1"/>
  <c r="N344" i="1"/>
  <c r="C345" i="1"/>
  <c r="D345" i="1"/>
  <c r="E345" i="1"/>
  <c r="F345" i="1"/>
  <c r="G345" i="1"/>
  <c r="H345" i="1"/>
  <c r="I345" i="1"/>
  <c r="J345" i="1"/>
  <c r="L345" i="1"/>
  <c r="M345" i="1"/>
  <c r="N345" i="1"/>
  <c r="C346" i="1"/>
  <c r="D346" i="1"/>
  <c r="E346" i="1"/>
  <c r="F346" i="1"/>
  <c r="G346" i="1"/>
  <c r="H346" i="1"/>
  <c r="I346" i="1"/>
  <c r="J346" i="1"/>
  <c r="L346" i="1"/>
  <c r="M346" i="1"/>
  <c r="N346" i="1"/>
  <c r="C347" i="1"/>
  <c r="D347" i="1"/>
  <c r="E347" i="1"/>
  <c r="F347" i="1"/>
  <c r="G347" i="1"/>
  <c r="H347" i="1"/>
  <c r="I347" i="1"/>
  <c r="J347" i="1"/>
  <c r="L347" i="1"/>
  <c r="M347" i="1"/>
  <c r="N347" i="1"/>
  <c r="C348" i="1"/>
  <c r="D348" i="1"/>
  <c r="E348" i="1"/>
  <c r="F348" i="1"/>
  <c r="G348" i="1"/>
  <c r="H348" i="1"/>
  <c r="I348" i="1"/>
  <c r="J348" i="1"/>
  <c r="L348" i="1"/>
  <c r="M348" i="1"/>
  <c r="N348" i="1"/>
  <c r="C349" i="1"/>
  <c r="D349" i="1"/>
  <c r="E349" i="1"/>
  <c r="F349" i="1"/>
  <c r="G349" i="1"/>
  <c r="H349" i="1"/>
  <c r="I349" i="1"/>
  <c r="J349" i="1"/>
  <c r="L349" i="1"/>
  <c r="M349" i="1"/>
  <c r="N349" i="1"/>
  <c r="C350" i="1"/>
  <c r="D350" i="1"/>
  <c r="E350" i="1"/>
  <c r="F350" i="1"/>
  <c r="G350" i="1"/>
  <c r="H350" i="1"/>
  <c r="I350" i="1"/>
  <c r="J350" i="1"/>
  <c r="L350" i="1"/>
  <c r="M350" i="1"/>
  <c r="N350" i="1"/>
  <c r="C351" i="1"/>
  <c r="D351" i="1"/>
  <c r="E351" i="1"/>
  <c r="F351" i="1"/>
  <c r="G351" i="1"/>
  <c r="H351" i="1"/>
  <c r="I351" i="1"/>
  <c r="J351" i="1"/>
  <c r="L351" i="1"/>
  <c r="M351" i="1"/>
  <c r="N351" i="1"/>
  <c r="C352" i="1"/>
  <c r="D352" i="1"/>
  <c r="E352" i="1"/>
  <c r="F352" i="1"/>
  <c r="G352" i="1"/>
  <c r="H352" i="1"/>
  <c r="I352" i="1"/>
  <c r="J352" i="1"/>
  <c r="L352" i="1"/>
  <c r="M352" i="1"/>
  <c r="N352" i="1"/>
  <c r="C353" i="1"/>
  <c r="D353" i="1"/>
  <c r="E353" i="1"/>
  <c r="F353" i="1"/>
  <c r="G353" i="1"/>
  <c r="H353" i="1"/>
  <c r="I353" i="1"/>
  <c r="J353" i="1"/>
  <c r="L353" i="1"/>
  <c r="M353" i="1"/>
  <c r="N353" i="1"/>
  <c r="C354" i="1"/>
  <c r="D354" i="1"/>
  <c r="E354" i="1"/>
  <c r="F354" i="1"/>
  <c r="G354" i="1"/>
  <c r="H354" i="1"/>
  <c r="I354" i="1"/>
  <c r="J354" i="1"/>
  <c r="L354" i="1"/>
  <c r="M354" i="1"/>
  <c r="N354" i="1"/>
  <c r="C355" i="1"/>
  <c r="D355" i="1"/>
  <c r="E355" i="1"/>
  <c r="F355" i="1"/>
  <c r="G355" i="1"/>
  <c r="H355" i="1"/>
  <c r="I355" i="1"/>
  <c r="J355" i="1"/>
  <c r="L355" i="1"/>
  <c r="M355" i="1"/>
  <c r="N355" i="1"/>
  <c r="C356" i="1"/>
  <c r="D356" i="1"/>
  <c r="E356" i="1"/>
  <c r="F356" i="1"/>
  <c r="G356" i="1"/>
  <c r="H356" i="1"/>
  <c r="I356" i="1"/>
  <c r="J356" i="1"/>
  <c r="L356" i="1"/>
  <c r="M356" i="1"/>
  <c r="N356" i="1"/>
  <c r="C357" i="1"/>
  <c r="D357" i="1"/>
  <c r="E357" i="1"/>
  <c r="F357" i="1"/>
  <c r="G357" i="1"/>
  <c r="H357" i="1"/>
  <c r="I357" i="1"/>
  <c r="J357" i="1"/>
  <c r="L357" i="1"/>
  <c r="M357" i="1"/>
  <c r="N357" i="1"/>
  <c r="C358" i="1"/>
  <c r="D358" i="1"/>
  <c r="E358" i="1"/>
  <c r="F358" i="1"/>
  <c r="G358" i="1"/>
  <c r="H358" i="1"/>
  <c r="I358" i="1"/>
  <c r="J358" i="1"/>
  <c r="L358" i="1"/>
  <c r="M358" i="1"/>
  <c r="N358" i="1"/>
  <c r="C359" i="1"/>
  <c r="D359" i="1"/>
  <c r="E359" i="1"/>
  <c r="F359" i="1"/>
  <c r="G359" i="1"/>
  <c r="H359" i="1"/>
  <c r="I359" i="1"/>
  <c r="J359" i="1"/>
  <c r="L359" i="1"/>
  <c r="M359" i="1"/>
  <c r="N359" i="1"/>
  <c r="C360" i="1"/>
  <c r="D360" i="1"/>
  <c r="E360" i="1"/>
  <c r="F360" i="1"/>
  <c r="G360" i="1"/>
  <c r="H360" i="1"/>
  <c r="I360" i="1"/>
  <c r="J360" i="1"/>
  <c r="L360" i="1"/>
  <c r="M360" i="1"/>
  <c r="N360" i="1"/>
  <c r="C361" i="1"/>
  <c r="D361" i="1"/>
  <c r="E361" i="1"/>
  <c r="F361" i="1"/>
  <c r="G361" i="1"/>
  <c r="H361" i="1"/>
  <c r="I361" i="1"/>
  <c r="J361" i="1"/>
  <c r="L361" i="1"/>
  <c r="M361" i="1"/>
  <c r="N361" i="1"/>
  <c r="C362" i="1"/>
  <c r="D362" i="1"/>
  <c r="E362" i="1"/>
  <c r="F362" i="1"/>
  <c r="G362" i="1"/>
  <c r="H362" i="1"/>
  <c r="I362" i="1"/>
  <c r="J362" i="1"/>
  <c r="L362" i="1"/>
  <c r="M362" i="1"/>
  <c r="N362" i="1"/>
  <c r="C363" i="1"/>
  <c r="D363" i="1"/>
  <c r="E363" i="1"/>
  <c r="F363" i="1"/>
  <c r="G363" i="1"/>
  <c r="H363" i="1"/>
  <c r="I363" i="1"/>
  <c r="J363" i="1"/>
  <c r="L363" i="1"/>
  <c r="M363" i="1"/>
  <c r="N363" i="1"/>
  <c r="C364" i="1"/>
  <c r="D364" i="1"/>
  <c r="E364" i="1"/>
  <c r="F364" i="1"/>
  <c r="G364" i="1"/>
  <c r="H364" i="1"/>
  <c r="I364" i="1"/>
  <c r="J364" i="1"/>
  <c r="L364" i="1"/>
  <c r="M364" i="1"/>
  <c r="N364" i="1"/>
  <c r="C365" i="1"/>
  <c r="D365" i="1"/>
  <c r="E365" i="1"/>
  <c r="F365" i="1"/>
  <c r="G365" i="1"/>
  <c r="H365" i="1"/>
  <c r="I365" i="1"/>
  <c r="J365" i="1"/>
  <c r="L365" i="1"/>
  <c r="M365" i="1"/>
  <c r="N365" i="1"/>
  <c r="C366" i="1"/>
  <c r="D366" i="1"/>
  <c r="E366" i="1"/>
  <c r="F366" i="1"/>
  <c r="G366" i="1"/>
  <c r="H366" i="1"/>
  <c r="I366" i="1"/>
  <c r="J366" i="1"/>
  <c r="L366" i="1"/>
  <c r="M366" i="1"/>
  <c r="N366" i="1"/>
  <c r="C367" i="1"/>
  <c r="D367" i="1"/>
  <c r="E367" i="1"/>
  <c r="F367" i="1"/>
  <c r="G367" i="1"/>
  <c r="H367" i="1"/>
  <c r="I367" i="1"/>
  <c r="J367" i="1"/>
  <c r="L367" i="1"/>
  <c r="M367" i="1"/>
  <c r="N367" i="1"/>
  <c r="C368" i="1"/>
  <c r="D368" i="1"/>
  <c r="E368" i="1"/>
  <c r="F368" i="1"/>
  <c r="G368" i="1"/>
  <c r="H368" i="1"/>
  <c r="I368" i="1"/>
  <c r="J368" i="1"/>
  <c r="L368" i="1"/>
  <c r="M368" i="1"/>
  <c r="N368" i="1"/>
  <c r="C369" i="1"/>
  <c r="D369" i="1"/>
  <c r="E369" i="1"/>
  <c r="F369" i="1"/>
  <c r="G369" i="1"/>
  <c r="H369" i="1"/>
  <c r="I369" i="1"/>
  <c r="J369" i="1"/>
  <c r="L369" i="1"/>
  <c r="M369" i="1"/>
  <c r="N369" i="1"/>
  <c r="C370" i="1"/>
  <c r="D370" i="1"/>
  <c r="E370" i="1"/>
  <c r="F370" i="1"/>
  <c r="G370" i="1"/>
  <c r="H370" i="1"/>
  <c r="I370" i="1"/>
  <c r="J370" i="1"/>
  <c r="L370" i="1"/>
  <c r="M370" i="1"/>
  <c r="N370" i="1"/>
  <c r="C371" i="1"/>
  <c r="D371" i="1"/>
  <c r="E371" i="1"/>
  <c r="F371" i="1"/>
  <c r="G371" i="1"/>
  <c r="H371" i="1"/>
  <c r="I371" i="1"/>
  <c r="J371" i="1"/>
  <c r="L371" i="1"/>
  <c r="M371" i="1"/>
  <c r="N371" i="1"/>
  <c r="C372" i="1"/>
  <c r="D372" i="1"/>
  <c r="E372" i="1"/>
  <c r="F372" i="1"/>
  <c r="G372" i="1"/>
  <c r="H372" i="1"/>
  <c r="I372" i="1"/>
  <c r="J372" i="1"/>
  <c r="L372" i="1"/>
  <c r="M372" i="1"/>
  <c r="N372" i="1"/>
  <c r="C373" i="1"/>
  <c r="D373" i="1"/>
  <c r="E373" i="1"/>
  <c r="F373" i="1"/>
  <c r="G373" i="1"/>
  <c r="H373" i="1"/>
  <c r="I373" i="1"/>
  <c r="J373" i="1"/>
  <c r="L373" i="1"/>
  <c r="M373" i="1"/>
  <c r="N373" i="1"/>
  <c r="C374" i="1"/>
  <c r="D374" i="1"/>
  <c r="E374" i="1"/>
  <c r="F374" i="1"/>
  <c r="G374" i="1"/>
  <c r="H374" i="1"/>
  <c r="I374" i="1"/>
  <c r="J374" i="1"/>
  <c r="L374" i="1"/>
  <c r="M374" i="1"/>
  <c r="N374" i="1"/>
  <c r="C375" i="1"/>
  <c r="D375" i="1"/>
  <c r="E375" i="1"/>
  <c r="F375" i="1"/>
  <c r="G375" i="1"/>
  <c r="H375" i="1"/>
  <c r="I375" i="1"/>
  <c r="J375" i="1"/>
  <c r="L375" i="1"/>
  <c r="M375" i="1"/>
  <c r="N375" i="1"/>
  <c r="C376" i="1"/>
  <c r="D376" i="1"/>
  <c r="E376" i="1"/>
  <c r="F376" i="1"/>
  <c r="G376" i="1"/>
  <c r="H376" i="1"/>
  <c r="I376" i="1"/>
  <c r="J376" i="1"/>
  <c r="L376" i="1"/>
  <c r="M376" i="1"/>
  <c r="N376" i="1"/>
  <c r="C377" i="1"/>
  <c r="D377" i="1"/>
  <c r="E377" i="1"/>
  <c r="F377" i="1"/>
  <c r="G377" i="1"/>
  <c r="H377" i="1"/>
  <c r="I377" i="1"/>
  <c r="J377" i="1"/>
  <c r="L377" i="1"/>
  <c r="M377" i="1"/>
  <c r="N377" i="1"/>
  <c r="C378" i="1"/>
  <c r="D378" i="1"/>
  <c r="E378" i="1"/>
  <c r="F378" i="1"/>
  <c r="G378" i="1"/>
  <c r="H378" i="1"/>
  <c r="I378" i="1"/>
  <c r="J378" i="1"/>
  <c r="L378" i="1"/>
  <c r="M378" i="1"/>
  <c r="N378" i="1"/>
  <c r="C379" i="1"/>
  <c r="D379" i="1"/>
  <c r="E379" i="1"/>
  <c r="F379" i="1"/>
  <c r="G379" i="1"/>
  <c r="H379" i="1"/>
  <c r="I379" i="1"/>
  <c r="J379" i="1"/>
  <c r="L379" i="1"/>
  <c r="M379" i="1"/>
  <c r="N379" i="1"/>
  <c r="C380" i="1"/>
  <c r="D380" i="1"/>
  <c r="E380" i="1"/>
  <c r="F380" i="1"/>
  <c r="G380" i="1"/>
  <c r="H380" i="1"/>
  <c r="I380" i="1"/>
  <c r="J380" i="1"/>
  <c r="L380" i="1"/>
  <c r="M380" i="1"/>
  <c r="N380" i="1"/>
  <c r="C381" i="1"/>
  <c r="D381" i="1"/>
  <c r="E381" i="1"/>
  <c r="F381" i="1"/>
  <c r="G381" i="1"/>
  <c r="H381" i="1"/>
  <c r="I381" i="1"/>
  <c r="J381" i="1"/>
  <c r="L381" i="1"/>
  <c r="M381" i="1"/>
  <c r="N381" i="1"/>
  <c r="C382" i="1"/>
  <c r="D382" i="1"/>
  <c r="E382" i="1"/>
  <c r="F382" i="1"/>
  <c r="G382" i="1"/>
  <c r="H382" i="1"/>
  <c r="I382" i="1"/>
  <c r="J382" i="1"/>
  <c r="L382" i="1"/>
  <c r="M382" i="1"/>
  <c r="N382" i="1"/>
  <c r="C383" i="1"/>
  <c r="D383" i="1"/>
  <c r="E383" i="1"/>
  <c r="F383" i="1"/>
  <c r="G383" i="1"/>
  <c r="H383" i="1"/>
  <c r="I383" i="1"/>
  <c r="J383" i="1"/>
  <c r="L383" i="1"/>
  <c r="M383" i="1"/>
  <c r="N383" i="1"/>
  <c r="C384" i="1"/>
  <c r="D384" i="1"/>
  <c r="E384" i="1"/>
  <c r="F384" i="1"/>
  <c r="G384" i="1"/>
  <c r="H384" i="1"/>
  <c r="I384" i="1"/>
  <c r="J384" i="1"/>
  <c r="L384" i="1"/>
  <c r="M384" i="1"/>
  <c r="N384" i="1"/>
  <c r="C385" i="1"/>
  <c r="D385" i="1"/>
  <c r="E385" i="1"/>
  <c r="F385" i="1"/>
  <c r="G385" i="1"/>
  <c r="H385" i="1"/>
  <c r="I385" i="1"/>
  <c r="J385" i="1"/>
  <c r="L385" i="1"/>
  <c r="M385" i="1"/>
  <c r="N385" i="1"/>
  <c r="C386" i="1"/>
  <c r="D386" i="1"/>
  <c r="E386" i="1"/>
  <c r="F386" i="1"/>
  <c r="G386" i="1"/>
  <c r="H386" i="1"/>
  <c r="I386" i="1"/>
  <c r="J386" i="1"/>
  <c r="L386" i="1"/>
  <c r="M386" i="1"/>
  <c r="N386" i="1"/>
  <c r="C387" i="1"/>
  <c r="D387" i="1"/>
  <c r="E387" i="1"/>
  <c r="F387" i="1"/>
  <c r="G387" i="1"/>
  <c r="H387" i="1"/>
  <c r="I387" i="1"/>
  <c r="J387" i="1"/>
  <c r="L387" i="1"/>
  <c r="M387" i="1"/>
  <c r="N387" i="1"/>
  <c r="C388" i="1"/>
  <c r="D388" i="1"/>
  <c r="E388" i="1"/>
  <c r="F388" i="1"/>
  <c r="G388" i="1"/>
  <c r="H388" i="1"/>
  <c r="I388" i="1"/>
  <c r="J388" i="1"/>
  <c r="L388" i="1"/>
  <c r="M388" i="1"/>
  <c r="N388" i="1"/>
  <c r="C389" i="1"/>
  <c r="D389" i="1"/>
  <c r="E389" i="1"/>
  <c r="F389" i="1"/>
  <c r="G389" i="1"/>
  <c r="H389" i="1"/>
  <c r="I389" i="1"/>
  <c r="J389" i="1"/>
  <c r="L389" i="1"/>
  <c r="M389" i="1"/>
  <c r="N389" i="1"/>
  <c r="C390" i="1"/>
  <c r="D390" i="1"/>
  <c r="E390" i="1"/>
  <c r="F390" i="1"/>
  <c r="G390" i="1"/>
  <c r="H390" i="1"/>
  <c r="I390" i="1"/>
  <c r="J390" i="1"/>
  <c r="L390" i="1"/>
  <c r="M390" i="1"/>
  <c r="N390" i="1"/>
  <c r="C391" i="1"/>
  <c r="D391" i="1"/>
  <c r="E391" i="1"/>
  <c r="F391" i="1"/>
  <c r="G391" i="1"/>
  <c r="H391" i="1"/>
  <c r="I391" i="1"/>
  <c r="J391" i="1"/>
  <c r="L391" i="1"/>
  <c r="M391" i="1"/>
  <c r="N391" i="1"/>
  <c r="C392" i="1"/>
  <c r="D392" i="1"/>
  <c r="E392" i="1"/>
  <c r="F392" i="1"/>
  <c r="G392" i="1"/>
  <c r="H392" i="1"/>
  <c r="I392" i="1"/>
  <c r="J392" i="1"/>
  <c r="L392" i="1"/>
  <c r="M392" i="1"/>
  <c r="N392" i="1"/>
  <c r="C393" i="1"/>
  <c r="D393" i="1"/>
  <c r="E393" i="1"/>
  <c r="F393" i="1"/>
  <c r="G393" i="1"/>
  <c r="H393" i="1"/>
  <c r="I393" i="1"/>
  <c r="J393" i="1"/>
  <c r="L393" i="1"/>
  <c r="M393" i="1"/>
  <c r="N393" i="1"/>
  <c r="C394" i="1"/>
  <c r="D394" i="1"/>
  <c r="E394" i="1"/>
  <c r="F394" i="1"/>
  <c r="G394" i="1"/>
  <c r="H394" i="1"/>
  <c r="I394" i="1"/>
  <c r="J394" i="1"/>
  <c r="L394" i="1"/>
  <c r="M394" i="1"/>
  <c r="N394" i="1"/>
  <c r="C395" i="1"/>
  <c r="D395" i="1"/>
  <c r="E395" i="1"/>
  <c r="F395" i="1"/>
  <c r="G395" i="1"/>
  <c r="H395" i="1"/>
  <c r="I395" i="1"/>
  <c r="J395" i="1"/>
  <c r="L395" i="1"/>
  <c r="M395" i="1"/>
  <c r="N395" i="1"/>
  <c r="C396" i="1"/>
  <c r="D396" i="1"/>
  <c r="E396" i="1"/>
  <c r="F396" i="1"/>
  <c r="G396" i="1"/>
  <c r="H396" i="1"/>
  <c r="I396" i="1"/>
  <c r="J396" i="1"/>
  <c r="L396" i="1"/>
  <c r="M396" i="1"/>
  <c r="N396" i="1"/>
</calcChain>
</file>

<file path=xl/sharedStrings.xml><?xml version="1.0" encoding="utf-8"?>
<sst xmlns="http://schemas.openxmlformats.org/spreadsheetml/2006/main" count="817" uniqueCount="810">
  <si>
    <t>Asset</t>
  </si>
  <si>
    <t>Data</t>
  </si>
  <si>
    <t>Hora</t>
  </si>
  <si>
    <t>Último</t>
  </si>
  <si>
    <t>Abertura</t>
  </si>
  <si>
    <t>Máximo</t>
  </si>
  <si>
    <t>Mínimo</t>
  </si>
  <si>
    <t>Fechamento Anterior</t>
  </si>
  <si>
    <t>Variação</t>
  </si>
  <si>
    <t>Nome do Ativo</t>
  </si>
  <si>
    <t>Negócios</t>
  </si>
  <si>
    <t>Volume</t>
  </si>
  <si>
    <t>Dividend Yield</t>
  </si>
  <si>
    <t>AALR3</t>
  </si>
  <si>
    <t>Alliar ON NM</t>
  </si>
  <si>
    <t>ABCB4</t>
  </si>
  <si>
    <t>Abc Brasil PN N2</t>
  </si>
  <si>
    <t>ABEV3</t>
  </si>
  <si>
    <t>Ambev S/A ON</t>
  </si>
  <si>
    <t>AFLT3</t>
  </si>
  <si>
    <t>Afluente T ON</t>
  </si>
  <si>
    <t>AGRO3</t>
  </si>
  <si>
    <t>Brasilagro ON NM</t>
  </si>
  <si>
    <t>ALPA3</t>
  </si>
  <si>
    <t>Alpargatas ON N1</t>
  </si>
  <si>
    <t>ALPA4</t>
  </si>
  <si>
    <t>Alpargatas PN N1</t>
  </si>
  <si>
    <t>ALPK3</t>
  </si>
  <si>
    <t>Estapar ON NM</t>
  </si>
  <si>
    <t>ALSO3</t>
  </si>
  <si>
    <t>Alianscsonae ON ED NM</t>
  </si>
  <si>
    <t>ALUP3</t>
  </si>
  <si>
    <t>Alupar ON ED N2</t>
  </si>
  <si>
    <t>ALUP4</t>
  </si>
  <si>
    <t>Alupar PN ED N2</t>
  </si>
  <si>
    <t>ALUP11</t>
  </si>
  <si>
    <t>Alupar UNT ED N2</t>
  </si>
  <si>
    <t>AMAR3</t>
  </si>
  <si>
    <t>Lojas Marisa ON NM</t>
  </si>
  <si>
    <t>AMBP3</t>
  </si>
  <si>
    <t>Ambipar ON NM</t>
  </si>
  <si>
    <t>ANIM3</t>
  </si>
  <si>
    <t>Anima ON NM</t>
  </si>
  <si>
    <t>APER3</t>
  </si>
  <si>
    <t>Alper S.A. ON NM</t>
  </si>
  <si>
    <t>ARZZ3</t>
  </si>
  <si>
    <t>Arezzo Co ON ED NM</t>
  </si>
  <si>
    <t>ATMP3</t>
  </si>
  <si>
    <t>Atmasa ON NM</t>
  </si>
  <si>
    <t>ATOM3</t>
  </si>
  <si>
    <t>Atompar ON ED</t>
  </si>
  <si>
    <t>AZEV3</t>
  </si>
  <si>
    <t>Azevedo ON</t>
  </si>
  <si>
    <t>AZEV4</t>
  </si>
  <si>
    <t>Azevedo PN</t>
  </si>
  <si>
    <t>AZUL4</t>
  </si>
  <si>
    <t>Azul PN N2</t>
  </si>
  <si>
    <t>B3SA3</t>
  </si>
  <si>
    <t>B3 ON NM</t>
  </si>
  <si>
    <t>BAHI3</t>
  </si>
  <si>
    <t>Bahema ON MA</t>
  </si>
  <si>
    <t>BALM3</t>
  </si>
  <si>
    <t>Baumer ON</t>
  </si>
  <si>
    <t>BALM4</t>
  </si>
  <si>
    <t>Baumer PN</t>
  </si>
  <si>
    <t>BAUH4</t>
  </si>
  <si>
    <t>Excelsior PN ED</t>
  </si>
  <si>
    <t>BAZA3</t>
  </si>
  <si>
    <t>Amazonia ON ERJ</t>
  </si>
  <si>
    <t>BBAS3</t>
  </si>
  <si>
    <t>Brasil ON NM</t>
  </si>
  <si>
    <t>BBDC3</t>
  </si>
  <si>
    <t>Bradesco ON N1</t>
  </si>
  <si>
    <t>BBDC4</t>
  </si>
  <si>
    <t>Bradesco PN N1</t>
  </si>
  <si>
    <t>BBRK3</t>
  </si>
  <si>
    <t>Br Brokers ON NM</t>
  </si>
  <si>
    <t>BBSE3</t>
  </si>
  <si>
    <t>Bbseguridade ON NM</t>
  </si>
  <si>
    <t>BDLL4</t>
  </si>
  <si>
    <t>Bardella PN</t>
  </si>
  <si>
    <t>BEEF3</t>
  </si>
  <si>
    <t>Minerva ON NM</t>
  </si>
  <si>
    <t>BEES3</t>
  </si>
  <si>
    <t>Banestes ON</t>
  </si>
  <si>
    <t>BEES4</t>
  </si>
  <si>
    <t>Banestes PN</t>
  </si>
  <si>
    <t>BGIP4</t>
  </si>
  <si>
    <t>Banese PN</t>
  </si>
  <si>
    <t>BIDI11</t>
  </si>
  <si>
    <t>Banco Inter UNT N2</t>
  </si>
  <si>
    <t>BIDI3</t>
  </si>
  <si>
    <t>Banco Inter ON N2</t>
  </si>
  <si>
    <t>BIDI4</t>
  </si>
  <si>
    <t>Banco Inter PN N2</t>
  </si>
  <si>
    <t>BIOM3</t>
  </si>
  <si>
    <t>Biomm ON MA</t>
  </si>
  <si>
    <t>BKBR3</t>
  </si>
  <si>
    <t>Bk Brasil ON NM</t>
  </si>
  <si>
    <t>BMEB3</t>
  </si>
  <si>
    <t>Merc Brasil ON N1</t>
  </si>
  <si>
    <t>BMEB4</t>
  </si>
  <si>
    <t>Merc Brasil PN N1</t>
  </si>
  <si>
    <t>BMGB4</t>
  </si>
  <si>
    <t>Banco Bmg PN N1</t>
  </si>
  <si>
    <t>BMIN3</t>
  </si>
  <si>
    <t>Merc Invest ON</t>
  </si>
  <si>
    <t>BMKS3</t>
  </si>
  <si>
    <t>Bic Monark ON</t>
  </si>
  <si>
    <t>BNBR3</t>
  </si>
  <si>
    <t>Nord Brasil ON</t>
  </si>
  <si>
    <t>BOAS3</t>
  </si>
  <si>
    <t>Boa Vista ON ED NM</t>
  </si>
  <si>
    <t>BOBR4</t>
  </si>
  <si>
    <t>Bombril PN</t>
  </si>
  <si>
    <t>BPAC11</t>
  </si>
  <si>
    <t>Btgp Banco UNT N2</t>
  </si>
  <si>
    <t>BPAC3</t>
  </si>
  <si>
    <t>Btgp Banco ON N2</t>
  </si>
  <si>
    <t>BPAC5</t>
  </si>
  <si>
    <t>Btgp Banco PNA N2</t>
  </si>
  <si>
    <t>BPAN4</t>
  </si>
  <si>
    <t>Banco Pan PN N1</t>
  </si>
  <si>
    <t>BRAP3</t>
  </si>
  <si>
    <t>Bradespar ON N1</t>
  </si>
  <si>
    <t>BRAP4</t>
  </si>
  <si>
    <t>Bradespar PN N1</t>
  </si>
  <si>
    <t>BRDT3</t>
  </si>
  <si>
    <t>Petrobras Br ON NM</t>
  </si>
  <si>
    <t>BRFS3</t>
  </si>
  <si>
    <t>Brf Sa ON NM</t>
  </si>
  <si>
    <t>BRGE11</t>
  </si>
  <si>
    <t>Alfa Consorc PNE</t>
  </si>
  <si>
    <t>BRGE12</t>
  </si>
  <si>
    <t>Alfa Consorc PNF</t>
  </si>
  <si>
    <t>BRGE5</t>
  </si>
  <si>
    <t>Alfa Consorc PNA</t>
  </si>
  <si>
    <t>BRGE8</t>
  </si>
  <si>
    <t>Alfa Consorc PND</t>
  </si>
  <si>
    <t>BRIV3</t>
  </si>
  <si>
    <t>Alfa Invest ON</t>
  </si>
  <si>
    <t>BRIV4</t>
  </si>
  <si>
    <t>Alfa Invest PN</t>
  </si>
  <si>
    <t>BRKM3</t>
  </si>
  <si>
    <t>Braskem ON N1</t>
  </si>
  <si>
    <t>BRKM5</t>
  </si>
  <si>
    <t>Braskem PNA N1</t>
  </si>
  <si>
    <t>BRKM6</t>
  </si>
  <si>
    <t>Braskem PNB N1</t>
  </si>
  <si>
    <t>BRML3</t>
  </si>
  <si>
    <t>Br Malls Par ON NM</t>
  </si>
  <si>
    <t>BRPR3</t>
  </si>
  <si>
    <t>Br Propert ON ED NM</t>
  </si>
  <si>
    <t>BRSR3</t>
  </si>
  <si>
    <t>Banrisul ON N1</t>
  </si>
  <si>
    <t>BRSR5</t>
  </si>
  <si>
    <t>Banrisul PNA N1</t>
  </si>
  <si>
    <t>BRSR6</t>
  </si>
  <si>
    <t>Banrisul PNB N1</t>
  </si>
  <si>
    <t>BSEV3</t>
  </si>
  <si>
    <t>Biosev ON NM</t>
  </si>
  <si>
    <t>BSLI3</t>
  </si>
  <si>
    <t>Brb Banco ON</t>
  </si>
  <si>
    <t>BSLI4</t>
  </si>
  <si>
    <t>Brb Banco PN</t>
  </si>
  <si>
    <t>BTOW3</t>
  </si>
  <si>
    <t>B2w Digital ON NM</t>
  </si>
  <si>
    <t>BTTL3</t>
  </si>
  <si>
    <t>Battistella ON</t>
  </si>
  <si>
    <t>CAMB3</t>
  </si>
  <si>
    <t>Cambuci ON</t>
  </si>
  <si>
    <t>CAML3</t>
  </si>
  <si>
    <t>Camil ON NM</t>
  </si>
  <si>
    <t>CARD3</t>
  </si>
  <si>
    <t>Csu Cardsyst ON NM</t>
  </si>
  <si>
    <t>CASH3</t>
  </si>
  <si>
    <t>Meliuz ON NM</t>
  </si>
  <si>
    <t>CBEE3</t>
  </si>
  <si>
    <t>Ampla Energ ON ED</t>
  </si>
  <si>
    <t>CCPR3</t>
  </si>
  <si>
    <t>Cyre Com-Ccp ON NM</t>
  </si>
  <si>
    <t>CCRO3</t>
  </si>
  <si>
    <t>Ccr Sa ON NM</t>
  </si>
  <si>
    <t>CEAB3</t>
  </si>
  <si>
    <t>Cea Modas ON NM</t>
  </si>
  <si>
    <t>CEBR3</t>
  </si>
  <si>
    <t>Ceb ON</t>
  </si>
  <si>
    <t>CEBR6</t>
  </si>
  <si>
    <t>Ceb PNB</t>
  </si>
  <si>
    <t>CEDO3</t>
  </si>
  <si>
    <t>Cedro ON N1</t>
  </si>
  <si>
    <t>CEDO4</t>
  </si>
  <si>
    <t>Cedro PN N1</t>
  </si>
  <si>
    <t>CEEB3</t>
  </si>
  <si>
    <t>Coelba ON</t>
  </si>
  <si>
    <t>CEPE6</t>
  </si>
  <si>
    <t>Celpe PNB</t>
  </si>
  <si>
    <t>CESP3</t>
  </si>
  <si>
    <t>Cesp ON N1</t>
  </si>
  <si>
    <t>CESP5</t>
  </si>
  <si>
    <t>Cesp PNA N1</t>
  </si>
  <si>
    <t>CESP6</t>
  </si>
  <si>
    <t>Cesp PNB N1</t>
  </si>
  <si>
    <t>CGAS3</t>
  </si>
  <si>
    <t>Comgas ON</t>
  </si>
  <si>
    <t>CGAS5</t>
  </si>
  <si>
    <t>Comgas PNA</t>
  </si>
  <si>
    <t>CGRA3</t>
  </si>
  <si>
    <t>Grazziotin ON</t>
  </si>
  <si>
    <t>CGRA4</t>
  </si>
  <si>
    <t>Grazziotin PN</t>
  </si>
  <si>
    <t>CIEL3</t>
  </si>
  <si>
    <t>Cielo ON NM</t>
  </si>
  <si>
    <t>CLSC4</t>
  </si>
  <si>
    <t>Celesc PN ED N2</t>
  </si>
  <si>
    <t>CMIG3</t>
  </si>
  <si>
    <t>Cemig ON N1</t>
  </si>
  <si>
    <t>CMIG4</t>
  </si>
  <si>
    <t>Cemig PN N1</t>
  </si>
  <si>
    <t>CNTO3</t>
  </si>
  <si>
    <t>Centauro ON NM</t>
  </si>
  <si>
    <t>COCE5</t>
  </si>
  <si>
    <t>Coelce PNA ED</t>
  </si>
  <si>
    <t>COGN3</t>
  </si>
  <si>
    <t>Cogna On ON ATZ NM</t>
  </si>
  <si>
    <t>CPFE3</t>
  </si>
  <si>
    <t>Cpfl Energia ON NM</t>
  </si>
  <si>
    <t>CPLE3</t>
  </si>
  <si>
    <t>Copel ON ED N1</t>
  </si>
  <si>
    <t>CPLE6</t>
  </si>
  <si>
    <t>Copel PNB ED N1</t>
  </si>
  <si>
    <t>CRDE3</t>
  </si>
  <si>
    <t>Cr2 ON</t>
  </si>
  <si>
    <t>CRFB3</t>
  </si>
  <si>
    <t>Carrefour Br ON NM</t>
  </si>
  <si>
    <t>CRIV3</t>
  </si>
  <si>
    <t>Alfa Financ ON</t>
  </si>
  <si>
    <t>CRIV4</t>
  </si>
  <si>
    <t>Alfa Financ PN</t>
  </si>
  <si>
    <t>CRPG5</t>
  </si>
  <si>
    <t>Cristal PNA</t>
  </si>
  <si>
    <t>CRPG6</t>
  </si>
  <si>
    <t>Cristal PNB</t>
  </si>
  <si>
    <t>CSAN3</t>
  </si>
  <si>
    <t>Cosan ON NM</t>
  </si>
  <si>
    <t>CSMG3</t>
  </si>
  <si>
    <t>Copasa ON NM</t>
  </si>
  <si>
    <t>CSNA3</t>
  </si>
  <si>
    <t>Sid Nacional ON</t>
  </si>
  <si>
    <t>CTKA3</t>
  </si>
  <si>
    <t>Karsten ON</t>
  </si>
  <si>
    <t>CTKA4</t>
  </si>
  <si>
    <t>Karsten PN</t>
  </si>
  <si>
    <t>CTNM3</t>
  </si>
  <si>
    <t>Coteminas ON</t>
  </si>
  <si>
    <t>CTNM4</t>
  </si>
  <si>
    <t>Coteminas PN</t>
  </si>
  <si>
    <t>CTSA3</t>
  </si>
  <si>
    <t>Santanense ON</t>
  </si>
  <si>
    <t>CTSA4</t>
  </si>
  <si>
    <t>Santanense PN</t>
  </si>
  <si>
    <t>CURY3</t>
  </si>
  <si>
    <t>Cury S/A ON ED NM</t>
  </si>
  <si>
    <t>CVCB3</t>
  </si>
  <si>
    <t>Cvc Brasil ON NM</t>
  </si>
  <si>
    <t>CYRE3</t>
  </si>
  <si>
    <t>Cyrela Realt ON ED NM</t>
  </si>
  <si>
    <t>DASA3</t>
  </si>
  <si>
    <t>Dasa ON</t>
  </si>
  <si>
    <t>DIRR3</t>
  </si>
  <si>
    <t>Direcional ON NM</t>
  </si>
  <si>
    <t>DMMO3</t>
  </si>
  <si>
    <t>Dommo ON</t>
  </si>
  <si>
    <t>DMVF3</t>
  </si>
  <si>
    <t>D1000vfarma ON NM</t>
  </si>
  <si>
    <t>DOHL3</t>
  </si>
  <si>
    <t>Dohler ON</t>
  </si>
  <si>
    <t>DOHL4</t>
  </si>
  <si>
    <t>Dohler PN</t>
  </si>
  <si>
    <t>DTCY3</t>
  </si>
  <si>
    <t>Dtcom-Direct ON</t>
  </si>
  <si>
    <t>DTEX3</t>
  </si>
  <si>
    <t>Duratex ON NM</t>
  </si>
  <si>
    <t>EALT3</t>
  </si>
  <si>
    <t>Aco Altona ON EDJ</t>
  </si>
  <si>
    <t>EALT4</t>
  </si>
  <si>
    <t>Aco Altona PN EDJ</t>
  </si>
  <si>
    <t>ECOR3</t>
  </si>
  <si>
    <t>Ecorodovias ON NM</t>
  </si>
  <si>
    <t>EGIE3</t>
  </si>
  <si>
    <t>Engie Brasil ON NM</t>
  </si>
  <si>
    <t>EKTR4</t>
  </si>
  <si>
    <t>Elektro PN</t>
  </si>
  <si>
    <t>ELET3</t>
  </si>
  <si>
    <t>Eletrobras ON EDR N1</t>
  </si>
  <si>
    <t>ELET5</t>
  </si>
  <si>
    <t>Eletrobras PNA EDR N1</t>
  </si>
  <si>
    <t>ELET6</t>
  </si>
  <si>
    <t>Eletrobras PNB EDR N1</t>
  </si>
  <si>
    <t>EMAE4</t>
  </si>
  <si>
    <t>Emae PN ED</t>
  </si>
  <si>
    <t>EMBR3</t>
  </si>
  <si>
    <t>Embraer ON NM</t>
  </si>
  <si>
    <t>ENAT3</t>
  </si>
  <si>
    <t>Enauta Part ON NM</t>
  </si>
  <si>
    <t>ENBR3</t>
  </si>
  <si>
    <t>Energias Br ON NM</t>
  </si>
  <si>
    <t>ENEV3</t>
  </si>
  <si>
    <t>Eneva ON NM</t>
  </si>
  <si>
    <t>ENGI11</t>
  </si>
  <si>
    <t>Energisa UNT N2</t>
  </si>
  <si>
    <t>ENGI3</t>
  </si>
  <si>
    <t>Energisa ON N2</t>
  </si>
  <si>
    <t>ENGI4</t>
  </si>
  <si>
    <t>Energisa PN N2</t>
  </si>
  <si>
    <t>ENJU3</t>
  </si>
  <si>
    <t>Enjoei ON NM</t>
  </si>
  <si>
    <t>ENMT3</t>
  </si>
  <si>
    <t>Energisa Mt ON</t>
  </si>
  <si>
    <t>EQPA3</t>
  </si>
  <si>
    <t>Eqtl Para ON ED</t>
  </si>
  <si>
    <t>EQPA7</t>
  </si>
  <si>
    <t>Eqtl Para PNC ED</t>
  </si>
  <si>
    <t>EQTL3</t>
  </si>
  <si>
    <t>Equatorial ON NM</t>
  </si>
  <si>
    <t>ETER3</t>
  </si>
  <si>
    <t>Eternit ON NM</t>
  </si>
  <si>
    <t>EUCA3</t>
  </si>
  <si>
    <t>Eucatex ON N1</t>
  </si>
  <si>
    <t>EUCA4</t>
  </si>
  <si>
    <t>Eucatex PN N1</t>
  </si>
  <si>
    <t>EVEN3</t>
  </si>
  <si>
    <t>Even ON ED NM</t>
  </si>
  <si>
    <t>EZTC3</t>
  </si>
  <si>
    <t>Eztec ON ED NM</t>
  </si>
  <si>
    <t>FESA3</t>
  </si>
  <si>
    <t>Ferbasa ON N1</t>
  </si>
  <si>
    <t>FESA4</t>
  </si>
  <si>
    <t>Ferbasa PN N1</t>
  </si>
  <si>
    <t>FHER3</t>
  </si>
  <si>
    <t>Fer Heringer ON NM</t>
  </si>
  <si>
    <t>FLRY3</t>
  </si>
  <si>
    <t>Fleury ON NM</t>
  </si>
  <si>
    <t>FRAS3</t>
  </si>
  <si>
    <t>Fras-Le ON N1</t>
  </si>
  <si>
    <t>FRTA3</t>
  </si>
  <si>
    <t>Pomifrutas ON NM</t>
  </si>
  <si>
    <t>GEPA3</t>
  </si>
  <si>
    <t>Ger Paranap ON</t>
  </si>
  <si>
    <t>GEPA4</t>
  </si>
  <si>
    <t>Ger Paranap PN</t>
  </si>
  <si>
    <t>GFSA3</t>
  </si>
  <si>
    <t>Gafisa ON NM</t>
  </si>
  <si>
    <t>GGBR3</t>
  </si>
  <si>
    <t>Gerdau ON N1</t>
  </si>
  <si>
    <t>GGBR4</t>
  </si>
  <si>
    <t>Gerdau PN N1</t>
  </si>
  <si>
    <t>GMAT3</t>
  </si>
  <si>
    <t>Grupo Mateus ON NM</t>
  </si>
  <si>
    <t>GNDI3</t>
  </si>
  <si>
    <t>Intermedica ON NM</t>
  </si>
  <si>
    <t>GOAU3</t>
  </si>
  <si>
    <t>Gerdau Met ON N1</t>
  </si>
  <si>
    <t>GOAU4</t>
  </si>
  <si>
    <t>Gerdau Met PN N1</t>
  </si>
  <si>
    <t>GOLL4</t>
  </si>
  <si>
    <t>Gol PN N2</t>
  </si>
  <si>
    <t>GPAR3</t>
  </si>
  <si>
    <t>Celgpar ON</t>
  </si>
  <si>
    <t>GPCP3</t>
  </si>
  <si>
    <t>Gpc Part ON ED</t>
  </si>
  <si>
    <t>GPCP4</t>
  </si>
  <si>
    <t>Gpc Part PN ED</t>
  </si>
  <si>
    <t>GPIV33</t>
  </si>
  <si>
    <t>Gp Invest DR3</t>
  </si>
  <si>
    <t>GRND3</t>
  </si>
  <si>
    <t>Grendene ON EDJ NM</t>
  </si>
  <si>
    <t>GSHP3</t>
  </si>
  <si>
    <t>Generalshopp ON NM</t>
  </si>
  <si>
    <t>GUAR3</t>
  </si>
  <si>
    <t>Guararapes ON</t>
  </si>
  <si>
    <t>HAGA3</t>
  </si>
  <si>
    <t>Haga S/A ON</t>
  </si>
  <si>
    <t>HAGA4</t>
  </si>
  <si>
    <t>Haga S/A PN</t>
  </si>
  <si>
    <t>HAPV3</t>
  </si>
  <si>
    <t>Hapvida ON NM</t>
  </si>
  <si>
    <t>HBOR3</t>
  </si>
  <si>
    <t>Helbor ON NM</t>
  </si>
  <si>
    <t>HBSA3</t>
  </si>
  <si>
    <t>Hidrovias ON NM</t>
  </si>
  <si>
    <t>HETA4</t>
  </si>
  <si>
    <t>Hercules PN</t>
  </si>
  <si>
    <t>HGTX3</t>
  </si>
  <si>
    <t>Cia Hering ON ED NM</t>
  </si>
  <si>
    <t>HOOT4</t>
  </si>
  <si>
    <t>Hoteis Othon PN</t>
  </si>
  <si>
    <t>HYPE3</t>
  </si>
  <si>
    <t>Hypera ON NM</t>
  </si>
  <si>
    <t>IGBR3</t>
  </si>
  <si>
    <t>Igb S/A ON</t>
  </si>
  <si>
    <t>IGTA3</t>
  </si>
  <si>
    <t>Iguatemi ON ED NM</t>
  </si>
  <si>
    <t>INEP3</t>
  </si>
  <si>
    <t>Inepar ON</t>
  </si>
  <si>
    <t>INEP4</t>
  </si>
  <si>
    <t>Inepar PN</t>
  </si>
  <si>
    <t>IRBR3</t>
  </si>
  <si>
    <t>Irbbrasil Re ON NM</t>
  </si>
  <si>
    <t>ITSA3</t>
  </si>
  <si>
    <t>Itausa ON EJ N1</t>
  </si>
  <si>
    <t>ITSA4</t>
  </si>
  <si>
    <t>Itausa PN EJ N1</t>
  </si>
  <si>
    <t>ITUB3</t>
  </si>
  <si>
    <t>Itauunibanco ON EJ N1</t>
  </si>
  <si>
    <t>ITUB4</t>
  </si>
  <si>
    <t>Itauunibanco PN EJ N1</t>
  </si>
  <si>
    <t>JBDU3</t>
  </si>
  <si>
    <t>J B Duarte ON</t>
  </si>
  <si>
    <t>JBDU4</t>
  </si>
  <si>
    <t>J B Duarte PN</t>
  </si>
  <si>
    <t>JBSS3</t>
  </si>
  <si>
    <t>Jbs ON ED NM</t>
  </si>
  <si>
    <t>JHSF3</t>
  </si>
  <si>
    <t>Jhsf Part ON NM</t>
  </si>
  <si>
    <t>JOPA3</t>
  </si>
  <si>
    <t>Josapar ON ED</t>
  </si>
  <si>
    <t>JPSA3</t>
  </si>
  <si>
    <t>Jereissati ON ED</t>
  </si>
  <si>
    <t>KEPL3</t>
  </si>
  <si>
    <t>Kepler Weber ON</t>
  </si>
  <si>
    <t>KLBN11</t>
  </si>
  <si>
    <t>Klabin S/A UNT N2</t>
  </si>
  <si>
    <t>KLBN3</t>
  </si>
  <si>
    <t>Klabin S/A ON N2</t>
  </si>
  <si>
    <t>KLBN4</t>
  </si>
  <si>
    <t>Klabin S/A PN N2</t>
  </si>
  <si>
    <t>LAME3</t>
  </si>
  <si>
    <t>Lojas Americ ON N1</t>
  </si>
  <si>
    <t>LAME4</t>
  </si>
  <si>
    <t>Lojas Americ PN N1</t>
  </si>
  <si>
    <t>LAVV3</t>
  </si>
  <si>
    <t>Lavvi ON ED NM</t>
  </si>
  <si>
    <t>LCAM3</t>
  </si>
  <si>
    <t>Locamerica ON NM</t>
  </si>
  <si>
    <t>LEVE3</t>
  </si>
  <si>
    <t>Metal Leve ON ED NM</t>
  </si>
  <si>
    <t>LIGT3</t>
  </si>
  <si>
    <t>Light S/A ON ED NM</t>
  </si>
  <si>
    <t>LINX3</t>
  </si>
  <si>
    <t>Linx ON NM</t>
  </si>
  <si>
    <t>LIPR3</t>
  </si>
  <si>
    <t>Eletropar ON</t>
  </si>
  <si>
    <t>LJQQ3</t>
  </si>
  <si>
    <t>Quero-Quero ON ED NM</t>
  </si>
  <si>
    <t>LLIS3</t>
  </si>
  <si>
    <t>Le Lis Blanc ON NM</t>
  </si>
  <si>
    <t>LOGG3</t>
  </si>
  <si>
    <t>Log Com Prop ON NM</t>
  </si>
  <si>
    <t>LOGN3</t>
  </si>
  <si>
    <t>Log-In ON NM</t>
  </si>
  <si>
    <t>LPSB3</t>
  </si>
  <si>
    <t>Lopes Brasil ON NM</t>
  </si>
  <si>
    <t>LREN3</t>
  </si>
  <si>
    <t>Lojas Renner ON ED NM</t>
  </si>
  <si>
    <t>LUPA3</t>
  </si>
  <si>
    <t>Lupatech ON NM</t>
  </si>
  <si>
    <t>LUXM4</t>
  </si>
  <si>
    <t>Trevisa PN ED</t>
  </si>
  <si>
    <t>LWSA3</t>
  </si>
  <si>
    <t>Locaweb ON NM</t>
  </si>
  <si>
    <t>MDIA3</t>
  </si>
  <si>
    <t>M.Diasbranco ON NM</t>
  </si>
  <si>
    <t>MDNE3</t>
  </si>
  <si>
    <t>Moura Dubeux ON NM</t>
  </si>
  <si>
    <t>MEAL3</t>
  </si>
  <si>
    <t>Imc S/A ON NM</t>
  </si>
  <si>
    <t>MELK3</t>
  </si>
  <si>
    <t>Melnick ON ED NM</t>
  </si>
  <si>
    <t>MGEL4</t>
  </si>
  <si>
    <t>Mangels Indl PN</t>
  </si>
  <si>
    <t>MGLU3</t>
  </si>
  <si>
    <t>Magaz Luiza ON NM</t>
  </si>
  <si>
    <t>MILS3</t>
  </si>
  <si>
    <t>Mills ON NM</t>
  </si>
  <si>
    <t>MMXM3</t>
  </si>
  <si>
    <t>Mmx Miner ON NM</t>
  </si>
  <si>
    <t>MNDL3</t>
  </si>
  <si>
    <t>Mundial ON</t>
  </si>
  <si>
    <t>MNPR3</t>
  </si>
  <si>
    <t>Minupar ON</t>
  </si>
  <si>
    <t>MOAR3</t>
  </si>
  <si>
    <t>Mont Aranha ON</t>
  </si>
  <si>
    <t>MOVI3</t>
  </si>
  <si>
    <t>Movida ON NM</t>
  </si>
  <si>
    <t>MRFG3</t>
  </si>
  <si>
    <t>Marfrig ON NM</t>
  </si>
  <si>
    <t>MRSA3B</t>
  </si>
  <si>
    <t>Mrs Logist ON ED MB</t>
  </si>
  <si>
    <t>MRSA6B</t>
  </si>
  <si>
    <t>Mrs Logist PNB ED MB</t>
  </si>
  <si>
    <t>MRVE3</t>
  </si>
  <si>
    <t>Mrv ON ED NM</t>
  </si>
  <si>
    <t>MTRE3</t>
  </si>
  <si>
    <t>Mitre Realty ON NM</t>
  </si>
  <si>
    <t>MTSA4</t>
  </si>
  <si>
    <t>Metisa PN</t>
  </si>
  <si>
    <t>MULT3</t>
  </si>
  <si>
    <t>Multiplan ON N2</t>
  </si>
  <si>
    <t>MWET4</t>
  </si>
  <si>
    <t>Wetzel S/A PN</t>
  </si>
  <si>
    <t>MYPK3</t>
  </si>
  <si>
    <t>Iochp-Maxion ON NM</t>
  </si>
  <si>
    <t>NEOE3</t>
  </si>
  <si>
    <t>Neoenergia ON NM</t>
  </si>
  <si>
    <t>NORD3</t>
  </si>
  <si>
    <t>Nordon Met ON</t>
  </si>
  <si>
    <t>NTCO3</t>
  </si>
  <si>
    <t>Grupo Natura ON NM</t>
  </si>
  <si>
    <t>ODPV3</t>
  </si>
  <si>
    <t>Odontoprev ON NM</t>
  </si>
  <si>
    <t>OFSA3</t>
  </si>
  <si>
    <t>Ourofino S/A ON NM</t>
  </si>
  <si>
    <t>OIBR3</t>
  </si>
  <si>
    <t>Oi ON N1</t>
  </si>
  <si>
    <t>OIBR4</t>
  </si>
  <si>
    <t>Oi PN N1</t>
  </si>
  <si>
    <t>OMGE3</t>
  </si>
  <si>
    <t>Omega Ger ON NM</t>
  </si>
  <si>
    <t>OSXB3</t>
  </si>
  <si>
    <t>Osx Brasil ON NM</t>
  </si>
  <si>
    <t>PARD3</t>
  </si>
  <si>
    <t>Ihpardini ON NM</t>
  </si>
  <si>
    <t>PATI3</t>
  </si>
  <si>
    <t>Panatlantica ON</t>
  </si>
  <si>
    <t>PATI4</t>
  </si>
  <si>
    <t>Panatlantica PN</t>
  </si>
  <si>
    <t>PCAR3</t>
  </si>
  <si>
    <t>P.Acucar-Cbd ON NM</t>
  </si>
  <si>
    <t>PDGR3</t>
  </si>
  <si>
    <t>Pdg Realt ON NM</t>
  </si>
  <si>
    <t>PDTC3</t>
  </si>
  <si>
    <t>Padtec ON</t>
  </si>
  <si>
    <t>PEAB4</t>
  </si>
  <si>
    <t>Par Al Bahia PN</t>
  </si>
  <si>
    <t>PETR3</t>
  </si>
  <si>
    <t>Petrobras ON N2</t>
  </si>
  <si>
    <t>PETR4</t>
  </si>
  <si>
    <t>Petrobras PN N2</t>
  </si>
  <si>
    <t>PETZ3</t>
  </si>
  <si>
    <t>Petz ON NM</t>
  </si>
  <si>
    <t>PFRM3</t>
  </si>
  <si>
    <t>Profarma ON NM</t>
  </si>
  <si>
    <t>PGMN3</t>
  </si>
  <si>
    <t>Pague Menos ON NM</t>
  </si>
  <si>
    <t>PINE4</t>
  </si>
  <si>
    <t>Pine PN N2</t>
  </si>
  <si>
    <t>PLAS3</t>
  </si>
  <si>
    <t>Plascar Part ON</t>
  </si>
  <si>
    <t>PLPL3</t>
  </si>
  <si>
    <t>Planoeplano ON NM</t>
  </si>
  <si>
    <t>PMAM3</t>
  </si>
  <si>
    <t>Paranapanema ON NM</t>
  </si>
  <si>
    <t>PNVL3</t>
  </si>
  <si>
    <t>Dimed ON N2</t>
  </si>
  <si>
    <t>PNVL4</t>
  </si>
  <si>
    <t>Dimed PN N2</t>
  </si>
  <si>
    <t>POMO3</t>
  </si>
  <si>
    <t>Marcopolo ON N2</t>
  </si>
  <si>
    <t>POMO4</t>
  </si>
  <si>
    <t>Marcopolo PN N2</t>
  </si>
  <si>
    <t>POSI3</t>
  </si>
  <si>
    <t>Positivo Tec ON NM</t>
  </si>
  <si>
    <t>PPLA11</t>
  </si>
  <si>
    <t>Ppla UNT</t>
  </si>
  <si>
    <t>PRIO3</t>
  </si>
  <si>
    <t>Petrorio ON NM</t>
  </si>
  <si>
    <t>PRNR3</t>
  </si>
  <si>
    <t>Priner ON NM</t>
  </si>
  <si>
    <t>PSSA3</t>
  </si>
  <si>
    <t>Porto Seguro ON NM</t>
  </si>
  <si>
    <t>PTBL3</t>
  </si>
  <si>
    <t>Portobello ON NM</t>
  </si>
  <si>
    <t>PTNT3</t>
  </si>
  <si>
    <t>Pettenati ON</t>
  </si>
  <si>
    <t>PTNT4</t>
  </si>
  <si>
    <t>Pettenati PN</t>
  </si>
  <si>
    <t>QUAL3</t>
  </si>
  <si>
    <t>Qualicorp ON NM</t>
  </si>
  <si>
    <t>RADL3</t>
  </si>
  <si>
    <t>Raiadrogasil ON NM</t>
  </si>
  <si>
    <t>RAIL3</t>
  </si>
  <si>
    <t>Rumo S.A. ON NM</t>
  </si>
  <si>
    <t>RANI3</t>
  </si>
  <si>
    <t>Irani ON ED NM</t>
  </si>
  <si>
    <t>RAPT3</t>
  </si>
  <si>
    <t>Randon Part ON ED N1</t>
  </si>
  <si>
    <t>RAPT4</t>
  </si>
  <si>
    <t>Randon Part PN ED N1</t>
  </si>
  <si>
    <t>RCSL3</t>
  </si>
  <si>
    <t>Recrusul ON</t>
  </si>
  <si>
    <t>RCSL4</t>
  </si>
  <si>
    <t>Recrusul PN</t>
  </si>
  <si>
    <t>RDNI3</t>
  </si>
  <si>
    <t>Rni ON ED NM</t>
  </si>
  <si>
    <t>REDE3</t>
  </si>
  <si>
    <t>Rede Energia ON</t>
  </si>
  <si>
    <t>RENT3</t>
  </si>
  <si>
    <t>Localiza ON NM</t>
  </si>
  <si>
    <t>RLOG3</t>
  </si>
  <si>
    <t>Cosan Log ON NM</t>
  </si>
  <si>
    <t>RNEW11</t>
  </si>
  <si>
    <t>Renova UNT N2</t>
  </si>
  <si>
    <t>RNEW3</t>
  </si>
  <si>
    <t>Renova ON N2</t>
  </si>
  <si>
    <t>RNEW4</t>
  </si>
  <si>
    <t>Renova PN N2</t>
  </si>
  <si>
    <t>ROMI3</t>
  </si>
  <si>
    <t>Inds Romi ON NM</t>
  </si>
  <si>
    <t>RPAD3</t>
  </si>
  <si>
    <t>Alfa Holding ON</t>
  </si>
  <si>
    <t>RPAD5</t>
  </si>
  <si>
    <t>Alfa Holding PNA</t>
  </si>
  <si>
    <t>RPAD6</t>
  </si>
  <si>
    <t>Alfa Holding PNB</t>
  </si>
  <si>
    <t>RPMG3</t>
  </si>
  <si>
    <t>Pet Manguinh ON</t>
  </si>
  <si>
    <t>RSID3</t>
  </si>
  <si>
    <t>Rossi Resid ON NM</t>
  </si>
  <si>
    <t>SANB11</t>
  </si>
  <si>
    <t>Santander Br UNT</t>
  </si>
  <si>
    <t>SANB3</t>
  </si>
  <si>
    <t>Santander Br ON</t>
  </si>
  <si>
    <t>SANB4</t>
  </si>
  <si>
    <t>Santander Br PN</t>
  </si>
  <si>
    <t>SAPR11</t>
  </si>
  <si>
    <t>Sanepar UNT N2</t>
  </si>
  <si>
    <t>SAPR3</t>
  </si>
  <si>
    <t>Sanepar ON N2</t>
  </si>
  <si>
    <t>SAPR4</t>
  </si>
  <si>
    <t>Sanepar PN N2</t>
  </si>
  <si>
    <t>SBSP3</t>
  </si>
  <si>
    <t>Sabesp ON EJ NM</t>
  </si>
  <si>
    <t>SCAR3</t>
  </si>
  <si>
    <t>Sao Carlos ON NM</t>
  </si>
  <si>
    <t>SEER3</t>
  </si>
  <si>
    <t>Ser Educa ON NM</t>
  </si>
  <si>
    <t>SGPS3</t>
  </si>
  <si>
    <t>Springs ON NM</t>
  </si>
  <si>
    <t>SHOW3</t>
  </si>
  <si>
    <t>Time For Fun ON NM</t>
  </si>
  <si>
    <t>SHUL4</t>
  </si>
  <si>
    <t>Schulz PN ED</t>
  </si>
  <si>
    <t>SIMH3</t>
  </si>
  <si>
    <t>Simpar ON ED NM</t>
  </si>
  <si>
    <t>SLCE3</t>
  </si>
  <si>
    <t>Slc Agricola ON ED NM</t>
  </si>
  <si>
    <t>SLED3</t>
  </si>
  <si>
    <t>Saraiva Livr ON N2</t>
  </si>
  <si>
    <t>SLED4</t>
  </si>
  <si>
    <t>Saraiva Livr PN N2</t>
  </si>
  <si>
    <t>SMLS3</t>
  </si>
  <si>
    <t>Smiles ON NM</t>
  </si>
  <si>
    <t>SMTO3</t>
  </si>
  <si>
    <t>Sao Martinho ON NM</t>
  </si>
  <si>
    <t>SNSY3</t>
  </si>
  <si>
    <t>Sansuy ON</t>
  </si>
  <si>
    <t>SNSY5</t>
  </si>
  <si>
    <t>Sansuy PNA</t>
  </si>
  <si>
    <t>SOMA3</t>
  </si>
  <si>
    <t>Grupo Soma ON NM</t>
  </si>
  <si>
    <t>SOND5</t>
  </si>
  <si>
    <t>Sondotecnica PNA</t>
  </si>
  <si>
    <t>SQIA3</t>
  </si>
  <si>
    <t>Sinqia ON EJ NM</t>
  </si>
  <si>
    <t>STBP3</t>
  </si>
  <si>
    <t>Santos Brp ON NM</t>
  </si>
  <si>
    <t>SULA11</t>
  </si>
  <si>
    <t>Sul America UNT N2</t>
  </si>
  <si>
    <t>SULA3</t>
  </si>
  <si>
    <t>Sul America ON N2</t>
  </si>
  <si>
    <t>SULA4</t>
  </si>
  <si>
    <t>Sul America PN N2</t>
  </si>
  <si>
    <t>SUZB3</t>
  </si>
  <si>
    <t>Suzano S.A. ON NM</t>
  </si>
  <si>
    <t>TAEE11</t>
  </si>
  <si>
    <t>Taesa UNT N2</t>
  </si>
  <si>
    <t>TAEE3</t>
  </si>
  <si>
    <t>Taesa ON N2</t>
  </si>
  <si>
    <t>TAEE4</t>
  </si>
  <si>
    <t>Taesa PN N2</t>
  </si>
  <si>
    <t>TASA3</t>
  </si>
  <si>
    <t>Taurus Armas ON N2</t>
  </si>
  <si>
    <t>TASA4</t>
  </si>
  <si>
    <t>Taurus Armas PN N2</t>
  </si>
  <si>
    <t>TCNO3</t>
  </si>
  <si>
    <t>Tecnosolo ON</t>
  </si>
  <si>
    <t>TCNO4</t>
  </si>
  <si>
    <t>Tecnosolo PN</t>
  </si>
  <si>
    <t>TCSA3</t>
  </si>
  <si>
    <t>Tecnisa ON NM</t>
  </si>
  <si>
    <t>TECN3</t>
  </si>
  <si>
    <t>Technos ON NM</t>
  </si>
  <si>
    <t>TEKA4</t>
  </si>
  <si>
    <t>Teka PN</t>
  </si>
  <si>
    <t>TELB3</t>
  </si>
  <si>
    <t>Telebras ON</t>
  </si>
  <si>
    <t>TELB4</t>
  </si>
  <si>
    <t>Telebras PN</t>
  </si>
  <si>
    <t>TEND3</t>
  </si>
  <si>
    <t>Tenda ON NM</t>
  </si>
  <si>
    <t>TESA3</t>
  </si>
  <si>
    <t>Terra Santa ON NM</t>
  </si>
  <si>
    <t>TGMA3</t>
  </si>
  <si>
    <t>Tegma ON NM</t>
  </si>
  <si>
    <t>TIET11</t>
  </si>
  <si>
    <t>Aes Tiete E UNT N2</t>
  </si>
  <si>
    <t>TIET3</t>
  </si>
  <si>
    <t>Aes Tiete E ON N2</t>
  </si>
  <si>
    <t>TIET4</t>
  </si>
  <si>
    <t>Aes Tiete E PN N2</t>
  </si>
  <si>
    <t>TIMS3</t>
  </si>
  <si>
    <t>Tim ON NM</t>
  </si>
  <si>
    <t>TKNO4</t>
  </si>
  <si>
    <t>Tekno PN ED</t>
  </si>
  <si>
    <t>TOTS3</t>
  </si>
  <si>
    <t>Totvs ON ED NM</t>
  </si>
  <si>
    <t>TPIS3</t>
  </si>
  <si>
    <t>Triunfo Part ON NM</t>
  </si>
  <si>
    <t>TRIS3</t>
  </si>
  <si>
    <t>Trisul ON ED NM</t>
  </si>
  <si>
    <t>TRPL3</t>
  </si>
  <si>
    <t>Tran Paulist ON N1</t>
  </si>
  <si>
    <t>TRPL4</t>
  </si>
  <si>
    <t>Tran Paulist PN N1</t>
  </si>
  <si>
    <t>TUPY3</t>
  </si>
  <si>
    <t>Tupy ON NM</t>
  </si>
  <si>
    <t>TXRX3</t>
  </si>
  <si>
    <t>Tex Renaux ON</t>
  </si>
  <si>
    <t>TXRX4</t>
  </si>
  <si>
    <t>Tex Renaux PN</t>
  </si>
  <si>
    <t>UCAS3</t>
  </si>
  <si>
    <t>Unicasa ON NM</t>
  </si>
  <si>
    <t>UGPA3</t>
  </si>
  <si>
    <t>Ultrapar ON NM</t>
  </si>
  <si>
    <t>UNIP3</t>
  </si>
  <si>
    <t>Unipar ON ED</t>
  </si>
  <si>
    <t>UNIP5</t>
  </si>
  <si>
    <t>Unipar PNA ED</t>
  </si>
  <si>
    <t>UNIP6</t>
  </si>
  <si>
    <t>Unipar PNB ED</t>
  </si>
  <si>
    <t>USIM3</t>
  </si>
  <si>
    <t>Usiminas ON ED N1</t>
  </si>
  <si>
    <t>USIM5</t>
  </si>
  <si>
    <t>Usiminas PNA ED N1</t>
  </si>
  <si>
    <t>VALE3</t>
  </si>
  <si>
    <t>Vale ON NM</t>
  </si>
  <si>
    <t>VIVA3</t>
  </si>
  <si>
    <t>Vivara S.A. ON NM</t>
  </si>
  <si>
    <t>VIVR3</t>
  </si>
  <si>
    <t>Viver ON NM</t>
  </si>
  <si>
    <t>VIVT3</t>
  </si>
  <si>
    <t>Telef Brasil ON</t>
  </si>
  <si>
    <t>VLID3</t>
  </si>
  <si>
    <t>Valid ON NM</t>
  </si>
  <si>
    <t>VULC3</t>
  </si>
  <si>
    <t>Vulcabras ON NM</t>
  </si>
  <si>
    <t>VVAR3</t>
  </si>
  <si>
    <t>Viavarejo ON NM</t>
  </si>
  <si>
    <t>WEGE3</t>
  </si>
  <si>
    <t>Weg ON EB NM</t>
  </si>
  <si>
    <t>WHRL3</t>
  </si>
  <si>
    <t>Whirlpool ON</t>
  </si>
  <si>
    <t>WHRL4</t>
  </si>
  <si>
    <t>Whirlpool PN</t>
  </si>
  <si>
    <t>WIZS3</t>
  </si>
  <si>
    <t>Wiz S.A. ON NM</t>
  </si>
  <si>
    <t>WLMM3</t>
  </si>
  <si>
    <t>Wlm Ind Com ON</t>
  </si>
  <si>
    <t>WLMM4</t>
  </si>
  <si>
    <t>Wlm Ind Com PN</t>
  </si>
  <si>
    <t>WSON33</t>
  </si>
  <si>
    <t>Wilson Sons DR3 ED</t>
  </si>
  <si>
    <t>YDUQ3</t>
  </si>
  <si>
    <t>Yduqs Part ON ED NM</t>
  </si>
  <si>
    <t>WDOFUT</t>
  </si>
  <si>
    <t>Dolar Mini</t>
  </si>
  <si>
    <t>WINFUT</t>
  </si>
  <si>
    <t>Ibovespa Mini</t>
  </si>
  <si>
    <t>IBOV</t>
  </si>
  <si>
    <t>Ibovespa</t>
  </si>
  <si>
    <t>Quantidade</t>
  </si>
  <si>
    <t>Ativo</t>
  </si>
  <si>
    <t>vsdvgdxf</t>
  </si>
  <si>
    <t>vcxvbcdvb c</t>
  </si>
  <si>
    <t>cbvcbv</t>
  </si>
  <si>
    <t>cvbn cb n</t>
  </si>
  <si>
    <t xml:space="preserve">n </t>
  </si>
  <si>
    <t>cbn</t>
  </si>
  <si>
    <t>c</t>
  </si>
  <si>
    <t>n</t>
  </si>
  <si>
    <t>nc</t>
  </si>
  <si>
    <t>cbncbn</t>
  </si>
  <si>
    <t>cgn</t>
  </si>
  <si>
    <t>cnbb</t>
  </si>
  <si>
    <t>bvc</t>
  </si>
  <si>
    <t>vcbcb</t>
  </si>
  <si>
    <t>nn</t>
  </si>
  <si>
    <t>ncbvn</t>
  </si>
  <si>
    <t>vbncbvn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</si>
</sst>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Segoe UI Symbol"/>
      <family val="2"/>
    </font>
    <font>
      <b/>
      <sz val="12"/>
      <color theme="0"/>
      <name val="Segoe UI Symbol"/>
      <family val="2"/>
    </font>
    <font>
      <b/>
      <sz val="14"/>
      <color theme="8" tint="-0.499984740745262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38101</xdr:rowOff>
    </xdr:from>
    <xdr:to>
      <xdr:col>1</xdr:col>
      <xdr:colOff>561975</xdr:colOff>
      <xdr:row>6</xdr:row>
      <xdr:rowOff>152401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FC400D34-C7A5-4C34-9B47-EDFD0C0F779A}"/>
            </a:ext>
          </a:extLst>
        </xdr:cNvPr>
        <xdr:cNvSpPr/>
      </xdr:nvSpPr>
      <xdr:spPr>
        <a:xfrm>
          <a:off x="838200" y="533401"/>
          <a:ext cx="333375" cy="1104900"/>
        </a:xfrm>
        <a:prstGeom prst="downArrow">
          <a:avLst/>
        </a:prstGeom>
        <a:solidFill>
          <a:schemeClr val="accent4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profitchart" ddeTopic="cot">
    <ddeItems>
      <ddeItem name="AALR3.204" advise="1">
        <values>
          <value t="str">
            <val>0,99</val>
          </value>
        </values>
      </ddeItem>
      <ddeItem name="AALR3.ABE" advise="1">
        <values>
          <value>
            <val>8.94</val>
          </value>
        </values>
      </ddeItem>
      <ddeItem name="AALR3.DAT" advise="1">
        <values>
          <value t="str">
            <val>30/04/2021</val>
          </value>
        </values>
      </ddeItem>
      <ddeItem name="AALR3.FEC" advise="1">
        <values>
          <value>
            <val>8.94</val>
          </value>
        </values>
      </ddeItem>
      <ddeItem name="AALR3.HOR" advise="1">
        <values>
          <value t="str">
            <val>17:06:00</val>
          </value>
        </values>
      </ddeItem>
      <ddeItem name="AALR3.MAX" advise="1">
        <values>
          <value>
            <val>8.98</val>
          </value>
        </values>
      </ddeItem>
      <ddeItem name="AALR3.MIN" advise="1">
        <values>
          <value>
            <val>8.7899999999999991</val>
          </value>
        </values>
      </ddeItem>
      <ddeItem name="AALR3.NEG" advise="1">
        <values>
          <value>
            <val>2296</val>
          </value>
        </values>
      </ddeItem>
      <ddeItem name="AALR3.ULT" advise="1">
        <values>
          <value>
            <val>8.84</val>
          </value>
        </values>
      </ddeItem>
      <ddeItem name="AALR3.VAR" advise="1">
        <values>
          <value>
            <val>-1.1185682326621884</val>
          </value>
        </values>
      </ddeItem>
      <ddeItem name="AALR3.VOL" advise="1">
        <values>
          <value>
            <val>5751637</val>
          </value>
        </values>
      </ddeItem>
      <ddeItem name="ABCB4.204" advise="1">
        <values>
          <value t="str">
            <val>4,00</val>
          </value>
        </values>
      </ddeItem>
      <ddeItem name="ABCB4.ABE" advise="1">
        <values>
          <value>
            <val>14.99</val>
          </value>
        </values>
      </ddeItem>
      <ddeItem name="ABCB4.DAT" advise="1">
        <values>
          <value t="str">
            <val>30/04/2021</val>
          </value>
        </values>
      </ddeItem>
      <ddeItem name="ABCB4.FEC" advise="1">
        <values>
          <value>
            <val>14.94</val>
          </value>
        </values>
      </ddeItem>
      <ddeItem name="ABCB4.HOR" advise="1">
        <values>
          <value t="str">
            <val>17:08:00</val>
          </value>
        </values>
      </ddeItem>
      <ddeItem name="ABCB4.MAX" advise="1">
        <values>
          <value>
            <val>15.02</val>
          </value>
        </values>
      </ddeItem>
      <ddeItem name="ABCB4.MIN" advise="1">
        <values>
          <value>
            <val>14.76</val>
          </value>
        </values>
      </ddeItem>
      <ddeItem name="ABCB4.NEG" advise="1">
        <values>
          <value>
            <val>2628</val>
          </value>
        </values>
      </ddeItem>
      <ddeItem name="ABCB4.ULT" advise="1">
        <values>
          <value>
            <val>14.8</val>
          </value>
        </values>
      </ddeItem>
      <ddeItem name="ABCB4.VAR" advise="1">
        <values>
          <value>
            <val>-0.93708165997321813</val>
          </value>
        </values>
      </ddeItem>
      <ddeItem name="ABCB4.VOL" advise="1">
        <values>
          <value>
            <val>10415716</val>
          </value>
        </values>
      </ddeItem>
      <ddeItem name="ABEV3.204" advise="1">
        <values>
          <value t="str">
            <val>2,35</val>
          </value>
        </values>
      </ddeItem>
      <ddeItem name="ABEV3.ABE" advise="1">
        <values>
          <value>
            <val>15.2</val>
          </value>
        </values>
      </ddeItem>
      <ddeItem name="ABEV3.DAT" advise="1">
        <values>
          <value t="str">
            <val>30/04/2021</val>
          </value>
        </values>
      </ddeItem>
      <ddeItem name="ABEV3.FEC" advise="1">
        <values>
          <value>
            <val>15.26</val>
          </value>
        </values>
      </ddeItem>
      <ddeItem name="ABEV3.HOR" advise="1">
        <values>
          <value t="str">
            <val>17:59:48</val>
          </value>
        </values>
      </ddeItem>
      <ddeItem name="ABEV3.MAX" advise="1">
        <values>
          <value>
            <val>15.3</val>
          </value>
        </values>
      </ddeItem>
      <ddeItem name="ABEV3.MIN" advise="1">
        <values>
          <value>
            <val>14.91</val>
          </value>
        </values>
      </ddeItem>
      <ddeItem name="ABEV3.NEG" advise="1">
        <values>
          <value>
            <val>35742</val>
          </value>
        </values>
      </ddeItem>
      <ddeItem name="ABEV3.ULT" advise="1">
        <values>
          <value>
            <val>14.94</val>
          </value>
        </values>
      </ddeItem>
      <ddeItem name="ABEV3.VAR" advise="1">
        <values>
          <value>
            <val>-2.0969855832241171</val>
          </value>
        </values>
      </ddeItem>
      <ddeItem name="ABEV3.VOL" advise="1">
        <values>
          <value>
            <val>443714472</val>
          </value>
        </values>
      </ddeItem>
      <ddeItem name="AFLT3.204" advise="1">
        <values>
          <value t="str">
            <val>12,34</val>
          </value>
        </values>
      </ddeItem>
      <ddeItem name="AFLT3.ABE" advise="1">
        <values>
          <value>
            <val>9.18</val>
          </value>
        </values>
      </ddeItem>
      <ddeItem name="AFLT3.DAT" advise="1">
        <values>
          <value t="str">
            <val>30/04/2021</val>
          </value>
        </values>
      </ddeItem>
      <ddeItem name="AFLT3.FEC" advise="1">
        <values>
          <value>
            <val>9.15</val>
          </value>
        </values>
      </ddeItem>
      <ddeItem name="AFLT3.HOR" advise="1">
        <values>
          <value t="str">
            <val>17:05:00</val>
          </value>
        </values>
      </ddeItem>
      <ddeItem name="AFLT3.MAX" advise="1">
        <values>
          <value>
            <val>9.19</val>
          </value>
        </values>
      </ddeItem>
      <ddeItem name="AFLT3.MIN" advise="1">
        <values>
          <value>
            <val>8.9600000000000009</val>
          </value>
        </values>
      </ddeItem>
      <ddeItem name="AFLT3.NEG" advise="1">
        <values>
          <value>
            <val>11</val>
          </value>
        </values>
      </ddeItem>
      <ddeItem name="AFLT3.ULT" advise="1">
        <values>
          <value>
            <val>9.07</val>
          </value>
        </values>
      </ddeItem>
      <ddeItem name="AFLT3.VAR" advise="1">
        <values>
          <value>
            <val>-0.87431693989071113</val>
          </value>
        </values>
      </ddeItem>
      <ddeItem name="AFLT3.VOL" advise="1">
        <values>
          <value>
            <val>19859</val>
          </value>
        </values>
      </ddeItem>
      <ddeItem name="AGRO3.204" advise="1">
        <values>
          <value t="str">
            <val>2,05</val>
          </value>
        </values>
      </ddeItem>
      <ddeItem name="AGRO3.ABE" advise="1">
        <values>
          <value>
            <val>32.56</val>
          </value>
        </values>
      </ddeItem>
      <ddeItem name="AGRO3.DAT" advise="1">
        <values>
          <value t="str">
            <val>30/04/2021</val>
          </value>
        </values>
      </ddeItem>
      <ddeItem name="AGRO3.FEC" advise="1">
        <values>
          <value>
            <val>32.520000000000003</val>
          </value>
        </values>
      </ddeItem>
      <ddeItem name="AGRO3.HOR" advise="1">
        <values>
          <value t="str">
            <val>17:14:16</val>
          </value>
        </values>
      </ddeItem>
      <ddeItem name="AGRO3.MAX" advise="1">
        <values>
          <value>
            <val>34.79</val>
          </value>
        </values>
      </ddeItem>
      <ddeItem name="AGRO3.MIN" advise="1">
        <values>
          <value>
            <val>32.56</val>
          </value>
        </values>
      </ddeItem>
      <ddeItem name="AGRO3.NEG" advise="1">
        <values>
          <value>
            <val>11015</val>
          </value>
        </values>
      </ddeItem>
      <ddeItem name="AGRO3.ULT" advise="1">
        <values>
          <value>
            <val>34.450000000000003</val>
          </value>
        </values>
      </ddeItem>
      <ddeItem name="AGRO3.VAR" advise="1">
        <values>
          <value>
            <val>5.9348093480934798</val>
          </value>
        </values>
      </ddeItem>
      <ddeItem name="AGRO3.VOL" advise="1">
        <values>
          <value>
            <val>100464396</val>
          </value>
        </values>
      </ddeItem>
      <ddeItem name="ALPA3.204" advise="1">
        <values>
          <value t="str">
            <val>-1,00</val>
          </value>
        </values>
      </ddeItem>
      <ddeItem name="ALPA3.ABE" advise="1">
        <values>
          <value>
            <val>33.99</val>
          </value>
        </values>
      </ddeItem>
      <ddeItem name="ALPA3.DAT" advise="1">
        <values>
          <value t="str">
            <val>30/04/2021</val>
          </value>
        </values>
      </ddeItem>
      <ddeItem name="ALPA3.FEC" advise="1">
        <values>
          <value>
            <val>34</val>
          </value>
        </values>
      </ddeItem>
      <ddeItem name="ALPA3.HOR" advise="1">
        <values>
          <value t="str">
            <val>17:05:00</val>
          </value>
        </values>
      </ddeItem>
      <ddeItem name="ALPA3.MAX" advise="1">
        <values>
          <value>
            <val>35.39</val>
          </value>
        </values>
      </ddeItem>
      <ddeItem name="ALPA3.MIN" advise="1">
        <values>
          <value>
            <val>33.380000000000003</val>
          </value>
        </values>
      </ddeItem>
      <ddeItem name="ALPA3.NEG" advise="1">
        <values>
          <value>
            <val>28</val>
          </value>
        </values>
      </ddeItem>
      <ddeItem name="ALPA3.ULT" advise="1">
        <values>
          <value>
            <val>34.5</val>
          </value>
        </values>
      </ddeItem>
      <ddeItem name="ALPA3.VAR" advise="1">
        <values>
          <value>
            <val>1.4705882352941178</val>
          </value>
        </values>
      </ddeItem>
      <ddeItem name="ALPA3.VOL" advise="1">
        <values>
          <value>
            <val>124061</val>
          </value>
        </values>
      </ddeItem>
      <ddeItem name="ALPA4.204" advise="1">
        <values>
          <value t="str">
            <val>-1,00</val>
          </value>
        </values>
      </ddeItem>
      <ddeItem name="ALPA4.ABE" advise="1">
        <values>
          <value>
            <val>38.130000000000003</val>
          </value>
        </values>
      </ddeItem>
      <ddeItem name="ALPA4.DAT" advise="1">
        <values>
          <value t="str">
            <val>30/04/2021</val>
          </value>
        </values>
      </ddeItem>
      <ddeItem name="ALPA4.FEC" advise="1">
        <values>
          <value>
            <val>38.24</val>
          </value>
        </values>
      </ddeItem>
      <ddeItem name="ALPA4.HOR" advise="1">
        <values>
          <value t="str">
            <val>17:58:13</val>
          </value>
        </values>
      </ddeItem>
      <ddeItem name="ALPA4.MAX" advise="1">
        <values>
          <value>
            <val>39.79</val>
          </value>
        </values>
      </ddeItem>
      <ddeItem name="ALPA4.MIN" advise="1">
        <values>
          <value>
            <val>38.130000000000003</val>
          </value>
        </values>
      </ddeItem>
      <ddeItem name="ALPA4.NEG" advise="1">
        <values>
          <value>
            <val>10142</val>
          </value>
        </values>
      </ddeItem>
      <ddeItem name="ALPA4.ULT" advise="1">
        <values>
          <value>
            <val>39.729999999999997</val>
          </value>
        </values>
      </ddeItem>
      <ddeItem name="ALPA4.VAR" advise="1">
        <values>
          <value>
            <val>3.8964435146443379</val>
          </value>
        </values>
      </ddeItem>
      <ddeItem name="ALPA4.VOL" advise="1">
        <values>
          <value>
            <val>86578810</val>
          </value>
        </values>
      </ddeItem>
      <ddeItem name="ALPK3.204" advise="1">
        <values>
          <value t="str">
            <val>-1,00</val>
          </value>
        </values>
      </ddeItem>
      <ddeItem name="ALPK3.ABE" advise="1">
        <values>
          <value>
            <val>8.56</val>
          </value>
        </values>
      </ddeItem>
      <ddeItem name="ALPK3.DAT" advise="1">
        <values>
          <value t="str">
            <val>30/04/2021</val>
          </value>
        </values>
      </ddeItem>
      <ddeItem name="ALPK3.FEC" advise="1">
        <values>
          <value>
            <val>8.5500000000000007</val>
          </value>
        </values>
      </ddeItem>
      <ddeItem name="ALPK3.HOR" advise="1">
        <values>
          <value t="str">
            <val>17:07:00</val>
          </value>
        </values>
      </ddeItem>
      <ddeItem name="ALPK3.MAX" advise="1">
        <values>
          <value>
            <val>8.67</val>
          </value>
        </values>
      </ddeItem>
      <ddeItem name="ALPK3.MIN" advise="1">
        <values>
          <value>
            <val>8.25</val>
          </value>
        </values>
      </ddeItem>
      <ddeItem name="ALPK3.NEG" advise="1">
        <values>
          <value>
            <val>77</val>
          </value>
        </values>
      </ddeItem>
      <ddeItem name="ALPK3.ULT" advise="1">
        <values>
          <value>
            <val>8.25</val>
          </value>
        </values>
      </ddeItem>
      <ddeItem name="ALPK3.VAR" advise="1">
        <values>
          <value>
            <val>-3.5087719298245696</val>
          </value>
        </values>
      </ddeItem>
      <ddeItem name="ALPK3.VOL" advise="1">
        <values>
          <value>
            <val>264346</val>
          </value>
        </values>
      </ddeItem>
      <ddeItem name="ALSO3.204" advise="1">
        <values>
          <value t="str">
            <val>0,88</val>
          </value>
        </values>
      </ddeItem>
      <ddeItem name="ALSO3.ABE" advise="1">
        <values>
          <value>
            <val>26.17</val>
          </value>
        </values>
      </ddeItem>
      <ddeItem name="ALSO3.DAT" advise="1">
        <values>
          <value t="str">
            <val>30/04/2021</val>
          </value>
        </values>
      </ddeItem>
      <ddeItem name="ALSO3.FEC" advise="1">
        <values>
          <value>
            <val>26.25</val>
          </value>
        </values>
      </ddeItem>
      <ddeItem name="ALSO3.HOR" advise="1">
        <values>
          <value t="str">
            <val>17:58:25</val>
          </value>
        </values>
      </ddeItem>
      <ddeItem name="ALSO3.MAX" advise="1">
        <values>
          <value>
            <val>26.49</val>
          </value>
        </values>
      </ddeItem>
      <ddeItem name="ALSO3.MIN" advise="1">
        <values>
          <value>
            <val>25.4</val>
          </value>
        </values>
      </ddeItem>
      <ddeItem name="ALSO3.NEG" advise="1">
        <values>
          <value>
            <val>9208</val>
          </value>
        </values>
      </ddeItem>
      <ddeItem name="ALSO3.ULT" advise="1">
        <values>
          <value>
            <val>25.67</val>
          </value>
        </values>
      </ddeItem>
      <ddeItem name="ALSO3.VAR" advise="1">
        <values>
          <value>
            <val>-2.209523809523803</val>
          </value>
        </values>
      </ddeItem>
      <ddeItem name="ALSO3.VOL" advise="1">
        <values>
          <value>
            <val>54915115</val>
          </value>
        </values>
      </ddeItem>
      <ddeItem name="ALUP11.204" advise="1">
        <values>
          <value t="str">
            <val>3,13</val>
          </value>
        </values>
      </ddeItem>
      <ddeItem name="ALUP11.ABE" advise="1">
        <values>
          <value>
            <val>26.8</val>
          </value>
        </values>
      </ddeItem>
      <ddeItem name="ALUP11.DAT" advise="1">
        <values>
          <value t="str">
            <val>30/04/2021</val>
          </value>
        </values>
      </ddeItem>
      <ddeItem name="ALUP11.FEC" advise="1">
        <values>
          <value>
            <val>26.8</val>
          </value>
        </values>
      </ddeItem>
      <ddeItem name="ALUP11.HOR" advise="1">
        <values>
          <value t="str">
            <val>17:11:18</val>
          </value>
        </values>
      </ddeItem>
      <ddeItem name="ALUP11.MAX" advise="1">
        <values>
          <value>
            <val>27.36</val>
          </value>
        </values>
      </ddeItem>
      <ddeItem name="ALUP11.MIN" advise="1">
        <values>
          <value>
            <val>26.62</val>
          </value>
        </values>
      </ddeItem>
      <ddeItem name="ALUP11.NEG" advise="1">
        <values>
          <value>
            <val>8263</val>
          </value>
        </values>
      </ddeItem>
      <ddeItem name="ALUP11.ULT" advise="1">
        <values>
          <value>
            <val>26.87</val>
          </value>
        </values>
      </ddeItem>
      <ddeItem name="ALUP11.VAR" advise="1">
        <values>
          <value>
            <val>0.2611940298507473</val>
          </value>
        </values>
      </ddeItem>
      <ddeItem name="ALUP11.VOL" advise="1">
        <values>
          <value>
            <val>49960776</val>
          </value>
        </values>
      </ddeItem>
      <ddeItem name="ALUP3.204" advise="1">
        <values>
          <value t="str">
            <val>3,24</val>
          </value>
        </values>
      </ddeItem>
      <ddeItem name="ALUP3.ABE" advise="1">
        <values>
          <value>
            <val>8.64</val>
          </value>
        </values>
      </ddeItem>
      <ddeItem name="ALUP3.DAT" advise="1">
        <values>
          <value t="str">
            <val>30/04/2021</val>
          </value>
        </values>
      </ddeItem>
      <ddeItem name="ALUP3.FEC" advise="1">
        <values>
          <value>
            <val>8.64</val>
          </value>
        </values>
      </ddeItem>
      <ddeItem name="ALUP3.HOR" advise="1">
        <values>
          <value t="str">
            <val>17:00:00</val>
          </value>
        </values>
      </ddeItem>
      <ddeItem name="ALUP3.MAX" advise="1">
        <values>
          <value>
            <val>8.77</val>
          </value>
        </values>
      </ddeItem>
      <ddeItem name="ALUP3.MIN" advise="1">
        <values>
          <value>
            <val>8.5399999999999991</val>
          </value>
        </values>
      </ddeItem>
      <ddeItem name="ALUP3.NEG" advise="1">
        <values>
          <value>
            <val>185</val>
          </value>
        </values>
      </ddeItem>
      <ddeItem name="ALUP3.ULT" advise="1">
        <values>
          <value>
            <val>8.64</val>
          </value>
        </values>
      </ddeItem>
      <ddeItem name="ALUP3.VAR" advise="1">
        <values>
          <value>
            <val>0</val>
          </value>
        </values>
      </ddeItem>
      <ddeItem name="ALUP3.VOL" advise="1">
        <values>
          <value>
            <val>337675</val>
          </value>
        </values>
      </ddeItem>
      <ddeItem name="ALUP4.204" advise="1">
        <values>
          <value t="str">
            <val>3,09</val>
          </value>
        </values>
      </ddeItem>
      <ddeItem name="ALUP4.ABE" advise="1">
        <values>
          <value>
            <val>9.1199999999999992</val>
          </value>
        </values>
      </ddeItem>
      <ddeItem name="ALUP4.DAT" advise="1">
        <values>
          <value t="str">
            <val>30/04/2021</val>
          </value>
        </values>
      </ddeItem>
      <ddeItem name="ALUP4.FEC" advise="1">
        <values>
          <value>
            <val>9.1</val>
          </value>
        </values>
      </ddeItem>
      <ddeItem name="ALUP4.HOR" advise="1">
        <values>
          <value t="str">
            <val>16:49:00</val>
          </value>
        </values>
      </ddeItem>
      <ddeItem name="ALUP4.MAX" advise="1">
        <values>
          <value>
            <val>9.3000000000000007</val>
          </value>
        </values>
      </ddeItem>
      <ddeItem name="ALUP4.MIN" advise="1">
        <values>
          <value>
            <val>8.8800000000000008</val>
          </value>
        </values>
      </ddeItem>
      <ddeItem name="ALUP4.NEG" advise="1">
        <values>
          <value>
            <val>156</val>
          </value>
        </values>
      </ddeItem>
      <ddeItem name="ALUP4.ULT" advise="1">
        <values>
          <value>
            <val>9.06</val>
          </value>
        </values>
      </ddeItem>
      <ddeItem name="ALUP4.VAR" advise="1">
        <values>
          <value>
            <val>-0.43956043956043023</val>
          </value>
        </values>
      </ddeItem>
      <ddeItem name="ALUP4.VOL" advise="1">
        <values>
          <value>
            <val>205259</val>
          </value>
        </values>
      </ddeItem>
      <ddeItem name="AMAR3.204" advise="1">
        <values>
          <value t="str">
            <val>-1,00</val>
          </value>
        </values>
      </ddeItem>
      <ddeItem name="AMAR3.ABE" advise="1">
        <values>
          <value>
            <val>5.47</val>
          </value>
        </values>
      </ddeItem>
      <ddeItem name="AMAR3.DAT" advise="1">
        <values>
          <value t="str">
            <val>30/04/2021</val>
          </value>
        </values>
      </ddeItem>
      <ddeItem name="AMAR3.FEC" advise="1">
        <values>
          <value>
            <val>5.46</val>
          </value>
        </values>
      </ddeItem>
      <ddeItem name="AMAR3.HOR" advise="1">
        <values>
          <value t="str">
            <val>17:59:36</val>
          </value>
        </values>
      </ddeItem>
      <ddeItem name="AMAR3.MAX" advise="1">
        <values>
          <value>
            <val>5.54</val>
          </value>
        </values>
      </ddeItem>
      <ddeItem name="AMAR3.MIN" advise="1">
        <values>
          <value>
            <val>5.33</val>
          </value>
        </values>
      </ddeItem>
      <ddeItem name="AMAR3.NEG" advise="1">
        <values>
          <value>
            <val>7549</val>
          </value>
        </values>
      </ddeItem>
      <ddeItem name="AMAR3.ULT" advise="1">
        <values>
          <value>
            <val>5.36</val>
          </value>
        </values>
      </ddeItem>
      <ddeItem name="AMAR3.VAR" advise="1">
        <values>
          <value>
            <val>-1.831501831501825</val>
          </value>
        </values>
      </ddeItem>
      <ddeItem name="AMAR3.VOL" advise="1">
        <values>
          <value>
            <val>39223571</val>
          </value>
        </values>
      </ddeItem>
      <ddeItem name="AMBP3.204" advise="1">
        <values>
          <value t="str">
            <val>-1,00</val>
          </value>
        </values>
      </ddeItem>
      <ddeItem name="AMBP3.ABE" advise="1">
        <values>
          <value>
            <val>29.89</val>
          </value>
        </values>
      </ddeItem>
      <ddeItem name="AMBP3.DAT" advise="1">
        <values>
          <value t="str">
            <val>30/04/2021</val>
          </value>
        </values>
      </ddeItem>
      <ddeItem name="AMBP3.FEC" advise="1">
        <values>
          <value>
            <val>29.59</val>
          </value>
        </values>
      </ddeItem>
      <ddeItem name="AMBP3.HOR" advise="1">
        <values>
          <value t="str">
            <val>17:11:18</val>
          </value>
        </values>
      </ddeItem>
      <ddeItem name="AMBP3.MAX" advise="1">
        <values>
          <value>
            <val>30.1</val>
          </value>
        </values>
      </ddeItem>
      <ddeItem name="AMBP3.MIN" advise="1">
        <values>
          <value>
            <val>29.08</val>
          </value>
        </values>
      </ddeItem>
      <ddeItem name="AMBP3.NEG" advise="1">
        <values>
          <value>
            <val>4272</val>
          </value>
        </values>
      </ddeItem>
      <ddeItem name="AMBP3.ULT" advise="1">
        <values>
          <value>
            <val>29.08</val>
          </value>
        </values>
      </ddeItem>
      <ddeItem name="AMBP3.VAR" advise="1">
        <values>
          <value>
            <val>-1.7235552551537734</val>
          </value>
        </values>
      </ddeItem>
      <ddeItem name="AMBP3.VOL" advise="1">
        <values>
          <value>
            <val>31301507</val>
          </value>
        </values>
      </ddeItem>
      <ddeItem name="ANIM3.204" advise="1">
        <values>
          <value t="str">
            <val>3,08</val>
          </value>
        </values>
      </ddeItem>
      <ddeItem name="ANIM3.ABE" advise="1">
        <values>
          <value>
            <val>10.83</val>
          </value>
        </values>
      </ddeItem>
      <ddeItem name="ANIM3.DAT" advise="1">
        <values>
          <value t="str">
            <val>30/04/2021</val>
          </value>
        </values>
      </ddeItem>
      <ddeItem name="ANIM3.FEC" advise="1">
        <values>
          <value>
            <val>10.77</val>
          </value>
        </values>
      </ddeItem>
      <ddeItem name="ANIM3.HOR" advise="1">
        <values>
          <value t="str">
            <val>17:08:00</val>
          </value>
        </values>
      </ddeItem>
      <ddeItem name="ANIM3.MAX" advise="1">
        <values>
          <value>
            <val>10.98</val>
          </value>
        </values>
      </ddeItem>
      <ddeItem name="ANIM3.MIN" advise="1">
        <values>
          <value>
            <val>10.58</val>
          </value>
        </values>
      </ddeItem>
      <ddeItem name="ANIM3.NEG" advise="1">
        <values>
          <value>
            <val>13395</val>
          </value>
        </values>
      </ddeItem>
      <ddeItem name="ANIM3.ULT" advise="1">
        <values>
          <value>
            <val>10.82</val>
          </value>
        </values>
      </ddeItem>
      <ddeItem name="ANIM3.VAR" advise="1">
        <values>
          <value>
            <val>0.46425255338905025</val>
          </value>
        </values>
      </ddeItem>
      <ddeItem name="ANIM3.VOL" advise="1">
        <values>
          <value>
            <val>44452539</val>
          </value>
        </values>
      </ddeItem>
      <ddeItem name="APER3.204" advise="1">
        <values>
          <value t="str">
            <val>0,09</val>
          </value>
        </values>
      </ddeItem>
      <ddeItem name="APER3.ABE" advise="1">
        <values>
          <value>
            <val>49.39</val>
          </value>
        </values>
      </ddeItem>
      <ddeItem name="APER3.DAT" advise="1">
        <values>
          <value t="str">
            <val>30/04/2021</val>
          </value>
        </values>
      </ddeItem>
      <ddeItem name="APER3.FEC" advise="1">
        <values>
          <value>
            <val>49.19</val>
          </value>
        </values>
      </ddeItem>
      <ddeItem name="APER3.HOR" advise="1">
        <values>
          <value t="str">
            <val>17:06:00</val>
          </value>
        </values>
      </ddeItem>
      <ddeItem name="APER3.MAX" advise="1">
        <values>
          <value>
            <val>53.85</val>
          </value>
        </values>
      </ddeItem>
      <ddeItem name="APER3.MIN" advise="1">
        <values>
          <value>
            <val>48.01</val>
          </value>
        </values>
      </ddeItem>
      <ddeItem name="APER3.NEG" advise="1">
        <values>
          <value>
            <val>1191</val>
          </value>
        </values>
      </ddeItem>
      <ddeItem name="APER3.ULT" advise="1">
        <values>
          <value>
            <val>53.5</val>
          </value>
        </values>
      </ddeItem>
      <ddeItem name="APER3.VAR" advise="1">
        <values>
          <value>
            <val>8.7619434844480644</val>
          </value>
        </values>
      </ddeItem>
      <ddeItem name="APER3.VOL" advise="1">
        <values>
          <value>
            <val>10619585</val>
          </value>
        </values>
      </ddeItem>
      <ddeItem name="ARZZ3.204" advise="1">
        <values>
          <value t="str">
            <val>0,68</val>
          </value>
        </values>
      </ddeItem>
      <ddeItem name="ARZZ3.ABE" advise="1">
        <values>
          <value>
            <val>76.290000000000006</val>
          </value>
        </values>
      </ddeItem>
      <ddeItem name="ARZZ3.DAT" advise="1">
        <values>
          <value t="str">
            <val>30/04/2021</val>
          </value>
        </values>
      </ddeItem>
      <ddeItem name="ARZZ3.FEC" advise="1">
        <values>
          <value>
            <val>76.144099999999995</val>
          </value>
        </values>
      </ddeItem>
      <ddeItem name="ARZZ3.HOR" advise="1">
        <values>
          <value t="str">
            <val>17:08:00</val>
          </value>
        </values>
      </ddeItem>
      <ddeItem name="ARZZ3.MAX" advise="1">
        <values>
          <value>
            <val>76.63</val>
          </value>
        </values>
      </ddeItem>
      <ddeItem name="ARZZ3.MIN" advise="1">
        <values>
          <value>
            <val>75.05</val>
          </value>
        </values>
      </ddeItem>
      <ddeItem name="ARZZ3.NEG" advise="1">
        <values>
          <value>
            <val>3592</val>
          </value>
        </values>
      </ddeItem>
      <ddeItem name="ARZZ3.ULT" advise="1">
        <values>
          <value>
            <val>75.650000000000006</val>
          </value>
        </values>
      </ddeItem>
      <ddeItem name="ARZZ3.VAR" advise="1">
        <values>
          <value>
            <val>-0.64890122806624406</val>
          </value>
        </values>
      </ddeItem>
      <ddeItem name="ARZZ3.VOL" advise="1">
        <values>
          <value>
            <val>51259235</val>
          </value>
        </values>
      </ddeItem>
      <ddeItem name="ATMP3.204" advise="1">
        <values>
          <value t="str">
            <val>-1,00</val>
          </value>
        </values>
      </ddeItem>
      <ddeItem name="ATMP3.ABE" advise="1">
        <values>
          <value>
            <val>5.45</val>
          </value>
        </values>
      </ddeItem>
      <ddeItem name="ATMP3.DAT" advise="1">
        <values>
          <value t="str">
            <val>30/04/2021</val>
          </value>
        </values>
      </ddeItem>
      <ddeItem name="ATMP3.FEC" advise="1">
        <values>
          <value>
            <val>5.38</val>
          </value>
        </values>
      </ddeItem>
      <ddeItem name="ATMP3.HOR" advise="1">
        <values>
          <value t="str">
            <val>17:00:00</val>
          </value>
        </values>
      </ddeItem>
      <ddeItem name="ATMP3.MAX" advise="1">
        <values>
          <value>
            <val>5.7</val>
          </value>
        </values>
      </ddeItem>
      <ddeItem name="ATMP3.MIN" advise="1">
        <values>
          <value>
            <val>5.41</val>
          </value>
        </values>
      </ddeItem>
      <ddeItem name="ATMP3.NEG" advise="1">
        <values>
          <value>
            <val>130</val>
          </value>
        </values>
      </ddeItem>
      <ddeItem name="ATMP3.ULT" advise="1">
        <values>
          <value>
            <val>5.5</val>
          </value>
        </values>
      </ddeItem>
      <ddeItem name="ATMP3.VAR" advise="1">
        <values>
          <value>
            <val>2.2304832713754665</val>
          </value>
        </values>
      </ddeItem>
      <ddeItem name="ATMP3.VOL" advise="1">
        <values>
          <value>
            <val>183677</val>
          </value>
        </values>
      </ddeItem>
      <ddeItem name="ATOM3.204" advise="1">
        <values>
          <value t="str">
            <val>3,31</val>
          </value>
        </values>
      </ddeItem>
      <ddeItem name="ATOM3.ABE" advise="1">
        <values>
          <value>
            <val>9.4700000000000006</val>
          </value>
        </values>
      </ddeItem>
      <ddeItem name="ATOM3.DAT" advise="1">
        <values>
          <value t="str">
            <val>30/04/2021</val>
          </value>
        </values>
      </ddeItem>
      <ddeItem name="ATOM3.FEC" advise="1">
        <values>
          <value>
            <val>9.11</val>
          </value>
        </values>
      </ddeItem>
      <ddeItem name="ATOM3.HOR" advise="1">
        <values>
          <value t="str">
            <val>17:05:00</val>
          </value>
        </values>
      </ddeItem>
      <ddeItem name="ATOM3.MAX" advise="1">
        <values>
          <value>
            <val>9.4700000000000006</val>
          </value>
        </values>
      </ddeItem>
      <ddeItem name="ATOM3.MIN" advise="1">
        <values>
          <value>
            <val>8.9499999999999993</val>
          </value>
        </values>
      </ddeItem>
      <ddeItem name="ATOM3.NEG" advise="1">
        <values>
          <value>
            <val>502</val>
          </value>
        </values>
      </ddeItem>
      <ddeItem name="ATOM3.ULT" advise="1">
        <values>
          <value>
            <val>9.06</val>
          </value>
        </values>
      </ddeItem>
      <ddeItem name="ATOM3.VAR" advise="1">
        <values>
          <value>
            <val>-0.54884742041711232</val>
          </value>
        </values>
      </ddeItem>
      <ddeItem name="ATOM3.VOL" advise="1">
        <values>
          <value>
            <val>1365474</val>
          </value>
        </values>
      </ddeItem>
      <ddeItem name="AZEV3.204" advise="1">
        <values>
          <value t="str">
            <val>-1,00</val>
          </value>
        </values>
      </ddeItem>
      <ddeItem name="AZEV3.ABE" advise="1">
        <values>
          <value>
            <val>7.5</val>
          </value>
        </values>
      </ddeItem>
      <ddeItem name="AZEV3.DAT" advise="1">
        <values>
          <value t="str">
            <val>30/04/2021</val>
          </value>
        </values>
      </ddeItem>
      <ddeItem name="AZEV3.FEC" advise="1">
        <values>
          <value>
            <val>7.25</val>
          </value>
        </values>
      </ddeItem>
      <ddeItem name="AZEV3.HOR" advise="1">
        <values>
          <value t="str">
            <val>17:06:00</val>
          </value>
        </values>
      </ddeItem>
      <ddeItem name="AZEV3.MAX" advise="1">
        <values>
          <value>
            <val>7.67</val>
          </value>
        </values>
      </ddeItem>
      <ddeItem name="AZEV3.MIN" advise="1">
        <values>
          <value>
            <val>6.6</val>
          </value>
        </values>
      </ddeItem>
      <ddeItem name="AZEV3.NEG" advise="1">
        <values>
          <value>
            <val>774</val>
          </value>
        </values>
      </ddeItem>
      <ddeItem name="AZEV3.ULT" advise="1">
        <values>
          <value>
            <val>6.6</val>
          </value>
        </values>
      </ddeItem>
      <ddeItem name="AZEV3.VAR" advise="1">
        <values>
          <value>
            <val>-8.9655172413793149</val>
          </value>
        </values>
      </ddeItem>
      <ddeItem name="AZEV3.VOL" advise="1">
        <values>
          <value>
            <val>4198896</val>
          </value>
        </values>
      </ddeItem>
      <ddeItem name="AZEV4.204" advise="1">
        <values>
          <value t="str">
            <val>-1,00</val>
          </value>
        </values>
      </ddeItem>
      <ddeItem name="AZEV4.ABE" advise="1">
        <values>
          <value>
            <val>5.08</val>
          </value>
        </values>
      </ddeItem>
      <ddeItem name="AZEV4.DAT" advise="1">
        <values>
          <value t="str">
            <val>30/04/2021</val>
          </value>
        </values>
      </ddeItem>
      <ddeItem name="AZEV4.FEC" advise="1">
        <values>
          <value>
            <val>4.9400000000000004</val>
          </value>
        </values>
      </ddeItem>
      <ddeItem name="AZEV4.HOR" advise="1">
        <values>
          <value t="str">
            <val>17:06:00</val>
          </value>
        </values>
      </ddeItem>
      <ddeItem name="AZEV4.MAX" advise="1">
        <values>
          <value>
            <val>5.28</val>
          </value>
        </values>
      </ddeItem>
      <ddeItem name="AZEV4.MIN" advise="1">
        <values>
          <value>
            <val>4.67</val>
          </value>
        </values>
      </ddeItem>
      <ddeItem name="AZEV4.NEG" advise="1">
        <values>
          <value>
            <val>1043</val>
          </value>
        </values>
      </ddeItem>
      <ddeItem name="AZEV4.ULT" advise="1">
        <values>
          <value>
            <val>4.8899999999999997</val>
          </value>
        </values>
      </ddeItem>
      <ddeItem name="AZEV4.VAR" advise="1">
        <values>
          <value>
            <val>-1.0121457489878685</val>
          </value>
        </values>
      </ddeItem>
      <ddeItem name="AZEV4.VOL" advise="1">
        <values>
          <value>
            <val>3110046</val>
          </value>
        </values>
      </ddeItem>
      <ddeItem name="AZUL4.204" advise="1">
        <values>
          <value t="str">
            <val>-1,00</val>
          </value>
        </values>
      </ddeItem>
      <ddeItem name="AZUL4.ABE" advise="1">
        <values>
          <value>
            <val>40.06</val>
          </value>
        </values>
      </ddeItem>
      <ddeItem name="AZUL4.DAT" advise="1">
        <values>
          <value t="str">
            <val>30/04/2021</val>
          </value>
        </values>
      </ddeItem>
      <ddeItem name="AZUL4.FEC" advise="1">
        <values>
          <value>
            <val>40.19</val>
          </value>
        </values>
      </ddeItem>
      <ddeItem name="AZUL4.HOR" advise="1">
        <values>
          <value t="str">
            <val>17:59:59</val>
          </value>
        </values>
      </ddeItem>
      <ddeItem name="AZUL4.MAX" advise="1">
        <values>
          <value>
            <val>40.54</val>
          </value>
        </values>
      </ddeItem>
      <ddeItem name="AZUL4.MIN" advise="1">
        <values>
          <value>
            <val>38.43</val>
          </value>
        </values>
      </ddeItem>
      <ddeItem name="AZUL4.NEG" advise="1">
        <values>
          <value>
            <val>18855</val>
          </value>
        </values>
      </ddeItem>
      <ddeItem name="AZUL4.ULT" advise="1">
        <values>
          <value>
            <val>38.5</val>
          </value>
        </values>
      </ddeItem>
      <ddeItem name="AZUL4.VAR" advise="1">
        <values>
          <value>
            <val>-4.2050261259019601</val>
          </value>
        </values>
      </ddeItem>
      <ddeItem name="AZUL4.VOL" advise="1">
        <values>
          <value>
            <val>273910938</val>
          </value>
        </values>
      </ddeItem>
      <ddeItem name="B3SA3.204" advise="1">
        <values>
          <value t="str">
            <val>4,80</val>
          </value>
        </values>
      </ddeItem>
      <ddeItem name="B3SA3.ABE" advise="1">
        <values>
          <value>
            <val>52.36</val>
          </value>
        </values>
      </ddeItem>
      <ddeItem name="B3SA3.DAT" advise="1">
        <values>
          <value t="str">
            <val>30/04/2021</val>
          </value>
        </values>
      </ddeItem>
      <ddeItem name="B3SA3.FEC" advise="1">
        <values>
          <value>
            <val>52.55</val>
          </value>
        </values>
      </ddeItem>
      <ddeItem name="B3SA3.HOR" advise="1">
        <values>
          <value t="str">
            <val>17:59:59</val>
          </value>
        </values>
      </ddeItem>
      <ddeItem name="B3SA3.MAX" advise="1">
        <values>
          <value>
            <val>52.77</val>
          </value>
        </values>
      </ddeItem>
      <ddeItem name="B3SA3.MIN" advise="1">
        <values>
          <value>
            <val>51.4</val>
          </value>
        </values>
      </ddeItem>
      <ddeItem name="B3SA3.NEG" advise="1">
        <values>
          <value>
            <val>55673</val>
          </value>
        </values>
      </ddeItem>
      <ddeItem name="B3SA3.ULT" advise="1">
        <values>
          <value>
            <val>51.5</val>
          </value>
        </values>
      </ddeItem>
      <ddeItem name="B3SA3.VAR" advise="1">
        <values>
          <value>
            <val>-1.9980970504281583</val>
          </value>
        </values>
      </ddeItem>
      <ddeItem name="B3SA3.VOL" advise="1">
        <values>
          <value>
            <val>1033204128</val>
          </value>
        </values>
      </ddeItem>
      <ddeItem name="BAHI3.204" advise="1">
        <values>
          <value t="str">
            <val>-1,00</val>
          </value>
        </values>
      </ddeItem>
      <ddeItem name="BAHI3.ABE" advise="1">
        <values>
          <value>
            <val>75.5</val>
          </value>
        </values>
      </ddeItem>
      <ddeItem name="BAHI3.DAT" advise="1">
        <values>
          <value t="str">
            <val>30/04/2021</val>
          </value>
        </values>
      </ddeItem>
      <ddeItem name="BAHI3.FEC" advise="1">
        <values>
          <value>
            <val>76</val>
          </value>
        </values>
      </ddeItem>
      <ddeItem name="BAHI3.HOR" advise="1">
        <values>
          <value t="str">
            <val>16:38:20</val>
          </value>
        </values>
      </ddeItem>
      <ddeItem name="BAHI3.MAX" advise="1">
        <values>
          <value>
            <val>76.31</val>
          </value>
        </values>
      </ddeItem>
      <ddeItem name="BAHI3.MIN" advise="1">
        <values>
          <value>
            <val>75</val>
          </value>
        </values>
      </ddeItem>
      <ddeItem name="BAHI3.NEG" advise="1">
        <values>
          <value>
            <val>11</val>
          </value>
        </values>
      </ddeItem>
      <ddeItem name="BAHI3.ULT" advise="1">
        <values>
          <value>
            <val>75</val>
          </value>
        </values>
      </ddeItem>
      <ddeItem name="BAHI3.VAR" advise="1">
        <values>
          <value>
            <val>-1.3157894736842106</val>
          </value>
        </values>
      </ddeItem>
      <ddeItem name="BAHI3.VOL" advise="1">
        <values>
          <value>
            <val>98173</val>
          </value>
        </values>
      </ddeItem>
      <ddeItem name="BALM3.204" advise="1">
        <values>
          <value t="str">
            <val>1,40</val>
          </value>
        </values>
      </ddeItem>
      <ddeItem name="BALM3.ABE" advise="1">
        <values>
          <value>
            <val>18.52</val>
          </value>
        </values>
      </ddeItem>
      <ddeItem name="BALM3.DAT" advise="1">
        <values>
          <value t="str">
            <val>29/04/2021</val>
          </value>
        </values>
      </ddeItem>
      <ddeItem name="BALM3.FEC" advise="1">
        <values>
          <value>
            <val>18.53</val>
          </value>
        </values>
      </ddeItem>
      <ddeItem name="BALM3.HOR" advise="1">
        <values>
          <value t="str">
            <val>14:09:18</val>
          </value>
        </values>
      </ddeItem>
      <ddeItem name="BALM3.MAX" advise="1">
        <values>
          <value>
            <val>18.53</val>
          </value>
        </values>
      </ddeItem>
      <ddeItem name="BALM3.MIN" advise="1">
        <values>
          <value>
            <val>18.52</val>
          </value>
        </values>
      </ddeItem>
      <ddeItem name="BALM3.NEG" advise="1">
        <values>
          <value>
            <val>2</val>
          </value>
        </values>
      </ddeItem>
      <ddeItem name="BALM3.ULT" advise="1">
        <values>
          <value>
            <val>18.53</val>
          </value>
        </values>
      </ddeItem>
      <ddeItem name="BALM3.VAR" advise="1">
        <values>
          <value>
            <val>0</val>
          </value>
        </values>
      </ddeItem>
      <ddeItem name="BALM3.VOL" advise="1">
        <values>
          <value>
            <val>3705</val>
          </value>
        </values>
      </ddeItem>
      <ddeItem name="BALM4.204" advise="1">
        <values>
          <value t="str">
            <val>1,71</val>
          </value>
        </values>
      </ddeItem>
      <ddeItem name="BALM4.ABE" advise="1">
        <values>
          <value>
            <val>14.89</val>
          </value>
        </values>
      </ddeItem>
      <ddeItem name="BALM4.DAT" advise="1">
        <values>
          <value t="str">
            <val>30/04/2021</val>
          </value>
        </values>
      </ddeItem>
      <ddeItem name="BALM4.FEC" advise="1">
        <values>
          <value>
            <val>14.9</val>
          </value>
        </values>
      </ddeItem>
      <ddeItem name="BALM4.HOR" advise="1">
        <values>
          <value t="str">
            <val>16:06:14</val>
          </value>
        </values>
      </ddeItem>
      <ddeItem name="BALM4.MAX" advise="1">
        <values>
          <value>
            <val>15.2</val>
          </value>
        </values>
      </ddeItem>
      <ddeItem name="BALM4.MIN" advise="1">
        <values>
          <value>
            <val>14.89</val>
          </value>
        </values>
      </ddeItem>
      <ddeItem name="BALM4.NEG" advise="1">
        <values>
          <value>
            <val>10</val>
          </value>
        </values>
      </ddeItem>
      <ddeItem name="BALM4.ULT" advise="1">
        <values>
          <value>
            <val>15.2</val>
          </value>
        </values>
      </ddeItem>
      <ddeItem name="BALM4.VAR" advise="1">
        <values>
          <value>
            <val>2.013422818791939</val>
          </value>
        </values>
      </ddeItem>
      <ddeItem name="BALM4.VOL" advise="1">
        <values>
          <value>
            <val>28429</val>
          </value>
        </values>
      </ddeItem>
      <ddeItem name="BAUH4.204" advise="1">
        <values>
          <value t="str">
            <val>1,86</val>
          </value>
        </values>
      </ddeItem>
      <ddeItem name="BAUH4.ABE" advise="1">
        <values>
          <value>
            <val>84.39</val>
          </value>
        </values>
      </ddeItem>
      <ddeItem name="BAUH4.DAT" advise="1">
        <values>
          <value t="str">
            <val>30/04/2021</val>
          </value>
        </values>
      </ddeItem>
      <ddeItem name="BAUH4.FEC" advise="1">
        <values>
          <value>
            <val>80.010000000000005</val>
          </value>
        </values>
      </ddeItem>
      <ddeItem name="BAUH4.HOR" advise="1">
        <values>
          <value t="str">
            <val>17:10:06</val>
          </value>
        </values>
      </ddeItem>
      <ddeItem name="BAUH4.MAX" advise="1">
        <values>
          <value>
            <val>90</val>
          </value>
        </values>
      </ddeItem>
      <ddeItem name="BAUH4.MIN" advise="1">
        <values>
          <value>
            <val>82</val>
          </value>
        </values>
      </ddeItem>
      <ddeItem name="BAUH4.NEG" advise="1">
        <values>
          <value>
            <val>9</val>
          </value>
        </values>
      </ddeItem>
      <ddeItem name="BAUH4.ULT" advise="1">
        <values>
          <value>
            <val>82</val>
          </value>
        </values>
      </ddeItem>
      <ddeItem name="BAUH4.VAR" advise="1">
        <values>
          <value>
            <val>2.4871891013623233</val>
          </value>
        </values>
      </ddeItem>
      <ddeItem name="BAUH4.VOL" advise="1">
        <values>
          <value>
            <val>101535</val>
          </value>
        </values>
      </ddeItem>
      <ddeItem name="BAZA3.204" advise="1">
        <values>
          <value t="str">
            <val>5,62</val>
          </value>
        </values>
      </ddeItem>
      <ddeItem name="BAZA3.ABE" advise="1">
        <values>
          <value>
            <val>38.54</val>
          </value>
        </values>
      </ddeItem>
      <ddeItem name="BAZA3.DAT" advise="1">
        <values>
          <value t="str">
            <val>30/04/2021</val>
          </value>
        </values>
      </ddeItem>
      <ddeItem name="BAZA3.FEC" advise="1">
        <values>
          <value>
            <val>39.01</val>
          </value>
        </values>
      </ddeItem>
      <ddeItem name="BAZA3.HOR" advise="1">
        <values>
          <value t="str">
            <val>13:52:17</val>
          </value>
        </values>
      </ddeItem>
      <ddeItem name="BAZA3.MAX" advise="1">
        <values>
          <value>
            <val>39.299999999999997</val>
          </value>
        </values>
      </ddeItem>
      <ddeItem name="BAZA3.MIN" advise="1">
        <values>
          <value>
            <val>38.54</val>
          </value>
        </values>
      </ddeItem>
      <ddeItem name="BAZA3.NEG" advise="1">
        <values>
          <value>
            <val>2</val>
          </value>
        </values>
      </ddeItem>
      <ddeItem name="BAZA3.ULT" advise="1">
        <values>
          <value>
            <val>39.299999999999997</val>
          </value>
        </values>
      </ddeItem>
      <ddeItem name="BAZA3.VAR" advise="1">
        <values>
          <value>
            <val>0.74339912842860589</val>
          </value>
        </values>
      </ddeItem>
      <ddeItem name="BAZA3.VOL" advise="1">
        <values>
          <value>
            <val>7784</val>
          </value>
        </values>
      </ddeItem>
      <ddeItem name="BBAS3.204" advise="1">
        <values>
          <value t="str">
            <val>4,06</val>
          </value>
        </values>
      </ddeItem>
      <ddeItem name="BBAS3.ABE" advise="1">
        <values>
          <value>
            <val>29.67</val>
          </value>
        </values>
      </ddeItem>
      <ddeItem name="BBAS3.DAT" advise="1">
        <values>
          <value t="str">
            <val>30/04/2021</val>
          </value>
        </values>
      </ddeItem>
      <ddeItem name="BBAS3.FEC" advise="1">
        <values>
          <value>
            <val>29.64</val>
          </value>
        </values>
      </ddeItem>
      <ddeItem name="BBAS3.HOR" advise="1">
        <values>
          <value t="str">
            <val>17:59:43</val>
          </value>
        </values>
      </ddeItem>
      <ddeItem name="BBAS3.MAX" advise="1">
        <values>
          <value>
            <val>29.85</val>
          </value>
        </values>
      </ddeItem>
      <ddeItem name="BBAS3.MIN" advise="1">
        <values>
          <value>
            <val>29.44</val>
          </value>
        </values>
      </ddeItem>
      <ddeItem name="BBAS3.NEG" advise="1">
        <values>
          <value>
            <val>21900</val>
          </value>
        </values>
      </ddeItem>
      <ddeItem name="BBAS3.ULT" advise="1">
        <values>
          <value>
            <val>29.64</val>
          </value>
        </values>
      </ddeItem>
      <ddeItem name="BBAS3.VAR" advise="1">
        <values>
          <value>
            <val>0</val>
          </value>
        </values>
      </ddeItem>
      <ddeItem name="BBAS3.VOL" advise="1">
        <values>
          <value>
            <val>371121849</val>
          </value>
        </values>
      </ddeItem>
      <ddeItem name="BBDC3.204" advise="1">
        <values>
          <value t="str">
            <val>6,64</val>
          </value>
        </values>
      </ddeItem>
      <ddeItem name="BBDC3.ABE" advise="1">
        <values>
          <value>
            <val>20.65</val>
          </value>
        </values>
      </ddeItem>
      <ddeItem name="BBDC3.DAT" advise="1">
        <values>
          <value t="str">
            <val>30/04/2021</val>
          </value>
        </values>
      </ddeItem>
      <ddeItem name="BBDC3.FEC" advise="1">
        <values>
          <value>
            <val>20.75</val>
          </value>
        </values>
      </ddeItem>
      <ddeItem name="BBDC3.HOR" advise="1">
        <values>
          <value t="str">
            <val>17:58:45</val>
          </value>
        </values>
      </ddeItem>
      <ddeItem name="BBDC3.MAX" advise="1">
        <values>
          <value>
            <val>21</val>
          </value>
        </values>
      </ddeItem>
      <ddeItem name="BBDC3.MIN" advise="1">
        <values>
          <value>
            <val>20.51</val>
          </value>
        </values>
      </ddeItem>
      <ddeItem name="BBDC3.NEG" advise="1">
        <values>
          <value>
            <val>10100</val>
          </value>
        </values>
      </ddeItem>
      <ddeItem name="BBDC3.ULT" advise="1">
        <values>
          <value>
            <val>20.67</val>
          </value>
        </values>
      </ddeItem>
      <ddeItem name="BBDC3.VAR" advise="1">
        <values>
          <value>
            <val>-0.3855421686746906</val>
          </value>
        </values>
      </ddeItem>
      <ddeItem name="BBDC3.VOL" advise="1">
        <values>
          <value>
            <val>160713102</val>
          </value>
        </values>
      </ddeItem>
      <ddeItem name="BBDC4.204" advise="1">
        <values>
          <value t="str">
            <val>5,95</val>
          </value>
        </values>
      </ddeItem>
      <ddeItem name="BBDC4.ABE" advise="1">
        <values>
          <value>
            <val>23.69</val>
          </value>
        </values>
      </ddeItem>
      <ddeItem name="BBDC4.DAT" advise="1">
        <values>
          <value t="str">
            <val>30/04/2021</val>
          </value>
        </values>
      </ddeItem>
      <ddeItem name="BBDC4.FEC" advise="1">
        <values>
          <value>
            <val>23.77</val>
          </value>
        </values>
      </ddeItem>
      <ddeItem name="BBDC4.HOR" advise="1">
        <values>
          <value t="str">
            <val>17:59:43</val>
          </value>
        </values>
      </ddeItem>
      <ddeItem name="BBDC4.MAX" advise="1">
        <values>
          <value>
            <val>24.15</val>
          </value>
        </values>
      </ddeItem>
      <ddeItem name="BBDC4.MIN" advise="1">
        <values>
          <value>
            <val>23.53</val>
          </value>
        </values>
      </ddeItem>
      <ddeItem name="BBDC4.NEG" advise="1">
        <values>
          <value>
            <val>59802</val>
          </value>
        </values>
      </ddeItem>
      <ddeItem name="BBDC4.ULT" advise="1">
        <values>
          <value>
            <val>23.85</val>
          </value>
        </values>
      </ddeItem>
      <ddeItem name="BBDC4.VAR" advise="1">
        <values>
          <value>
            <val>0.33655868742112682</val>
          </value>
        </values>
      </ddeItem>
      <ddeItem name="BBDC4.VOL" advise="1">
        <values>
          <value>
            <val>1383722400</val>
          </value>
        </values>
      </ddeItem>
      <ddeItem name="BBRK3.204" advise="1">
        <values>
          <value t="str">
            <val>-1,00</val>
          </value>
        </values>
      </ddeItem>
      <ddeItem name="BBRK3.ABE" advise="1">
        <values>
          <value>
            <val>1.99</val>
          </value>
        </values>
      </ddeItem>
      <ddeItem name="BBRK3.DAT" advise="1">
        <values>
          <value t="str">
            <val>30/04/2021</val>
          </value>
        </values>
      </ddeItem>
      <ddeItem name="BBRK3.FEC" advise="1">
        <values>
          <value>
            <val>1.97</val>
          </value>
        </values>
      </ddeItem>
      <ddeItem name="BBRK3.HOR" advise="1">
        <values>
          <value t="str">
            <val>17:05:00</val>
          </value>
        </values>
      </ddeItem>
      <ddeItem name="BBRK3.MAX" advise="1">
        <values>
          <value>
            <val>1.99</val>
          </value>
        </values>
      </ddeItem>
      <ddeItem name="BBRK3.MIN" advise="1">
        <values>
          <value>
            <val>1.94</val>
          </value>
        </values>
      </ddeItem>
      <ddeItem name="BBRK3.NEG" advise="1">
        <values>
          <value>
            <val>449</val>
          </value>
        </values>
      </ddeItem>
      <ddeItem name="BBRK3.ULT" advise="1">
        <values>
          <value>
            <val>1.97</val>
          </value>
        </values>
      </ddeItem>
      <ddeItem name="BBRK3.VAR" advise="1">
        <values>
          <value>
            <val>0</val>
          </value>
        </values>
      </ddeItem>
      <ddeItem name="BBRK3.VOL" advise="1">
        <values>
          <value>
            <val>963318</val>
          </value>
        </values>
      </ddeItem>
      <ddeItem name="BBSE3.204" advise="1">
        <values>
          <value t="str">
            <val>5,99</val>
          </value>
        </values>
      </ddeItem>
      <ddeItem name="BBSE3.ABE" advise="1">
        <values>
          <value>
            <val>22.75</val>
          </value>
        </values>
      </ddeItem>
      <ddeItem name="BBSE3.DAT" advise="1">
        <values>
          <value t="str">
            <val>30/04/2021</val>
          </value>
        </values>
      </ddeItem>
      <ddeItem name="BBSE3.FEC" advise="1">
        <values>
          <value>
            <val>22.75</val>
          </value>
        </values>
      </ddeItem>
      <ddeItem name="BBSE3.HOR" advise="1">
        <values>
          <value t="str">
            <val>17:59:13</val>
          </value>
        </values>
      </ddeItem>
      <ddeItem name="BBSE3.MAX" advise="1">
        <values>
          <value>
            <val>22.75</val>
          </value>
        </values>
      </ddeItem>
      <ddeItem name="BBSE3.MIN" advise="1">
        <values>
          <value>
            <val>22.25</val>
          </value>
        </values>
      </ddeItem>
      <ddeItem name="BBSE3.NEG" advise="1">
        <values>
          <value>
            <val>36054</val>
          </value>
        </values>
      </ddeItem>
      <ddeItem name="BBSE3.ULT" advise="1">
        <values>
          <value>
            <val>22.33</val>
          </value>
        </values>
      </ddeItem>
      <ddeItem name="BBSE3.VAR" advise="1">
        <values>
          <value>
            <val>-1.8461538461538536</val>
          </value>
        </values>
      </ddeItem>
      <ddeItem name="BBSE3.VOL" advise="1">
        <values>
          <value>
            <val>200968528</val>
          </value>
        </values>
      </ddeItem>
      <ddeItem name="BDLL4.204" advise="1">
        <values>
          <value t="str">
            <val>-1,00</val>
          </value>
        </values>
      </ddeItem>
      <ddeItem name="BDLL4.ABE" advise="1">
        <values>
          <value>
            <val>10</val>
          </value>
        </values>
      </ddeItem>
      <ddeItem name="BDLL4.DAT" advise="1">
        <values>
          <value t="str">
            <val>30/04/2021</val>
          </value>
        </values>
      </ddeItem>
      <ddeItem name="BDLL4.FEC" advise="1">
        <values>
          <value>
            <val>9.92</val>
          </value>
        </values>
      </ddeItem>
      <ddeItem name="BDLL4.HOR" advise="1">
        <values>
          <value t="str">
            <val>17:00:00</val>
          </value>
        </values>
      </ddeItem>
      <ddeItem name="BDLL4.MAX" advise="1">
        <values>
          <value>
            <val>10.08</val>
          </value>
        </values>
      </ddeItem>
      <ddeItem name="BDLL4.MIN" advise="1">
        <values>
          <value>
            <val>10</val>
          </value>
        </values>
      </ddeItem>
      <ddeItem name="BDLL4.NEG" advise="1">
        <values>
          <value>
            <val>10</val>
          </value>
        </values>
      </ddeItem>
      <ddeItem name="BDLL4.ULT" advise="1">
        <values>
          <value>
            <val>10</val>
          </value>
        </values>
      </ddeItem>
      <ddeItem name="BDLL4.VAR" advise="1">
        <values>
          <value>
            <val>0.80645161290322653</val>
          </value>
        </values>
      </ddeItem>
      <ddeItem name="BDLL4.VOL" advise="1">
        <values>
          <value>
            <val>21076</val>
          </value>
        </values>
      </ddeItem>
      <ddeItem name="BEEF3.204" advise="1">
        <values>
          <value t="str">
            <val>10,37</val>
          </value>
        </values>
      </ddeItem>
      <ddeItem name="BEEF3.ABE" advise="1">
        <values>
          <value>
            <val>9.85</val>
          </value>
        </values>
      </ddeItem>
      <ddeItem name="BEEF3.DAT" advise="1">
        <values>
          <value t="str">
            <val>30/04/2021</val>
          </value>
        </values>
      </ddeItem>
      <ddeItem name="BEEF3.FEC" advise="1">
        <values>
          <value>
            <val>9.85</val>
          </value>
        </values>
      </ddeItem>
      <ddeItem name="BEEF3.HOR" advise="1">
        <values>
          <value t="str">
            <val>17:59:33</val>
          </value>
        </values>
      </ddeItem>
      <ddeItem name="BEEF3.MAX" advise="1">
        <values>
          <value>
            <val>9.8800000000000008</val>
          </value>
        </values>
      </ddeItem>
      <ddeItem name="BEEF3.MIN" advise="1">
        <values>
          <value>
            <val>9.66</val>
          </value>
        </values>
      </ddeItem>
      <ddeItem name="BEEF3.NEG" advise="1">
        <values>
          <value>
            <val>16603</val>
          </value>
        </values>
      </ddeItem>
      <ddeItem name="BEEF3.ULT" advise="1">
        <values>
          <value>
            <val>9.68</val>
          </value>
        </values>
      </ddeItem>
      <ddeItem name="BEEF3.VAR" advise="1">
        <values>
          <value>
            <val>-1.7258883248730958</val>
          </value>
        </values>
      </ddeItem>
      <ddeItem name="BEEF3.VOL" advise="1">
        <values>
          <value>
            <val>82276413</val>
          </value>
        </values>
      </ddeItem>
      <ddeItem name="BEES3.204" advise="1">
        <values>
          <value t="str">
            <val>3,55</val>
          </value>
        </values>
      </ddeItem>
      <ddeItem name="BEES3.ABE" advise="1">
        <values>
          <value>
            <val>5.2</val>
          </value>
        </values>
      </ddeItem>
      <ddeItem name="BEES3.DAT" advise="1">
        <values>
          <value t="str">
            <val>30/04/2021</val>
          </value>
        </values>
      </ddeItem>
      <ddeItem name="BEES3.FEC" advise="1">
        <values>
          <value>
            <val>5.14</val>
          </value>
        </values>
      </ddeItem>
      <ddeItem name="BEES3.HOR" advise="1">
        <values>
          <value t="str">
            <val>17:05:00</val>
          </value>
        </values>
      </ddeItem>
      <ddeItem name="BEES3.MAX" advise="1">
        <values>
          <value>
            <val>5.2</val>
          </value>
        </values>
      </ddeItem>
      <ddeItem name="BEES3.MIN" advise="1">
        <values>
          <value>
            <val>5.01</val>
          </value>
        </values>
      </ddeItem>
      <ddeItem name="BEES3.NEG" advise="1">
        <values>
          <value>
            <val>184</val>
          </value>
        </values>
      </ddeItem>
      <ddeItem name="BEES3.ULT" advise="1">
        <values>
          <value>
            <val>5.12</val>
          </value>
        </values>
      </ddeItem>
      <ddeItem name="BEES3.VAR" advise="1">
        <values>
          <value>
            <val>-0.38910505836575049</val>
          </value>
        </values>
      </ddeItem>
      <ddeItem name="BEES3.VOL" advise="1">
        <values>
          <value>
            <val>183627</val>
          </value>
        </values>
      </ddeItem>
      <ddeItem name="BEES4.204" advise="1">
        <values>
          <value t="str">
            <val>3,19</val>
          </value>
        </values>
      </ddeItem>
      <ddeItem name="BEES4.ABE" advise="1">
        <values>
          <value>
            <val>5.7</val>
          </value>
        </values>
      </ddeItem>
      <ddeItem name="BEES4.DAT" advise="1">
        <values>
          <value t="str">
            <val>30/04/2021</val>
          </value>
        </values>
      </ddeItem>
      <ddeItem name="BEES4.FEC" advise="1">
        <values>
          <value>
            <val>5.72</val>
          </value>
        </values>
      </ddeItem>
      <ddeItem name="BEES4.HOR" advise="1">
        <values>
          <value t="str">
            <val>15:49:32</val>
          </value>
        </values>
      </ddeItem>
      <ddeItem name="BEES4.MAX" advise="1">
        <values>
          <value>
            <val>5.76</val>
          </value>
        </values>
      </ddeItem>
      <ddeItem name="BEES4.MIN" advise="1">
        <values>
          <value>
            <val>5.7</val>
          </value>
        </values>
      </ddeItem>
      <ddeItem name="BEES4.NEG" advise="1">
        <values>
          <value>
            <val>33</val>
          </value>
        </values>
      </ddeItem>
      <ddeItem name="BEES4.ULT" advise="1">
        <values>
          <value>
            <val>5.71</val>
          </value>
        </values>
      </ddeItem>
      <ddeItem name="BEES4.VAR" advise="1">
        <values>
          <value>
            <val>-0.1748251748251711</val>
          </value>
        </values>
      </ddeItem>
      <ddeItem name="BEES4.VOL" advise="1">
        <values>
          <value>
            <val>36601</val>
          </value>
        </values>
      </ddeItem>
      <ddeItem name="BGIP4.204" advise="1">
        <values>
          <value t="str">
            <val>4,31</val>
          </value>
        </values>
      </ddeItem>
      <ddeItem name="BGIP4.ABE" advise="1">
        <values>
          <value>
            <val>21.9</val>
          </value>
        </values>
      </ddeItem>
      <ddeItem name="BGIP4.DAT" advise="1">
        <values>
          <value t="str">
            <val>29/04/2021</val>
          </value>
        </values>
      </ddeItem>
      <ddeItem name="BGIP4.FEC" advise="1">
        <values>
          <value>
            <val>22</val>
          </value>
        </values>
      </ddeItem>
      <ddeItem name="BGIP4.HOR" advise="1">
        <values>
          <value t="str">
            <val>17:00:00</val>
          </value>
        </values>
      </ddeItem>
      <ddeItem name="BGIP4.MAX" advise="1">
        <values>
          <value>
            <val>22</val>
          </value>
        </values>
      </ddeItem>
      <ddeItem name="BGIP4.MIN" advise="1">
        <values>
          <value>
            <val>21.88</val>
          </value>
        </values>
      </ddeItem>
      <ddeItem name="BGIP4.NEG" advise="1">
        <values>
          <value>
            <val>5</val>
          </value>
        </values>
      </ddeItem>
      <ddeItem name="BGIP4.ULT" advise="1">
        <values>
          <value>
            <val>22</val>
          </value>
        </values>
      </ddeItem>
      <ddeItem name="BGIP4.VAR" advise="1">
        <values>
          <value>
            <val>0</val>
          </value>
        </values>
      </ddeItem>
      <ddeItem name="BGIP4.VOL" advise="1">
        <values>
          <value>
            <val>10963</val>
          </value>
        </values>
      </ddeItem>
      <ddeItem name="BIDI11.204" advise="1">
        <values>
          <value t="str">
            <val>0,08</val>
          </value>
        </values>
      </ddeItem>
      <ddeItem name="BIDI11.ABE" advise="1">
        <values>
          <value>
            <val>229.71</val>
          </value>
        </values>
      </ddeItem>
      <ddeItem name="BIDI11.DAT" advise="1">
        <values>
          <value t="str">
            <val>30/04/2021</val>
          </value>
        </values>
      </ddeItem>
      <ddeItem name="BIDI11.FEC" advise="1">
        <values>
          <value>
            <val>229.7</val>
          </value>
        </values>
      </ddeItem>
      <ddeItem name="BIDI11.HOR" advise="1">
        <values>
          <value t="str">
            <val>17:11:18</val>
          </value>
        </values>
      </ddeItem>
      <ddeItem name="BIDI11.MAX" advise="1">
        <values>
          <value>
            <val>235.5</val>
          </value>
        </values>
      </ddeItem>
      <ddeItem name="BIDI11.MIN" advise="1">
        <values>
          <value>
            <val>226.57</val>
          </value>
        </values>
      </ddeItem>
      <ddeItem name="BIDI11.NEG" advise="1">
        <values>
          <value>
            <val>16315</val>
          </value>
        </values>
      </ddeItem>
      <ddeItem name="BIDI11.ULT" advise="1">
        <values>
          <value>
            <val>231.7</val>
          </value>
        </values>
      </ddeItem>
      <ddeItem name="BIDI11.VAR" advise="1">
        <values>
          <value>
            <val>0.87070091423595997</val>
          </value>
        </values>
      </ddeItem>
      <ddeItem name="BIDI11.VOL" advise="1">
        <values>
          <value>
            <val>1265645330</val>
          </value>
        </values>
      </ddeItem>
      <ddeItem name="BIDI3.204" advise="1">
        <values>
          <value t="str">
            <val>0,08</val>
          </value>
        </values>
      </ddeItem>
      <ddeItem name="BIDI3.ABE" advise="1">
        <values>
          <value>
            <val>74.959999999999994</val>
          </value>
        </values>
      </ddeItem>
      <ddeItem name="BIDI3.DAT" advise="1">
        <values>
          <value t="str">
            <val>30/04/2021</val>
          </value>
        </values>
      </ddeItem>
      <ddeItem name="BIDI3.FEC" advise="1">
        <values>
          <value>
            <val>74.7</val>
          </value>
        </values>
      </ddeItem>
      <ddeItem name="BIDI3.HOR" advise="1">
        <values>
          <value t="str">
            <val>17:10:07</val>
          </value>
        </values>
      </ddeItem>
      <ddeItem name="BIDI3.MAX" advise="1">
        <values>
          <value>
            <val>76.900000000000006</val>
          </value>
        </values>
      </ddeItem>
      <ddeItem name="BIDI3.MIN" advise="1">
        <values>
          <value>
            <val>73.59</val>
          </value>
        </values>
      </ddeItem>
      <ddeItem name="BIDI3.NEG" advise="1">
        <values>
          <value>
            <val>4505</val>
          </value>
        </values>
      </ddeItem>
      <ddeItem name="BIDI3.ULT" advise="1">
        <values>
          <value>
            <val>75.790000000000006</val>
          </value>
        </values>
      </ddeItem>
      <ddeItem name="BIDI3.VAR" advise="1">
        <values>
          <value>
            <val>1.4591700133868855</val>
          </value>
        </values>
      </ddeItem>
      <ddeItem name="BIDI3.VOL" advise="1">
        <values>
          <value>
            <val>55592638</val>
          </value>
        </values>
      </ddeItem>
      <ddeItem name="BIDI4.204" advise="1">
        <values>
          <value t="str">
            <val>0,08</val>
          </value>
        </values>
      </ddeItem>
      <ddeItem name="BIDI4.ABE" advise="1">
        <values>
          <value>
            <val>77.83</val>
          </value>
        </values>
      </ddeItem>
      <ddeItem name="BIDI4.DAT" advise="1">
        <values>
          <value t="str">
            <val>30/04/2021</val>
          </value>
        </values>
      </ddeItem>
      <ddeItem name="BIDI4.FEC" advise="1">
        <values>
          <value>
            <val>77.83</val>
          </value>
        </values>
      </ddeItem>
      <ddeItem name="BIDI4.HOR" advise="1">
        <values>
          <value t="str">
            <val>17:11:18</val>
          </value>
        </values>
      </ddeItem>
      <ddeItem name="BIDI4.MAX" advise="1">
        <values>
          <value>
            <val>79.319999999999993</val>
          </value>
        </values>
      </ddeItem>
      <ddeItem name="BIDI4.MIN" advise="1">
        <values>
          <value>
            <val>76.709999999999994</val>
          </value>
        </values>
      </ddeItem>
      <ddeItem name="BIDI4.NEG" advise="1">
        <values>
          <value>
            <val>14846</val>
          </value>
        </values>
      </ddeItem>
      <ddeItem name="BIDI4.ULT" advise="1">
        <values>
          <value>
            <val>77.88</val>
          </value>
        </values>
      </ddeItem>
      <ddeItem name="BIDI4.VAR" advise="1">
        <values>
          <value>
            <val>6.4242579982008427E-2</val>
          </value>
        </values>
      </ddeItem>
      <ddeItem name="BIDI4.VOL" advise="1">
        <values>
          <value>
            <val>347344546</val>
          </value>
        </values>
      </ddeItem>
      <ddeItem name="BIOM3.204" advise="1">
        <values>
          <value t="str">
            <val>-1,00</val>
          </value>
        </values>
      </ddeItem>
      <ddeItem name="BIOM3.ABE" advise="1">
        <values>
          <value>
            <val>16.399999999999999</val>
          </value>
        </values>
      </ddeItem>
      <ddeItem name="BIOM3.DAT" advise="1">
        <values>
          <value t="str">
            <val>30/04/2021</val>
          </value>
        </values>
      </ddeItem>
      <ddeItem name="BIOM3.FEC" advise="1">
        <values>
          <value>
            <val>16.3</val>
          </value>
        </values>
      </ddeItem>
      <ddeItem name="BIOM3.HOR" advise="1">
        <values>
          <value t="str">
            <val>17:05:00</val>
          </value>
        </values>
      </ddeItem>
      <ddeItem name="BIOM3.MAX" advise="1">
        <values>
          <value>
            <val>16.89</val>
          </value>
        </values>
      </ddeItem>
      <ddeItem name="BIOM3.MIN" advise="1">
        <values>
          <value>
            <val>16.39</val>
          </value>
        </values>
      </ddeItem>
      <ddeItem name="BIOM3.NEG" advise="1">
        <values>
          <value>
            <val>41</val>
          </value>
        </values>
      </ddeItem>
      <ddeItem name="BIOM3.ULT" advise="1">
        <values>
          <value>
            <val>16.89</val>
          </value>
        </values>
      </ddeItem>
      <ddeItem name="BIOM3.VAR" advise="1">
        <values>
          <value>
            <val>3.6196319018404899</val>
          </value>
        </values>
      </ddeItem>
      <ddeItem name="BIOM3.VOL" advise="1">
        <values>
          <value>
            <val>133839</val>
          </value>
        </values>
      </ddeItem>
      <ddeItem name="BKBR3.204" advise="1">
        <values>
          <value t="str">
            <val>-1,00</val>
          </value>
        </values>
      </ddeItem>
      <ddeItem name="BKBR3.ABE" advise="1">
        <values>
          <value>
            <val>10</val>
          </value>
        </values>
      </ddeItem>
      <ddeItem name="BKBR3.DAT" advise="1">
        <values>
          <value t="str">
            <val>30/04/2021</val>
          </value>
        </values>
      </ddeItem>
      <ddeItem name="BKBR3.FEC" advise="1">
        <values>
          <value>
            <val>10</val>
          </value>
        </values>
      </ddeItem>
      <ddeItem name="BKBR3.HOR" advise="1">
        <values>
          <value t="str">
            <val>17:08:00</val>
          </value>
        </values>
      </ddeItem>
      <ddeItem name="BKBR3.MAX" advise="1">
        <values>
          <value>
            <val>10.07</val>
          </value>
        </values>
      </ddeItem>
      <ddeItem name="BKBR3.MIN" advise="1">
        <values>
          <value>
            <val>9.85</val>
          </value>
        </values>
      </ddeItem>
      <ddeItem name="BKBR3.NEG" advise="1">
        <values>
          <value>
            <val>7002</val>
          </value>
        </values>
      </ddeItem>
      <ddeItem name="BKBR3.ULT" advise="1">
        <values>
          <value>
            <val>9.9</val>
          </value>
        </values>
      </ddeItem>
      <ddeItem name="BKBR3.VAR" advise="1">
        <values>
          <value>
            <val>-0.99999999999999645</val>
          </value>
        </values>
      </ddeItem>
      <ddeItem name="BKBR3.VOL" advise="1">
        <values>
          <value>
            <val>30297898</val>
          </value>
        </values>
      </ddeItem>
      <ddeItem name="BMEB3.204" advise="1">
        <values>
          <value t="str">
            <val>3,57</val>
          </value>
        </values>
      </ddeItem>
      <ddeItem name="BMEB3.ABE" advise="1">
        <values>
          <value>
            <val>18.399999999999999</val>
          </value>
        </values>
      </ddeItem>
      <ddeItem name="BMEB3.DAT" advise="1">
        <values>
          <value t="str">
            <val>30/04/2021</val>
          </value>
        </values>
      </ddeItem>
      <ddeItem name="BMEB3.FEC" advise="1">
        <values>
          <value>
            <val>18.5</val>
          </value>
        </values>
      </ddeItem>
      <ddeItem name="BMEB3.HOR" advise="1">
        <values>
          <value t="str">
            <val>14:56:51</val>
          </value>
        </values>
      </ddeItem>
      <ddeItem name="BMEB3.MAX" advise="1">
        <values>
          <value>
            <val>18.5</val>
          </value>
        </values>
      </ddeItem>
      <ddeItem name="BMEB3.MIN" advise="1">
        <values>
          <value>
            <val>18.399999999999999</val>
          </value>
        </values>
      </ddeItem>
      <ddeItem name="BMEB3.NEG" advise="1">
        <values>
          <value>
            <val>3</val>
          </value>
        </values>
      </ddeItem>
      <ddeItem name="BMEB3.ULT" advise="1">
        <values>
          <value>
            <val>18.5</val>
          </value>
        </values>
      </ddeItem>
      <ddeItem name="BMEB3.VAR" advise="1">
        <values>
          <value>
            <val>0</val>
          </value>
        </values>
      </ddeItem>
      <ddeItem name="BMEB3.VOL" advise="1">
        <values>
          <value>
            <val>9230</val>
          </value>
        </values>
      </ddeItem>
      <ddeItem name="BMEB4.204" advise="1">
        <values>
          <value t="str">
            <val>4,15</val>
          </value>
        </values>
      </ddeItem>
      <ddeItem name="BMEB4.ABE" advise="1">
        <values>
          <value>
            <val>17.399999999999999</val>
          </value>
        </values>
      </ddeItem>
      <ddeItem name="BMEB4.DAT" advise="1">
        <values>
          <value t="str">
            <val>30/04/2021</val>
          </value>
        </values>
      </ddeItem>
      <ddeItem name="BMEB4.FEC" advise="1">
        <values>
          <value>
            <val>17.22</val>
          </value>
        </values>
      </ddeItem>
      <ddeItem name="BMEB4.HOR" advise="1">
        <values>
          <value t="str">
            <val>14:40:03</val>
          </value>
        </values>
      </ddeItem>
      <ddeItem name="BMEB4.MAX" advise="1">
        <values>
          <value>
            <val>17.59</val>
          </value>
        </values>
      </ddeItem>
      <ddeItem name="BMEB4.MIN" advise="1">
        <values>
          <value>
            <val>17.399999999999999</val>
          </value>
        </values>
      </ddeItem>
      <ddeItem name="BMEB4.NEG" advise="1">
        <values>
          <value>
            <val>3</val>
          </value>
        </values>
      </ddeItem>
      <ddeItem name="BMEB4.ULT" advise="1">
        <values>
          <value>
            <val>17.5</val>
          </value>
        </values>
      </ddeItem>
      <ddeItem name="BMEB4.VAR" advise="1">
        <values>
          <value>
            <val>1.6260162601626083</val>
          </value>
        </values>
      </ddeItem>
      <ddeItem name="BMEB4.VOL" advise="1">
        <values>
          <value>
            <val>19209</val>
          </value>
        </values>
      </ddeItem>
      <ddeItem name="BMGB4.204" advise="1">
        <values>
          <value t="str">
            <val>3,21</val>
          </value>
        </values>
      </ddeItem>
      <ddeItem name="BMGB4.ABE" advise="1">
        <values>
          <value>
            <val>4.8</val>
          </value>
        </values>
      </ddeItem>
      <ddeItem name="BMGB4.DAT" advise="1">
        <values>
          <value t="str">
            <val>30/04/2021</val>
          </value>
        </values>
      </ddeItem>
      <ddeItem name="BMGB4.FEC" advise="1">
        <values>
          <value>
            <val>4.8</val>
          </value>
        </values>
      </ddeItem>
      <ddeItem name="BMGB4.HOR" advise="1">
        <values>
          <value t="str">
            <val>17:11:18</val>
          </value>
        </values>
      </ddeItem>
      <ddeItem name="BMGB4.MAX" advise="1">
        <values>
          <value>
            <val>4.84</val>
          </value>
        </values>
      </ddeItem>
      <ddeItem name="BMGB4.MIN" advise="1">
        <values>
          <value>
            <val>4.7300000000000004</val>
          </value>
        </values>
      </ddeItem>
      <ddeItem name="BMGB4.NEG" advise="1">
        <values>
          <value>
            <val>3520</val>
          </value>
        </values>
      </ddeItem>
      <ddeItem name="BMGB4.ULT" advise="1">
        <values>
          <value>
            <val>4.7300000000000004</val>
          </value>
        </values>
      </ddeItem>
      <ddeItem name="BMGB4.VAR" advise="1">
        <values>
          <value>
            <val>-1.4583333333333208</val>
          </value>
        </values>
      </ddeItem>
      <ddeItem name="BMGB4.VOL" advise="1">
        <values>
          <value>
            <val>7053758</val>
          </value>
        </values>
      </ddeItem>
      <ddeItem name="BMIN3.204" advise="1">
        <values>
          <value t="str">
            <val>-1,00</val>
          </value>
        </values>
      </ddeItem>
      <ddeItem name="BMIN3.ABE" advise="1">
        <values>
          <value>
            <val>22.3</val>
          </value>
        </values>
      </ddeItem>
      <ddeItem name="BMIN3.DAT" advise="1">
        <values>
          <value t="str">
            <val>27/04/2021</val>
          </value>
        </values>
      </ddeItem>
      <ddeItem name="BMIN3.FEC" advise="1">
        <values>
          <value>
            <val>22.3</val>
          </value>
        </values>
      </ddeItem>
      <ddeItem name="BMIN3.HOR" advise="1">
        <values>
          <value t="str">
            <val>17:00:00</val>
          </value>
        </values>
      </ddeItem>
      <ddeItem name="BMIN3.MAX" advise="1">
        <values>
          <value>
            <val>22.3</val>
          </value>
        </values>
      </ddeItem>
      <ddeItem name="BMIN3.MIN" advise="1">
        <values>
          <value>
            <val>22.3</val>
          </value>
        </values>
      </ddeItem>
      <ddeItem name="BMIN3.NEG" advise="1">
        <values>
          <value>
            <val>2</val>
          </value>
        </values>
      </ddeItem>
      <ddeItem name="BMIN3.ULT" advise="1">
        <values>
          <value>
            <val>22.3</val>
          </value>
        </values>
      </ddeItem>
      <ddeItem name="BMIN3.VAR" advise="1">
        <values>
          <value>
            <val>0</val>
          </value>
        </values>
      </ddeItem>
      <ddeItem name="BMIN3.VOL" advise="1">
        <values>
          <value>
            <val>11150</val>
          </value>
        </values>
      </ddeItem>
      <ddeItem name="BMKS3.204" advise="1">
        <values>
          <value t="str">
            <val>2,51</val>
          </value>
        </values>
      </ddeItem>
      <ddeItem name="BMKS3.ABE" advise="1">
        <values>
          <value>
            <val>242.24</val>
          </value>
        </values>
      </ddeItem>
      <ddeItem name="BMKS3.DAT" advise="1">
        <values>
          <value t="str">
            <val>30/04/2021</val>
          </value>
        </values>
      </ddeItem>
      <ddeItem name="BMKS3.FEC" advise="1">
        <values>
          <value>
            <val>242.15</val>
          </value>
        </values>
      </ddeItem>
      <ddeItem name="BMKS3.HOR" advise="1">
        <values>
          <value t="str">
            <val>16:21:59</val>
          </value>
        </values>
      </ddeItem>
      <ddeItem name="BMKS3.MAX" advise="1">
        <values>
          <value>
            <val>242.24</val>
          </value>
        </values>
      </ddeItem>
      <ddeItem name="BMKS3.MIN" advise="1">
        <values>
          <value>
            <val>242.15</val>
          </value>
        </values>
      </ddeItem>
      <ddeItem name="BMKS3.NEG" advise="1">
        <values>
          <value>
            <val>10</val>
          </value>
        </values>
      </ddeItem>
      <ddeItem name="BMKS3.ULT" advise="1">
        <values>
          <value>
            <val>242.24</val>
          </value>
        </values>
      </ddeItem>
      <ddeItem name="BMKS3.VAR" advise="1">
        <values>
          <value>
            <val>3.7167045219906429E-2</val>
          </value>
        </values>
      </ddeItem>
      <ddeItem name="BMKS3.VOL" advise="1">
        <values>
          <value>
            <val>24223.84</val>
          </value>
        </values>
      </ddeItem>
      <ddeItem name="BNBR3.204" advise="1">
        <values>
          <value t="str">
            <val>3,43</val>
          </value>
        </values>
      </ddeItem>
      <ddeItem name="BNBR3.ABE" advise="1">
        <values>
          <value>
            <val>69.930000000000007</val>
          </value>
        </values>
      </ddeItem>
      <ddeItem name="BNBR3.DAT" advise="1">
        <values>
          <value t="str">
            <val>30/04/2021</val>
          </value>
        </values>
      </ddeItem>
      <ddeItem name="BNBR3.FEC" advise="1">
        <values>
          <value>
            <val>70.7</val>
          </value>
        </values>
      </ddeItem>
      <ddeItem name="BNBR3.HOR" advise="1">
        <values>
          <value t="str">
            <val>16:28:54</val>
          </value>
        </values>
      </ddeItem>
      <ddeItem name="BNBR3.MAX" advise="1">
        <values>
          <value>
            <val>69.930000000000007</val>
          </value>
        </values>
      </ddeItem>
      <ddeItem name="BNBR3.MIN" advise="1">
        <values>
          <value>
            <val>69.930000000000007</val>
          </value>
        </values>
      </ddeItem>
      <ddeItem name="BNBR3.NEG" advise="1">
        <values>
          <value>
            <val>1</val>
          </value>
        </values>
      </ddeItem>
      <ddeItem name="BNBR3.ULT" advise="1">
        <values>
          <value>
            <val>69.930000000000007</val>
          </value>
        </values>
      </ddeItem>
      <ddeItem name="BNBR3.VAR" advise="1">
        <values>
          <value>
            <val>-1.0891089108910834</val>
          </value>
        </values>
      </ddeItem>
      <ddeItem name="BNBR3.VOL" advise="1">
        <values>
          <value>
            <val>6993</val>
          </value>
        </values>
      </ddeItem>
      <ddeItem name="BOAS3.204" advise="1">
        <values>
          <value t="str">
            <val>1,86</val>
          </value>
        </values>
      </ddeItem>
      <ddeItem name="BOAS3.ABE" advise="1">
        <values>
          <value>
            <val>13.5</val>
          </value>
        </values>
      </ddeItem>
      <ddeItem name="BOAS3.DAT" advise="1">
        <values>
          <value t="str">
            <val>30/04/2021</val>
          </value>
        </values>
      </ddeItem>
      <ddeItem name="BOAS3.FEC" advise="1">
        <values>
          <value>
            <val>13.5</val>
          </value>
        </values>
      </ddeItem>
      <ddeItem name="BOAS3.HOR" advise="1">
        <values>
          <value t="str">
            <val>17:06:00</val>
          </value>
        </values>
      </ddeItem>
      <ddeItem name="BOAS3.MAX" advise="1">
        <values>
          <value>
            <val>13.92</val>
          </value>
        </values>
      </ddeItem>
      <ddeItem name="BOAS3.MIN" advise="1">
        <values>
          <value>
            <val>13.28</val>
          </value>
        </values>
      </ddeItem>
      <ddeItem name="BOAS3.NEG" advise="1">
        <values>
          <value>
            <val>2698</val>
          </value>
        </values>
      </ddeItem>
      <ddeItem name="BOAS3.ULT" advise="1">
        <values>
          <value>
            <val>13.5</val>
          </value>
        </values>
      </ddeItem>
      <ddeItem name="BOAS3.VAR" advise="1">
        <values>
          <value>
            <val>0</val>
          </value>
        </values>
      </ddeItem>
      <ddeItem name="BOAS3.VOL" advise="1">
        <values>
          <value>
            <val>16163528</val>
          </value>
        </values>
      </ddeItem>
      <ddeItem name="BOBR4.204" advise="1">
        <values>
          <value t="str">
            <val>-1,00</val>
          </value>
        </values>
      </ddeItem>
      <ddeItem name="BOBR4.ABE" advise="1">
        <values>
          <value>
            <val>2.41</val>
          </value>
        </values>
      </ddeItem>
      <ddeItem name="BOBR4.DAT" advise="1">
        <values>
          <value t="str">
            <val>30/04/2021</val>
          </value>
        </values>
      </ddeItem>
      <ddeItem name="BOBR4.FEC" advise="1">
        <values>
          <value>
            <val>2.41</val>
          </value>
        </values>
      </ddeItem>
      <ddeItem name="BOBR4.HOR" advise="1">
        <values>
          <value t="str">
            <val>17:10:06</val>
          </value>
        </values>
      </ddeItem>
      <ddeItem name="BOBR4.MAX" advise="1">
        <values>
          <value>
            <val>2.65</val>
          </value>
        </values>
      </ddeItem>
      <ddeItem name="BOBR4.MIN" advise="1">
        <values>
          <value>
            <val>2.41</val>
          </value>
        </values>
      </ddeItem>
      <ddeItem name="BOBR4.NEG" advise="1">
        <values>
          <value>
            <val>997</val>
          </value>
        </values>
      </ddeItem>
      <ddeItem name="BOBR4.ULT" advise="1">
        <values>
          <value>
            <val>2.54</val>
          </value>
        </values>
      </ddeItem>
      <ddeItem name="BOBR4.VAR" advise="1">
        <values>
          <value>
            <val>5.3941908713692897</val>
          </value>
        </values>
      </ddeItem>
      <ddeItem name="BOBR4.VOL" advise="1">
        <values>
          <value>
            <val>1544111</val>
          </value>
        </values>
      </ddeItem>
      <ddeItem name="BPAC11.204" advise="1">
        <values>
          <value t="str">
            <val>0,95</val>
          </value>
        </values>
      </ddeItem>
      <ddeItem name="BPAC11.ABE" advise="1">
        <values>
          <value>
            <val>105.42</val>
          </value>
        </values>
      </ddeItem>
      <ddeItem name="BPAC11.DAT" advise="1">
        <values>
          <value t="str">
            <val>30/04/2021</val>
          </value>
        </values>
      </ddeItem>
      <ddeItem name="BPAC11.FEC" advise="1">
        <values>
          <value>
            <val>106.23</val>
          </value>
        </values>
      </ddeItem>
      <ddeItem name="BPAC11.HOR" advise="1">
        <values>
          <value t="str">
            <val>17:59:35</val>
          </value>
        </values>
      </ddeItem>
      <ddeItem name="BPAC11.MAX" advise="1">
        <values>
          <value>
            <val>108.14</val>
          </value>
        </values>
      </ddeItem>
      <ddeItem name="BPAC11.MIN" advise="1">
        <values>
          <value>
            <val>103.88</val>
          </value>
        </values>
      </ddeItem>
      <ddeItem name="BPAC11.NEG" advise="1">
        <values>
          <value>
            <val>20990</val>
          </value>
        </values>
      </ddeItem>
      <ddeItem name="BPAC11.ULT" advise="1">
        <values>
          <value>
            <val>107.75</val>
          </value>
        </values>
      </ddeItem>
      <ddeItem name="BPAC11.VAR" advise="1">
        <values>
          <value>
            <val>1.4308575731902438</val>
          </value>
        </values>
      </ddeItem>
      <ddeItem name="BPAC11.VOL" advise="1">
        <values>
          <value>
            <val>581462736</val>
          </value>
        </values>
      </ddeItem>
      <ddeItem name="BPAC3.204" advise="1">
        <values>
          <value t="str">
            <val>0,64</val>
          </value>
        </values>
      </ddeItem>
      <ddeItem name="BPAC3.ABE" advise="1">
        <values>
          <value>
            <val>53.91</val>
          </value>
        </values>
      </ddeItem>
      <ddeItem name="BPAC3.DAT" advise="1">
        <values>
          <value t="str">
            <val>30/04/2021</val>
          </value>
        </values>
      </ddeItem>
      <ddeItem name="BPAC3.FEC" advise="1">
        <values>
          <value>
            <val>53.99</val>
          </value>
        </values>
      </ddeItem>
      <ddeItem name="BPAC3.HOR" advise="1">
        <values>
          <value t="str">
            <val>17:00:00</val>
          </value>
        </values>
      </ddeItem>
      <ddeItem name="BPAC3.MAX" advise="1">
        <values>
          <value>
            <val>54.02</val>
          </value>
        </values>
      </ddeItem>
      <ddeItem name="BPAC3.MIN" advise="1">
        <values>
          <value>
            <val>52.8</val>
          </value>
        </values>
      </ddeItem>
      <ddeItem name="BPAC3.NEG" advise="1">
        <values>
          <value>
            <val>35</val>
          </value>
        </values>
      </ddeItem>
      <ddeItem name="BPAC3.ULT" advise="1">
        <values>
          <value>
            <val>53.38</val>
          </value>
        </values>
      </ddeItem>
      <ddeItem name="BPAC3.VAR" advise="1">
        <values>
          <value>
            <val>-1.1298388590479707</val>
          </value>
        </values>
      </ddeItem>
      <ddeItem name="BPAC3.VOL" advise="1">
        <values>
          <value>
            <val>219003</val>
          </value>
        </values>
      </ddeItem>
      <ddeItem name="BPAC5.204" advise="1">
        <values>
          <value t="str">
            <val>1,28</val>
          </value>
        </values>
      </ddeItem>
      <ddeItem name="BPAC5.ABE" advise="1">
        <values>
          <value>
            <val>26.33</val>
          </value>
        </values>
      </ddeItem>
      <ddeItem name="BPAC5.DAT" advise="1">
        <values>
          <value t="str">
            <val>30/04/2021</val>
          </value>
        </values>
      </ddeItem>
      <ddeItem name="BPAC5.FEC" advise="1">
        <values>
          <value>
            <val>26.43</val>
          </value>
        </values>
      </ddeItem>
      <ddeItem name="BPAC5.HOR" advise="1">
        <values>
          <value t="str">
            <val>17:00:00</val>
          </value>
        </values>
      </ddeItem>
      <ddeItem name="BPAC5.MAX" advise="1">
        <values>
          <value>
            <val>28.28</val>
          </value>
        </values>
      </ddeItem>
      <ddeItem name="BPAC5.MIN" advise="1">
        <values>
          <value>
            <val>26.11</val>
          </value>
        </values>
      </ddeItem>
      <ddeItem name="BPAC5.NEG" advise="1">
        <values>
          <value>
            <val>39</val>
          </value>
        </values>
      </ddeItem>
      <ddeItem name="BPAC5.ULT" advise="1">
        <values>
          <value>
            <val>26.8</val>
          </value>
        </values>
      </ddeItem>
      <ddeItem name="BPAC5.VAR" advise="1">
        <values>
          <value>
            <val>1.3999243284146841</val>
          </value>
        </values>
      </ddeItem>
      <ddeItem name="BPAC5.VOL" advise="1">
        <values>
          <value>
            <val>172347</val>
          </value>
        </values>
      </ddeItem>
      <ddeItem name="BPAN4.204" advise="1">
        <values>
          <value t="str">
            <val>0,96</val>
          </value>
        </values>
      </ddeItem>
      <ddeItem name="BPAN4.ABE" advise="1">
        <values>
          <value>
            <val>17.79</val>
          </value>
        </values>
      </ddeItem>
      <ddeItem name="BPAN4.DAT" advise="1">
        <values>
          <value t="str">
            <val>30/04/2021</val>
          </value>
        </values>
      </ddeItem>
      <ddeItem name="BPAN4.FEC" advise="1">
        <values>
          <value>
            <val>17.87</val>
          </value>
        </values>
      </ddeItem>
      <ddeItem name="BPAN4.HOR" advise="1">
        <values>
          <value t="str">
            <val>17:11:18</val>
          </value>
        </values>
      </ddeItem>
      <ddeItem name="BPAN4.MAX" advise="1">
        <values>
          <value>
            <val>18.5</val>
          </value>
        </values>
      </ddeItem>
      <ddeItem name="BPAN4.MIN" advise="1">
        <values>
          <value>
            <val>17.260000000000002</val>
          </value>
        </values>
      </ddeItem>
      <ddeItem name="BPAN4.NEG" advise="1">
        <values>
          <value>
            <val>21657</val>
          </value>
        </values>
      </ddeItem>
      <ddeItem name="BPAN4.ULT" advise="1">
        <values>
          <value>
            <val>18.39</val>
          </value>
        </values>
      </ddeItem>
      <ddeItem name="BPAN4.VAR" advise="1">
        <values>
          <value>
            <val>2.9099048684946811</val>
          </value>
        </values>
      </ddeItem>
      <ddeItem name="BPAN4.VOL" advise="1">
        <values>
          <value>
            <val>176543403</val>
          </value>
        </values>
      </ddeItem>
      <ddeItem name="BRAP3.204" advise="1">
        <values>
          <value t="str">
            <val>7,55</val>
          </value>
        </values>
      </ddeItem>
      <ddeItem name="BRAP3.ABE" advise="1">
        <values>
          <value>
            <val>61.83</val>
          </value>
        </values>
      </ddeItem>
      <ddeItem name="BRAP3.DAT" advise="1">
        <values>
          <value t="str">
            <val>30/04/2021</val>
          </value>
        </values>
      </ddeItem>
      <ddeItem name="BRAP3.FEC" advise="1">
        <values>
          <value>
            <val>62.9</val>
          </value>
        </values>
      </ddeItem>
      <ddeItem name="BRAP3.HOR" advise="1">
        <values>
          <value t="str">
            <val>17:05:00</val>
          </value>
        </values>
      </ddeItem>
      <ddeItem name="BRAP3.MAX" advise="1">
        <values>
          <value>
            <val>62.35</val>
          </value>
        </values>
      </ddeItem>
      <ddeItem name="BRAP3.MIN" advise="1">
        <values>
          <value>
            <val>61.3</val>
          </value>
        </values>
      </ddeItem>
      <ddeItem name="BRAP3.NEG" advise="1">
        <values>
          <value>
            <val>115</val>
          </value>
        </values>
      </ddeItem>
      <ddeItem name="BRAP3.ULT" advise="1">
        <values>
          <value>
            <val>61.5</val>
          </value>
        </values>
      </ddeItem>
      <ddeItem name="BRAP3.VAR" advise="1">
        <values>
          <value>
            <val>-2.2257551669316351</val>
          </value>
        </values>
      </ddeItem>
      <ddeItem name="BRAP3.VOL" advise="1">
        <values>
          <value>
            <val>2187440</val>
          </value>
        </values>
      </ddeItem>
      <ddeItem name="BRAP4.204" advise="1">
        <values>
          <value t="str">
            <val>7,21</val>
          </value>
        </values>
      </ddeItem>
      <ddeItem name="BRAP4.ABE" advise="1">
        <values>
          <value>
            <val>71.989999999999995</val>
          </value>
        </values>
      </ddeItem>
      <ddeItem name="BRAP4.DAT" advise="1">
        <values>
          <value t="str">
            <val>30/04/2021</val>
          </value>
        </values>
      </ddeItem>
      <ddeItem name="BRAP4.FEC" advise="1">
        <values>
          <value>
            <val>72.760000000000005</val>
          </value>
        </values>
      </ddeItem>
      <ddeItem name="BRAP4.HOR" advise="1">
        <values>
          <value t="str">
            <val>17:58:39</val>
          </value>
        </values>
      </ddeItem>
      <ddeItem name="BRAP4.MAX" advise="1">
        <values>
          <value>
            <val>72.319999999999993</val>
          </value>
        </values>
      </ddeItem>
      <ddeItem name="BRAP4.MIN" advise="1">
        <values>
          <value>
            <val>70.760000000000005</val>
          </value>
        </values>
      </ddeItem>
      <ddeItem name="BRAP4.NEG" advise="1">
        <values>
          <value>
            <val>19324</val>
          </value>
        </values>
      </ddeItem>
      <ddeItem name="BRAP4.ULT" advise="1">
        <values>
          <value>
            <val>71.010000000000005</val>
          </value>
        </values>
      </ddeItem>
      <ddeItem name="BRAP4.VAR" advise="1">
        <values>
          <value>
            <val>-2.4051676745464539</val>
          </value>
        </values>
      </ddeItem>
      <ddeItem name="BRAP4.VOL" advise="1">
        <values>
          <value>
            <val>243007688</val>
          </value>
        </values>
      </ddeItem>
      <ddeItem name="BRDT3.204" advise="1">
        <values>
          <value t="str">
            <val>10,48</val>
          </value>
        </values>
      </ddeItem>
      <ddeItem name="BRDT3.ABE" advise="1">
        <values>
          <value>
            <val>22.48</val>
          </value>
        </values>
      </ddeItem>
      <ddeItem name="BRDT3.DAT" advise="1">
        <values>
          <value t="str">
            <val>30/04/2021</val>
          </value>
        </values>
      </ddeItem>
      <ddeItem name="BRDT3.FEC" advise="1">
        <values>
          <value>
            <val>22.75</val>
          </value>
        </values>
      </ddeItem>
      <ddeItem name="BRDT3.HOR" advise="1">
        <values>
          <value t="str">
            <val>17:57:14</val>
          </value>
        </values>
      </ddeItem>
      <ddeItem name="BRDT3.MAX" advise="1">
        <values>
          <value>
            <val>23.02</val>
          </value>
        </values>
      </ddeItem>
      <ddeItem name="BRDT3.MIN" advise="1">
        <values>
          <value>
            <val>22.29</val>
          </value>
        </values>
      </ddeItem>
      <ddeItem name="BRDT3.NEG" advise="1">
        <values>
          <value>
            <val>23290</val>
          </value>
        </values>
      </ddeItem>
      <ddeItem name="BRDT3.ULT" advise="1">
        <values>
          <value>
            <val>22.51</val>
          </value>
        </values>
      </ddeItem>
      <ddeItem name="BRDT3.VAR" advise="1">
        <values>
          <value>
            <val>-1.0549450549450481</val>
          </value>
        </values>
      </ddeItem>
      <ddeItem name="BRDT3.VOL" advise="1">
        <values>
          <value>
            <val>210199076</val>
          </value>
        </values>
      </ddeItem>
      <ddeItem name="BRFS3.204" advise="1">
        <values>
          <value t="str">
            <val>-1,00</val>
          </value>
        </values>
      </ddeItem>
      <ddeItem name="BRFS3.ABE" advise="1">
        <values>
          <value>
            <val>21.28</val>
          </value>
        </values>
      </ddeItem>
      <ddeItem name="BRFS3.DAT" advise="1">
        <values>
          <value t="str">
            <val>30/04/2021</val>
          </value>
        </values>
      </ddeItem>
      <ddeItem name="BRFS3.FEC" advise="1">
        <values>
          <value>
            <val>21.24</val>
          </value>
        </values>
      </ddeItem>
      <ddeItem name="BRFS3.HOR" advise="1">
        <values>
          <value t="str">
            <val>17:59:55</val>
          </value>
        </values>
      </ddeItem>
      <ddeItem name="BRFS3.MAX" advise="1">
        <values>
          <value>
            <val>21.28</val>
          </value>
        </values>
      </ddeItem>
      <ddeItem name="BRFS3.MIN" advise="1">
        <values>
          <value>
            <val>20.79</val>
          </value>
        </values>
      </ddeItem>
      <ddeItem name="BRFS3.NEG" advise="1">
        <values>
          <value>
            <val>22889</val>
          </value>
        </values>
      </ddeItem>
      <ddeItem name="BRFS3.ULT" advise="1">
        <values>
          <value>
            <val>20.79</val>
          </value>
        </values>
      </ddeItem>
      <ddeItem name="BRFS3.VAR" advise="1">
        <values>
          <value>
            <val>-2.1186440677966072</val>
          </value>
        </values>
      </ddeItem>
      <ddeItem name="BRFS3.VOL" advise="1">
        <values>
          <value>
            <val>170647949</val>
          </value>
        </values>
      </ddeItem>
      <ddeItem name="BRGE11.204" advise="1">
        <values>
          <value t="str">
            <val>3,89</val>
          </value>
        </values>
      </ddeItem>
      <ddeItem name="BRGE11.ABE" advise="1">
        <values>
          <value>
            <val>9.06</val>
          </value>
        </values>
      </ddeItem>
      <ddeItem name="BRGE11.DAT" advise="1">
        <values>
          <value t="str">
            <val>23/04/2021</val>
          </value>
        </values>
      </ddeItem>
      <ddeItem name="BRGE11.FEC" advise="1">
        <values>
          <value>
            <val>9.3000000000000007</val>
          </value>
        </values>
      </ddeItem>
      <ddeItem name="BRGE11.HOR" advise="1">
        <values>
          <value t="str">
            <val>11:55:29</val>
          </value>
        </values>
      </ddeItem>
      <ddeItem name="BRGE11.MAX" advise="1">
        <values>
          <value>
            <val>10</val>
          </value>
        </values>
      </ddeItem>
      <ddeItem name="BRGE11.MIN" advise="1">
        <values>
          <value>
            <val>9.06</val>
          </value>
        </values>
      </ddeItem>
      <ddeItem name="BRGE11.NEG" advise="1">
        <values>
          <value>
            <val>5</val>
          </value>
        </values>
      </ddeItem>
      <ddeItem name="BRGE11.ULT" advise="1">
        <values>
          <value>
            <val>9.3000000000000007</val>
          </value>
        </values>
      </ddeItem>
      <ddeItem name="BRGE11.VAR" advise="1">
        <values>
          <value>
            <val>0</val>
          </value>
        </values>
      </ddeItem>
      <ddeItem name="BRGE11.VOL" advise="1">
        <values>
          <value>
            <val>4722</val>
          </value>
        </values>
      </ddeItem>
      <ddeItem name="BRGE12.204" advise="1">
        <values>
          <value t="str">
            <val>-1,00</val>
          </value>
        </values>
      </ddeItem>
      <ddeItem name="BRGE12.ABE" advise="1">
        <values>
          <value>
            <val>6.17</val>
          </value>
        </values>
      </ddeItem>
      <ddeItem name="BRGE12.DAT" advise="1">
        <values>
          <value t="str">
            <val>29/04/2021</val>
          </value>
        </values>
      </ddeItem>
      <ddeItem name="BRGE12.FEC" advise="1">
        <values>
          <value>
            <val>6.17</val>
          </value>
        </values>
      </ddeItem>
      <ddeItem name="BRGE12.HOR" advise="1">
        <values>
          <value t="str">
            <val>16:17:29</val>
          </value>
        </values>
      </ddeItem>
      <ddeItem name="BRGE12.MAX" advise="1">
        <values>
          <value>
            <val>6.17</val>
          </value>
        </values>
      </ddeItem>
      <ddeItem name="BRGE12.MIN" advise="1">
        <values>
          <value>
            <val>6.17</val>
          </value>
        </values>
      </ddeItem>
      <ddeItem name="BRGE12.NEG" advise="1">
        <values>
          <value>
            <val>1</val>
          </value>
        </values>
      </ddeItem>
      <ddeItem name="BRGE12.ULT" advise="1">
        <values>
          <value>
            <val>6.17</val>
          </value>
        </values>
      </ddeItem>
      <ddeItem name="BRGE12.VAR" advise="1">
        <values>
          <value>
            <val>0</val>
          </value>
        </values>
      </ddeItem>
      <ddeItem name="BRGE12.VOL" advise="1">
        <values>
          <value>
            <val>617</val>
          </value>
        </values>
      </ddeItem>
      <ddeItem name="BRGE5.204" advise="1">
        <values>
          <value t="str">
            <val>2,24</val>
          </value>
        </values>
      </ddeItem>
      <ddeItem name="BRGE5.ABE" advise="1">
        <values>
          <value>
            <val>13.5</val>
          </value>
        </values>
      </ddeItem>
      <ddeItem name="BRGE5.DAT" advise="1">
        <values>
          <value t="str">
            <val>30/04/2021</val>
          </value>
        </values>
      </ddeItem>
      <ddeItem name="BRGE5.FEC" advise="1">
        <values>
          <value>
            <val>13.6</val>
          </value>
        </values>
      </ddeItem>
      <ddeItem name="BRGE5.HOR" advise="1">
        <values>
          <value t="str">
            <val>16:36:35</val>
          </value>
        </values>
      </ddeItem>
      <ddeItem name="BRGE5.MAX" advise="1">
        <values>
          <value>
            <val>13.5</val>
          </value>
        </values>
      </ddeItem>
      <ddeItem name="BRGE5.MIN" advise="1">
        <values>
          <value>
            <val>13.5</val>
          </value>
        </values>
      </ddeItem>
      <ddeItem name="BRGE5.NEG" advise="1">
        <values>
          <value>
            <val>3</val>
          </value>
        </values>
      </ddeItem>
      <ddeItem name="BRGE5.ULT" advise="1">
        <values>
          <value>
            <val>13.5</val>
          </value>
        </values>
      </ddeItem>
      <ddeItem name="BRGE5.VAR" advise="1">
        <values>
          <value>
            <val>-0.73529411764705621</val>
          </value>
        </values>
      </ddeItem>
      <ddeItem name="BRGE5.VOL" advise="1">
        <values>
          <value>
            <val>4050</val>
          </value>
        </values>
      </ddeItem>
      <ddeItem name="BRGE8.204" advise="1">
        <values>
          <value t="str">
            <val>3,38</val>
          </value>
        </values>
      </ddeItem>
      <ddeItem name="BRGE8.ABE" advise="1">
        <values>
          <value>
            <val>8.9</val>
          </value>
        </values>
      </ddeItem>
      <ddeItem name="BRGE8.DAT" advise="1">
        <values>
          <value t="str">
            <val>30/04/2021</val>
          </value>
        </values>
      </ddeItem>
      <ddeItem name="BRGE8.FEC" advise="1">
        <values>
          <value>
            <val>8.5</val>
          </value>
        </values>
      </ddeItem>
      <ddeItem name="BRGE8.HOR" advise="1">
        <values>
          <value t="str">
            <val>17:05:00</val>
          </value>
        </values>
      </ddeItem>
      <ddeItem name="BRGE8.MAX" advise="1">
        <values>
          <value>
            <val>8.9</val>
          </value>
        </values>
      </ddeItem>
      <ddeItem name="BRGE8.MIN" advise="1">
        <values>
          <value>
            <val>8.9</val>
          </value>
        </values>
      </ddeItem>
      <ddeItem name="BRGE8.NEG" advise="1">
        <values>
          <value>
            <val>1</val>
          </value>
        </values>
      </ddeItem>
      <ddeItem name="BRGE8.ULT" advise="1">
        <values>
          <value>
            <val>8.9</val>
          </value>
        </values>
      </ddeItem>
      <ddeItem name="BRGE8.VAR" advise="1">
        <values>
          <value>
            <val>4.7058823529411811</val>
          </value>
        </values>
      </ddeItem>
      <ddeItem name="BRGE8.VOL" advise="1">
        <values>
          <value>
            <val>890</val>
          </value>
        </values>
      </ddeItem>
      <ddeItem name="BRIV3.204" advise="1">
        <values>
          <value t="str">
            <val>0,04</val>
          </value>
        </values>
      </ddeItem>
      <ddeItem name="BRIV3.ABE" advise="1">
        <values>
          <value>
            <val>9.8699999999999992</val>
          </value>
        </values>
      </ddeItem>
      <ddeItem name="BRIV3.DAT" advise="1">
        <values>
          <value t="str">
            <val>30/04/2021</val>
          </value>
        </values>
      </ddeItem>
      <ddeItem name="BRIV3.FEC" advise="1">
        <values>
          <value>
            <val>9.99</val>
          </value>
        </values>
      </ddeItem>
      <ddeItem name="BRIV3.HOR" advise="1">
        <values>
          <value t="str">
            <val>16:41:46</val>
          </value>
        </values>
      </ddeItem>
      <ddeItem name="BRIV3.MAX" advise="1">
        <values>
          <value>
            <val>9.8699999999999992</val>
          </value>
        </values>
      </ddeItem>
      <ddeItem name="BRIV3.MIN" advise="1">
        <values>
          <value>
            <val>9.85</val>
          </value>
        </values>
      </ddeItem>
      <ddeItem name="BRIV3.NEG" advise="1">
        <values>
          <value>
            <val>3</val>
          </value>
        </values>
      </ddeItem>
      <ddeItem name="BRIV3.ULT" advise="1">
        <values>
          <value>
            <val>9.85</val>
          </value>
        </values>
      </ddeItem>
      <ddeItem name="BRIV3.VAR" advise="1">
        <values>
          <value>
            <val>-1.4014014014014071</val>
          </value>
        </values>
      </ddeItem>
      <ddeItem name="BRIV3.VOL" advise="1">
        <values>
          <value>
            <val>3942</val>
          </value>
        </values>
      </ddeItem>
      <ddeItem name="BRIV4.204" advise="1">
        <values>
          <value t="str">
            <val>5,73</val>
          </value>
        </values>
      </ddeItem>
      <ddeItem name="BRIV4.ABE" advise="1">
        <values>
          <value>
            <val>8.8000000000000007</val>
          </value>
        </values>
      </ddeItem>
      <ddeItem name="BRIV4.DAT" advise="1">
        <values>
          <value t="str">
            <val>30/04/2021</val>
          </value>
        </values>
      </ddeItem>
      <ddeItem name="BRIV4.FEC" advise="1">
        <values>
          <value>
            <val>8.6</val>
          </value>
        </values>
      </ddeItem>
      <ddeItem name="BRIV4.HOR" advise="1">
        <values>
          <value t="str">
            <val>11:12:39</val>
          </value>
        </values>
      </ddeItem>
      <ddeItem name="BRIV4.MAX" advise="1">
        <values>
          <value>
            <val>8.8000000000000007</val>
          </value>
        </values>
      </ddeItem>
      <ddeItem name="BRIV4.MIN" advise="1">
        <values>
          <value>
            <val>8.4700000000000006</val>
          </value>
        </values>
      </ddeItem>
      <ddeItem name="BRIV4.NEG" advise="1">
        <values>
          <value>
            <val>3</val>
          </value>
        </values>
      </ddeItem>
      <ddeItem name="BRIV4.ULT" advise="1">
        <values>
          <value>
            <val>8.4700000000000006</val>
          </value>
        </values>
      </ddeItem>
      <ddeItem name="BRIV4.VAR" advise="1">
        <values>
          <value>
            <val>-1.5116279069767327</val>
          </value>
        </values>
      </ddeItem>
      <ddeItem name="BRIV4.VOL" advise="1">
        <values>
          <value>
            <val>2605</val>
          </value>
        </values>
      </ddeItem>
      <ddeItem name="BRKM3.204" advise="1">
        <values>
          <value t="str">
            <val>-1,00</val>
          </value>
        </values>
      </ddeItem>
      <ddeItem name="BRKM3.ABE" advise="1">
        <values>
          <value>
            <val>55.54</val>
          </value>
        </values>
      </ddeItem>
      <ddeItem name="BRKM3.DAT" advise="1">
        <values>
          <value t="str">
            <val>30/04/2021</val>
          </value>
        </values>
      </ddeItem>
      <ddeItem name="BRKM3.FEC" advise="1">
        <values>
          <value>
            <val>55.5</val>
          </value>
        </values>
      </ddeItem>
      <ddeItem name="BRKM3.HOR" advise="1">
        <values>
          <value t="str">
            <val>17:05:00</val>
          </value>
        </values>
      </ddeItem>
      <ddeItem name="BRKM3.MAX" advise="1">
        <values>
          <value>
            <val>56.25</val>
          </value>
        </values>
      </ddeItem>
      <ddeItem name="BRKM3.MIN" advise="1">
        <values>
          <value>
            <val>50.7</val>
          </value>
        </values>
      </ddeItem>
      <ddeItem name="BRKM3.NEG" advise="1">
        <values>
          <value>
            <val>298</val>
          </value>
        </values>
      </ddeItem>
      <ddeItem name="BRKM3.ULT" advise="1">
        <values>
          <value>
            <val>52.87</val>
          </value>
        </values>
      </ddeItem>
      <ddeItem name="BRKM3.VAR" advise="1">
        <values>
          <value>
            <val>-4.7387387387387436</val>
          </value>
        </values>
      </ddeItem>
      <ddeItem name="BRKM3.VOL" advise="1">
        <values>
          <value>
            <val>3874726</val>
          </value>
        </values>
      </ddeItem>
      <ddeItem name="BRKM5.204" advise="1">
        <values>
          <value t="str">
            <val>-1,00</val>
          </value>
        </values>
      </ddeItem>
      <ddeItem name="BRKM5.ABE" advise="1">
        <values>
          <value>
            <val>56.28</val>
          </value>
        </values>
      </ddeItem>
      <ddeItem name="BRKM5.DAT" advise="1">
        <values>
          <value t="str">
            <val>30/04/2021</val>
          </value>
        </values>
      </ddeItem>
      <ddeItem name="BRKM5.FEC" advise="1">
        <values>
          <value>
            <val>56.39</val>
          </value>
        </values>
      </ddeItem>
      <ddeItem name="BRKM5.HOR" advise="1">
        <values>
          <value t="str">
            <val>17:59:40</val>
          </value>
        </values>
      </ddeItem>
      <ddeItem name="BRKM5.MAX" advise="1">
        <values>
          <value>
            <val>56.89</val>
          </value>
        </values>
      </ddeItem>
      <ddeItem name="BRKM5.MIN" advise="1">
        <values>
          <value>
            <val>50.99</val>
          </value>
        </values>
      </ddeItem>
      <ddeItem name="BRKM5.NEG" advise="1">
        <values>
          <value>
            <val>28389</val>
          </value>
        </values>
      </ddeItem>
      <ddeItem name="BRKM5.ULT" advise="1">
        <values>
          <value>
            <val>52.5</val>
          </value>
        </values>
      </ddeItem>
      <ddeItem name="BRKM5.VAR" advise="1">
        <values>
          <value>
            <val>-6.8983862386948047</val>
          </value>
        </values>
      </ddeItem>
      <ddeItem name="BRKM5.VOL" advise="1">
        <values>
          <value>
            <val>353652642</val>
          </value>
        </values>
      </ddeItem>
      <ddeItem name="BRKM6.204" advise="1">
        <values>
          <value t="str">
            <val>-1,00</val>
          </value>
        </values>
      </ddeItem>
      <ddeItem name="BRKM6.ABE" advise="1">
        <values>
          <value>
            <val>29</val>
          </value>
        </values>
      </ddeItem>
      <ddeItem name="BRKM6.DAT" advise="1">
        <values>
          <value t="str">
            <val>29/04/2021</val>
          </value>
        </values>
      </ddeItem>
      <ddeItem name="BRKM6.FEC" advise="1">
        <values>
          <value>
            <val>29</val>
          </value>
        </values>
      </ddeItem>
      <ddeItem name="BRKM6.HOR" advise="1">
        <values>
          <value t="str">
            <val>10:47:14</val>
          </value>
        </values>
      </ddeItem>
      <ddeItem name="BRKM6.MAX" advise="1">
        <values>
          <value>
            <val>29</val>
          </value>
        </values>
      </ddeItem>
      <ddeItem name="BRKM6.MIN" advise="1">
        <values>
          <value>
            <val>29</val>
          </value>
        </values>
      </ddeItem>
      <ddeItem name="BRKM6.NEG" advise="1">
        <values>
          <value>
            <val>1</val>
          </value>
        </values>
      </ddeItem>
      <ddeItem name="BRKM6.ULT" advise="1">
        <values>
          <value>
            <val>29</val>
          </value>
        </values>
      </ddeItem>
      <ddeItem name="BRKM6.VAR" advise="1">
        <values>
          <value>
            <val>0</val>
          </value>
        </values>
      </ddeItem>
      <ddeItem name="BRKM6.VOL" advise="1">
        <values>
          <value>
            <val>2900</val>
          </value>
        </values>
      </ddeItem>
      <ddeItem name="BRML3.204" advise="1">
        <values>
          <value t="str">
            <val>-1,00</val>
          </value>
        </values>
      </ddeItem>
      <ddeItem name="BRML3.ABE" advise="1">
        <values>
          <value>
            <val>9.68</val>
          </value>
        </values>
      </ddeItem>
      <ddeItem name="BRML3.DAT" advise="1">
        <values>
          <value t="str">
            <val>30/04/2021</val>
          </value>
        </values>
      </ddeItem>
      <ddeItem name="BRML3.FEC" advise="1">
        <values>
          <value>
            <val>9.75</val>
          </value>
        </values>
      </ddeItem>
      <ddeItem name="BRML3.HOR" advise="1">
        <values>
          <value t="str">
            <val>17:58:23</val>
          </value>
        </values>
      </ddeItem>
      <ddeItem name="BRML3.MAX" advise="1">
        <values>
          <value>
            <val>9.81</val>
          </value>
        </values>
      </ddeItem>
      <ddeItem name="BRML3.MIN" advise="1">
        <values>
          <value>
            <val>9.44</val>
          </value>
        </values>
      </ddeItem>
      <ddeItem name="BRML3.NEG" advise="1">
        <values>
          <value>
            <val>36233</val>
          </value>
        </values>
      </ddeItem>
      <ddeItem name="BRML3.ULT" advise="1">
        <values>
          <value>
            <val>9.52</val>
          </value>
        </values>
      </ddeItem>
      <ddeItem name="BRML3.VAR" advise="1">
        <values>
          <value>
            <val>-2.3589743589743635</val>
          </value>
        </values>
      </ddeItem>
      <ddeItem name="BRML3.VOL" advise="1">
        <values>
          <value>
            <val>182621139</val>
          </value>
        </values>
      </ddeItem>
      <ddeItem name="BRPR3.204" advise="1">
        <values>
          <value t="str">
            <val>2,19</val>
          </value>
        </values>
      </ddeItem>
      <ddeItem name="BRPR3.ABE" advise="1">
        <values>
          <value>
            <val>9.14</val>
          </value>
        </values>
      </ddeItem>
      <ddeItem name="BRPR3.DAT" advise="1">
        <values>
          <value t="str">
            <val>30/04/2021</val>
          </value>
        </values>
      </ddeItem>
      <ddeItem name="BRPR3.FEC" advise="1">
        <values>
          <value>
            <val>9.16</val>
          </value>
        </values>
      </ddeItem>
      <ddeItem name="BRPR3.HOR" advise="1">
        <values>
          <value t="str">
            <val>17:08:00</val>
          </value>
        </values>
      </ddeItem>
      <ddeItem name="BRPR3.MAX" advise="1">
        <values>
          <value>
            <val>9.33</val>
          </value>
        </values>
      </ddeItem>
      <ddeItem name="BRPR3.MIN" advise="1">
        <values>
          <value>
            <val>8.9700000000000006</val>
          </value>
        </values>
      </ddeItem>
      <ddeItem name="BRPR3.NEG" advise="1">
        <values>
          <value>
            <val>6821</val>
          </value>
        </values>
      </ddeItem>
      <ddeItem name="BRPR3.ULT" advise="1">
        <values>
          <value>
            <val>8.9700000000000006</val>
          </value>
        </values>
      </ddeItem>
      <ddeItem name="BRPR3.VAR" advise="1">
        <values>
          <value>
            <val>-2.0742358078602567</val>
          </value>
        </values>
      </ddeItem>
      <ddeItem name="BRPR3.VOL" advise="1">
        <values>
          <value>
            <val>17163732</val>
          </value>
        </values>
      </ddeItem>
      <ddeItem name="BRSR3.204" advise="1">
        <values>
          <value t="str">
            <val>4,01</val>
          </value>
        </values>
      </ddeItem>
      <ddeItem name="BRSR3.ABE" advise="1">
        <values>
          <value>
            <val>13.82</val>
          </value>
        </values>
      </ddeItem>
      <ddeItem name="BRSR3.DAT" advise="1">
        <values>
          <value t="str">
            <val>30/04/2021</val>
          </value>
        </values>
      </ddeItem>
      <ddeItem name="BRSR3.FEC" advise="1">
        <values>
          <value>
            <val>13.97</val>
          </value>
        </values>
      </ddeItem>
      <ddeItem name="BRSR3.HOR" advise="1">
        <values>
          <value t="str">
            <val>16:19:24</val>
          </value>
        </values>
      </ddeItem>
      <ddeItem name="BRSR3.MAX" advise="1">
        <values>
          <value>
            <val>14.08</val>
          </value>
        </values>
      </ddeItem>
      <ddeItem name="BRSR3.MIN" advise="1">
        <values>
          <value>
            <val>13.81</val>
          </value>
        </values>
      </ddeItem>
      <ddeItem name="BRSR3.NEG" advise="1">
        <values>
          <value>
            <val>25</val>
          </value>
        </values>
      </ddeItem>
      <ddeItem name="BRSR3.ULT" advise="1">
        <values>
          <value>
            <val>13.99</val>
          </value>
        </values>
      </ddeItem>
      <ddeItem name="BRSR3.VAR" advise="1">
        <values>
          <value>
            <val>0.14316392269147868</val>
          </value>
        </values>
      </ddeItem>
      <ddeItem name="BRSR3.VOL" advise="1">
        <values>
          <value>
            <val>58873</val>
          </value>
        </values>
      </ddeItem>
      <ddeItem name="BRSR5.204" advise="1">
        <values>
          <value t="str">
            <val>3,06</val>
          </value>
        </values>
      </ddeItem>
      <ddeItem name="BRSR5.ABE" advise="1">
        <values>
          <value>
            <val>18.989999999999998</val>
          </value>
        </values>
      </ddeItem>
      <ddeItem name="BRSR5.DAT" advise="1">
        <values>
          <value t="str">
            <val>30/04/2021</val>
          </value>
        </values>
      </ddeItem>
      <ddeItem name="BRSR5.FEC" advise="1">
        <values>
          <value>
            <val>18.149999999999999</val>
          </value>
        </values>
      </ddeItem>
      <ddeItem name="BRSR5.HOR" advise="1">
        <values>
          <value t="str">
            <val>16:41:05</val>
          </value>
        </values>
      </ddeItem>
      <ddeItem name="BRSR5.MAX" advise="1">
        <values>
          <value>
            <val>18.989999999999998</val>
          </value>
        </values>
      </ddeItem>
      <ddeItem name="BRSR5.MIN" advise="1">
        <values>
          <value>
            <val>18.87</val>
          </value>
        </values>
      </ddeItem>
      <ddeItem name="BRSR5.NEG" advise="1">
        <values>
          <value>
            <val>7</val>
          </value>
        </values>
      </ddeItem>
      <ddeItem name="BRSR5.ULT" advise="1">
        <values>
          <value>
            <val>18.98</val>
          </value>
        </values>
      </ddeItem>
      <ddeItem name="BRSR5.VAR" advise="1">
        <values>
          <value>
            <val>4.5730027548209469</val>
          </value>
        </values>
      </ddeItem>
      <ddeItem name="BRSR5.VOL" advise="1">
        <values>
          <value>
            <val>24572</val>
          </value>
        </values>
      </ddeItem>
      <ddeItem name="BRSR6.204" advise="1">
        <values>
          <value t="str">
            <val>4,57</val>
          </value>
        </values>
      </ddeItem>
      <ddeItem name="BRSR6.ABE" advise="1">
        <values>
          <value>
            <val>12.25</val>
          </value>
        </values>
      </ddeItem>
      <ddeItem name="BRSR6.DAT" advise="1">
        <values>
          <value t="str">
            <val>30/04/2021</val>
          </value>
        </values>
      </ddeItem>
      <ddeItem name="BRSR6.FEC" advise="1">
        <values>
          <value>
            <val>12.25</val>
          </value>
        </values>
      </ddeItem>
      <ddeItem name="BRSR6.HOR" advise="1">
        <values>
          <value t="str">
            <val>17:07:00</val>
          </value>
        </values>
      </ddeItem>
      <ddeItem name="BRSR6.MAX" advise="1">
        <values>
          <value>
            <val>12.29</val>
          </value>
        </values>
      </ddeItem>
      <ddeItem name="BRSR6.MIN" advise="1">
        <values>
          <value>
            <val>12.13</val>
          </value>
        </values>
      </ddeItem>
      <ddeItem name="BRSR6.NEG" advise="1">
        <values>
          <value>
            <val>4586</val>
          </value>
        </values>
      </ddeItem>
      <ddeItem name="BRSR6.ULT" advise="1">
        <values>
          <value>
            <val>12.25</val>
          </value>
        </values>
      </ddeItem>
      <ddeItem name="BRSR6.VAR" advise="1">
        <values>
          <value>
            <val>0</val>
          </value>
        </values>
      </ddeItem>
      <ddeItem name="BRSR6.VOL" advise="1">
        <values>
          <value>
            <val>28106459</val>
          </value>
        </values>
      </ddeItem>
      <ddeItem name="BSEV3.204" advise="1">
        <values>
          <value t="str">
            <val>-1,00</val>
          </value>
        </values>
      </ddeItem>
      <ddeItem name="BSEV3.ABE" advise="1">
        <values>
          <value>
            <val>9.65</val>
          </value>
        </values>
      </ddeItem>
      <ddeItem name="BSEV3.DAT" advise="1">
        <values>
          <value t="str">
            <val>30/04/2021</val>
          </value>
        </values>
      </ddeItem>
      <ddeItem name="BSEV3.FEC" advise="1">
        <values>
          <value>
            <val>9.65</val>
          </value>
        </values>
      </ddeItem>
      <ddeItem name="BSEV3.HOR" advise="1">
        <values>
          <value t="str">
            <val>17:05:00</val>
          </value>
        </values>
      </ddeItem>
      <ddeItem name="BSEV3.MAX" advise="1">
        <values>
          <value>
            <val>9.65</val>
          </value>
        </values>
      </ddeItem>
      <ddeItem name="BSEV3.MIN" advise="1">
        <values>
          <value>
            <val>9.0500000000000007</val>
          </value>
        </values>
      </ddeItem>
      <ddeItem name="BSEV3.NEG" advise="1">
        <values>
          <value>
            <val>288</val>
          </value>
        </values>
      </ddeItem>
      <ddeItem name="BSEV3.ULT" advise="1">
        <values>
          <value>
            <val>9.1999999999999993</val>
          </value>
        </values>
      </ddeItem>
      <ddeItem name="BSEV3.VAR" advise="1">
        <values>
          <value>
            <val>-4.6632124352331719</val>
          </value>
        </values>
      </ddeItem>
      <ddeItem name="BSEV3.VOL" advise="1">
        <values>
          <value>
            <val>3223990</val>
          </value>
        </values>
      </ddeItem>
      <ddeItem name="BSLI3.204" advise="1">
        <values>
          <value t="str">
            <val>0,92</val>
          </value>
        </values>
      </ddeItem>
      <ddeItem name="BSLI3.ABE" advise="1">
        <values>
          <value>
            <val>38.020000000000003</val>
          </value>
        </values>
      </ddeItem>
      <ddeItem name="BSLI3.DAT" advise="1">
        <values>
          <value t="str">
            <val>30/04/2021</val>
          </value>
        </values>
      </ddeItem>
      <ddeItem name="BSLI3.FEC" advise="1">
        <values>
          <value>
            <val>38.119999999999997</val>
          </value>
        </values>
      </ddeItem>
      <ddeItem name="BSLI3.HOR" advise="1">
        <values>
          <value t="str">
            <val>17:00:00</val>
          </value>
        </values>
      </ddeItem>
      <ddeItem name="BSLI3.MAX" advise="1">
        <values>
          <value>
            <val>38.119999999999997</val>
          </value>
        </values>
      </ddeItem>
      <ddeItem name="BSLI3.MIN" advise="1">
        <values>
          <value>
            <val>38</val>
          </value>
        </values>
      </ddeItem>
      <ddeItem name="BSLI3.NEG" advise="1">
        <values>
          <value>
            <val>28</val>
          </value>
        </values>
      </ddeItem>
      <ddeItem name="BSLI3.ULT" advise="1">
        <values>
          <value>
            <val>38.119999999999997</val>
          </value>
        </values>
      </ddeItem>
      <ddeItem name="BSLI3.VAR" advise="1">
        <values>
          <value>
            <val>0</val>
          </value>
        </values>
      </ddeItem>
      <ddeItem name="BSLI3.VOL" advise="1">
        <values>
          <value>
            <val>243616</val>
          </value>
        </values>
      </ddeItem>
      <ddeItem name="BSLI4.204" advise="1">
        <values>
          <value t="str">
            <val>1,39</val>
          </value>
        </values>
      </ddeItem>
      <ddeItem name="BSLI4.ABE" advise="1">
        <values>
          <value>
            <val>26</val>
          </value>
        </values>
      </ddeItem>
      <ddeItem name="BSLI4.DAT" advise="1">
        <values>
          <value t="str">
            <val>30/04/2021</val>
          </value>
        </values>
      </ddeItem>
      <ddeItem name="BSLI4.FEC" advise="1">
        <values>
          <value>
            <val>26.95</val>
          </value>
        </values>
      </ddeItem>
      <ddeItem name="BSLI4.HOR" advise="1">
        <values>
          <value t="str">
            <val>17:00:00</val>
          </value>
        </values>
      </ddeItem>
      <ddeItem name="BSLI4.MAX" advise="1">
        <values>
          <value>
            <val>26.9</val>
          </value>
        </values>
      </ddeItem>
      <ddeItem name="BSLI4.MIN" advise="1">
        <values>
          <value>
            <val>26</val>
          </value>
        </values>
      </ddeItem>
      <ddeItem name="BSLI4.NEG" advise="1">
        <values>
          <value>
            <val>7</val>
          </value>
        </values>
      </ddeItem>
      <ddeItem name="BSLI4.ULT" advise="1">
        <values>
          <value>
            <val>26.9</val>
          </value>
        </values>
      </ddeItem>
      <ddeItem name="BSLI4.VAR" advise="1">
        <values>
          <value>
            <val>-0.18552875695733104</val>
          </value>
        </values>
      </ddeItem>
      <ddeItem name="BSLI4.VOL" advise="1">
        <values>
          <value>
            <val>20901</val>
          </value>
        </values>
      </ddeItem>
      <ddeItem name="BTOW3.204" advise="1">
        <values>
          <value t="str">
            <val>-1,00</val>
          </value>
        </values>
      </ddeItem>
      <ddeItem name="BTOW3.ABE" advise="1">
        <values>
          <value>
            <val>67.58</val>
          </value>
        </values>
      </ddeItem>
      <ddeItem name="BTOW3.DAT" advise="1">
        <values>
          <value t="str">
            <val>30/04/2021</val>
          </value>
        </values>
      </ddeItem>
      <ddeItem name="BTOW3.FEC" advise="1">
        <values>
          <value>
            <val>68.33</val>
          </value>
        </values>
      </ddeItem>
      <ddeItem name="BTOW3.HOR" advise="1">
        <values>
          <value t="str">
            <val>17:59:50</val>
          </value>
        </values>
      </ddeItem>
      <ddeItem name="BTOW3.MAX" advise="1">
        <values>
          <value>
            <val>69.599999999999994</val>
          </value>
        </values>
      </ddeItem>
      <ddeItem name="BTOW3.MIN" advise="1">
        <values>
          <value>
            <val>66.94</val>
          </value>
        </values>
      </ddeItem>
      <ddeItem name="BTOW3.NEG" advise="1">
        <values>
          <value>
            <val>31993</val>
          </value>
        </values>
      </ddeItem>
      <ddeItem name="BTOW3.ULT" advise="1">
        <values>
          <value>
            <val>67.319999999999993</val>
          </value>
        </values>
      </ddeItem>
      <ddeItem name="BTOW3.VAR" advise="1">
        <values>
          <value>
            <val>-1.4781208839455657</val>
          </value>
        </values>
      </ddeItem>
      <ddeItem name="BTOW3.VOL" advise="1">
        <values>
          <value>
            <val>513752644</val>
          </value>
        </values>
      </ddeItem>
      <ddeItem name="BTTL3.204" advise="1">
        <values>
          <value t="str">
            <val>-1,00</val>
          </value>
        </values>
      </ddeItem>
      <ddeItem name="BTTL3.ABE" advise="1">
        <values>
          <value>
            <val>12.5</val>
          </value>
        </values>
      </ddeItem>
      <ddeItem name="BTTL3.DAT" advise="1">
        <values>
          <value t="str">
            <val>30/04/2021</val>
          </value>
        </values>
      </ddeItem>
      <ddeItem name="BTTL3.FEC" advise="1">
        <values>
          <value>
            <val>12.48</val>
          </value>
        </values>
      </ddeItem>
      <ddeItem name="BTTL3.HOR" advise="1">
        <values>
          <value t="str">
            <val>17:06:00</val>
          </value>
        </values>
      </ddeItem>
      <ddeItem name="BTTL3.MAX" advise="1">
        <values>
          <value>
            <val>13.5</val>
          </value>
        </values>
      </ddeItem>
      <ddeItem name="BTTL3.MIN" advise="1">
        <values>
          <value>
            <val>11.6</val>
          </value>
        </values>
      </ddeItem>
      <ddeItem name="BTTL3.NEG" advise="1">
        <values>
          <value>
            <val>152</val>
          </value>
        </values>
      </ddeItem>
      <ddeItem name="BTTL3.ULT" advise="1">
        <values>
          <value>
            <val>11.6</val>
          </value>
        </values>
      </ddeItem>
      <ddeItem name="BTTL3.VAR" advise="1">
        <values>
          <value>
            <val>-7.0512820512820573</val>
          </value>
        </values>
      </ddeItem>
      <ddeItem name="BTTL3.VOL" advise="1">
        <values>
          <value>
            <val>460013</val>
          </value>
        </values>
      </ddeItem>
      <ddeItem name="CAMB3.204" advise="1">
        <values>
          <value t="str">
            <val>-1,00</val>
          </value>
        </values>
      </ddeItem>
      <ddeItem name="CAMB3.ABE" advise="1">
        <values>
          <value>
            <val>5.79</val>
          </value>
        </values>
      </ddeItem>
      <ddeItem name="CAMB3.DAT" advise="1">
        <values>
          <value t="str">
            <val>30/04/2021</val>
          </value>
        </values>
      </ddeItem>
      <ddeItem name="CAMB3.FEC" advise="1">
        <values>
          <value>
            <val>5.68</val>
          </value>
        </values>
      </ddeItem>
      <ddeItem name="CAMB3.HOR" advise="1">
        <values>
          <value t="str">
            <val>17:00:00</val>
          </value>
        </values>
      </ddeItem>
      <ddeItem name="CAMB3.MAX" advise="1">
        <values>
          <value>
            <val>5.89</val>
          </value>
        </values>
      </ddeItem>
      <ddeItem name="CAMB3.MIN" advise="1">
        <values>
          <value>
            <val>5.53</val>
          </value>
        </values>
      </ddeItem>
      <ddeItem name="CAMB3.NEG" advise="1">
        <values>
          <value>
            <val>488</val>
          </value>
        </values>
      </ddeItem>
      <ddeItem name="CAMB3.ULT" advise="1">
        <values>
          <value>
            <val>5.7</val>
          </value>
        </values>
      </ddeItem>
      <ddeItem name="CAMB3.VAR" advise="1">
        <values>
          <value>
            <val>0.35211267605634616</val>
          </value>
        </values>
      </ddeItem>
      <ddeItem name="CAMB3.VOL" advise="1">
        <values>
          <value>
            <val>948855</val>
          </value>
        </values>
      </ddeItem>
      <ddeItem name="CAML3.204" advise="1">
        <values>
          <value t="str">
            <val>5,62</val>
          </value>
        </values>
      </ddeItem>
      <ddeItem name="CAML3.ABE" advise="1">
        <values>
          <value>
            <val>10.130000000000001</val>
          </value>
        </values>
      </ddeItem>
      <ddeItem name="CAML3.DAT" advise="1">
        <values>
          <value t="str">
            <val>30/04/2021</val>
          </value>
        </values>
      </ddeItem>
      <ddeItem name="CAML3.FEC" advise="1">
        <values>
          <value>
            <val>10.130000000000001</val>
          </value>
        </values>
      </ddeItem>
      <ddeItem name="CAML3.HOR" advise="1">
        <values>
          <value t="str">
            <val>17:07:00</val>
          </value>
        </values>
      </ddeItem>
      <ddeItem name="CAML3.MAX" advise="1">
        <values>
          <value>
            <val>10.199999999999999</val>
          </value>
        </values>
      </ddeItem>
      <ddeItem name="CAML3.MIN" advise="1">
        <values>
          <value>
            <val>10</val>
          </value>
        </values>
      </ddeItem>
      <ddeItem name="CAML3.NEG" advise="1">
        <values>
          <value>
            <val>4687</val>
          </value>
        </values>
      </ddeItem>
      <ddeItem name="CAML3.ULT" advise="1">
        <values>
          <value>
            <val>10.01</val>
          </value>
        </values>
      </ddeItem>
      <ddeItem name="CAML3.VAR" advise="1">
        <values>
          <value>
            <val>-1.184600197433376</val>
          </value>
        </values>
      </ddeItem>
      <ddeItem name="CAML3.VOL" advise="1">
        <values>
          <value>
            <val>14155922</val>
          </value>
        </values>
      </ddeItem>
      <ddeItem name="CARD3.204" advise="1">
        <values>
          <value t="str">
            <val>1,57</val>
          </value>
        </values>
      </ddeItem>
      <ddeItem name="CARD3.ABE" advise="1">
        <values>
          <value>
            <val>25.68</val>
          </value>
        </values>
      </ddeItem>
      <ddeItem name="CARD3.DAT" advise="1">
        <values>
          <value t="str">
            <val>30/04/2021</val>
          </value>
        </values>
      </ddeItem>
      <ddeItem name="CARD3.FEC" advise="1">
        <values>
          <value>
            <val>25.68</val>
          </value>
        </values>
      </ddeItem>
      <ddeItem name="CARD3.HOR" advise="1">
        <values>
          <value t="str">
            <val>17:08:00</val>
          </value>
        </values>
      </ddeItem>
      <ddeItem name="CARD3.MAX" advise="1">
        <values>
          <value>
            <val>26.64</val>
          </value>
        </values>
      </ddeItem>
      <ddeItem name="CARD3.MIN" advise="1">
        <values>
          <value>
            <val>25.67</val>
          </value>
        </values>
      </ddeItem>
      <ddeItem name="CARD3.NEG" advise="1">
        <values>
          <value>
            <val>1420</val>
          </value>
        </values>
      </ddeItem>
      <ddeItem name="CARD3.ULT" advise="1">
        <values>
          <value>
            <val>26.27</val>
          </value>
        </values>
      </ddeItem>
      <ddeItem name="CARD3.VAR" advise="1">
        <values>
          <value>
            <val>2.2975077881619934</val>
          </value>
        </values>
      </ddeItem>
      <ddeItem name="CARD3.VOL" advise="1">
        <values>
          <value>
            <val>7346629</val>
          </value>
        </values>
      </ddeItem>
      <ddeItem name="CASH3.204" advise="1">
        <values>
          <value t="str">
            <val>-1,00</val>
          </value>
        </values>
      </ddeItem>
      <ddeItem name="CASH3.ABE" advise="1">
        <values>
          <value>
            <val>32.82</val>
          </value>
        </values>
      </ddeItem>
      <ddeItem name="CASH3.DAT" advise="1">
        <values>
          <value t="str">
            <val>30/04/2021</val>
          </value>
        </values>
      </ddeItem>
      <ddeItem name="CASH3.FEC" advise="1">
        <values>
          <value>
            <val>32.82</val>
          </value>
        </values>
      </ddeItem>
      <ddeItem name="CASH3.HOR" advise="1">
        <values>
          <value t="str">
            <val>17:06:00</val>
          </value>
        </values>
      </ddeItem>
      <ddeItem name="CASH3.MAX" advise="1">
        <values>
          <value>
            <val>34.64</val>
          </value>
        </values>
      </ddeItem>
      <ddeItem name="CASH3.MIN" advise="1">
        <values>
          <value>
            <val>32.69</val>
          </value>
        </values>
      </ddeItem>
      <ddeItem name="CASH3.NEG" advise="1">
        <values>
          <value>
            <val>16572</val>
          </value>
        </values>
      </ddeItem>
      <ddeItem name="CASH3.ULT" advise="1">
        <values>
          <value>
            <val>33.1</val>
          </value>
        </values>
      </ddeItem>
      <ddeItem name="CASH3.VAR" advise="1">
        <values>
          <value>
            <val>0.85313833028641417</val>
          </value>
        </values>
      </ddeItem>
      <ddeItem name="CASH3.VOL" advise="1">
        <values>
          <value>
            <val>147010082</val>
          </value>
        </values>
      </ddeItem>
      <ddeItem name="CBEE3.204" advise="1">
        <values>
          <value t="str">
            <val>0,30</val>
          </value>
        </values>
      </ddeItem>
      <ddeItem name="CBEE3.ABE" advise="1">
        <values>
          <value>
            <val>24.08</val>
          </value>
        </values>
      </ddeItem>
      <ddeItem name="CBEE3.DAT" advise="1">
        <values>
          <value t="str">
            <val>30/04/2021</val>
          </value>
        </values>
      </ddeItem>
      <ddeItem name="CBEE3.FEC" advise="1">
        <values>
          <value>
            <val>23.79</val>
          </value>
        </values>
      </ddeItem>
      <ddeItem name="CBEE3.HOR" advise="1">
        <values>
          <value t="str">
            <val>17:05:00</val>
          </value>
        </values>
      </ddeItem>
      <ddeItem name="CBEE3.MAX" advise="1">
        <values>
          <value>
            <val>24.08</val>
          </value>
        </values>
      </ddeItem>
      <ddeItem name="CBEE3.MIN" advise="1">
        <values>
          <value>
            <val>23.5</val>
          </value>
        </values>
      </ddeItem>
      <ddeItem name="CBEE3.NEG" advise="1">
        <values>
          <value>
            <val>10</val>
          </value>
        </values>
      </ddeItem>
      <ddeItem name="CBEE3.ULT" advise="1">
        <values>
          <value>
            <val>23.5</val>
          </value>
        </values>
      </ddeItem>
      <ddeItem name="CBEE3.VAR" advise="1">
        <values>
          <value>
            <val>-1.2189995796553139</val>
          </value>
        </values>
      </ddeItem>
      <ddeItem name="CBEE3.VOL" advise="1">
        <values>
          <value>
            <val>49635</val>
          </value>
        </values>
      </ddeItem>
      <ddeItem name="CCPR3.204" advise="1">
        <values>
          <value t="str">
            <val>7,58</val>
          </value>
        </values>
      </ddeItem>
      <ddeItem name="CCPR3.ABE" advise="1">
        <values>
          <value>
            <val>12.04</val>
          </value>
        </values>
      </ddeItem>
      <ddeItem name="CCPR3.DAT" advise="1">
        <values>
          <value t="str">
            <val>30/04/2021</val>
          </value>
        </values>
      </ddeItem>
      <ddeItem name="CCPR3.FEC" advise="1">
        <values>
          <value>
            <val>12.26</val>
          </value>
        </values>
      </ddeItem>
      <ddeItem name="CCPR3.HOR" advise="1">
        <values>
          <value t="str">
            <val>17:11:18</val>
          </value>
        </values>
      </ddeItem>
      <ddeItem name="CCPR3.MAX" advise="1">
        <values>
          <value>
            <val>12.37</val>
          </value>
        </values>
      </ddeItem>
      <ddeItem name="CCPR3.MIN" advise="1">
        <values>
          <value>
            <val>11.91</val>
          </value>
        </values>
      </ddeItem>
      <ddeItem name="CCPR3.NEG" advise="1">
        <values>
          <value>
            <val>6283</val>
          </value>
        </values>
      </ddeItem>
      <ddeItem name="CCPR3.ULT" advise="1">
        <values>
          <value>
            <val>12.25</val>
          </value>
        </values>
      </ddeItem>
      <ddeItem name="CCPR3.VAR" advise="1">
        <values>
          <value>
            <val>-8.1566068515495818E-2</val>
          </value>
        </values>
      </ddeItem>
      <ddeItem name="CCPR3.VOL" advise="1">
        <values>
          <value>
            <val>17336934</val>
          </value>
        </values>
      </ddeItem>
      <ddeItem name="CCRO3.204" advise="1">
        <values>
          <value t="str">
            <val>2,27</val>
          </value>
        </values>
      </ddeItem>
      <ddeItem name="CCRO3.ABE" advise="1">
        <values>
          <value>
            <val>12.34</val>
          </value>
        </values>
      </ddeItem>
      <ddeItem name="CCRO3.DAT" advise="1">
        <values>
          <value t="str">
            <val>30/04/2021</val>
          </value>
        </values>
      </ddeItem>
      <ddeItem name="CCRO3.FEC" advise="1">
        <values>
          <value>
            <val>12.43</val>
          </value>
        </values>
      </ddeItem>
      <ddeItem name="CCRO3.HOR" advise="1">
        <values>
          <value t="str">
            <val>17:59:56</val>
          </value>
        </values>
      </ddeItem>
      <ddeItem name="CCRO3.MAX" advise="1">
        <values>
          <value>
            <val>12.41</val>
          </value>
        </values>
      </ddeItem>
      <ddeItem name="CCRO3.MIN" advise="1">
        <values>
          <value>
            <val>12.04</val>
          </value>
        </values>
      </ddeItem>
      <ddeItem name="CCRO3.NEG" advise="1">
        <values>
          <value>
            <val>20309</val>
          </value>
        </values>
      </ddeItem>
      <ddeItem name="CCRO3.ULT" advise="1">
        <values>
          <value>
            <val>12.04</val>
          </value>
        </values>
      </ddeItem>
      <ddeItem name="CCRO3.VAR" advise="1">
        <values>
          <value>
            <val>-3.1375703942075668</val>
          </value>
        </values>
      </ddeItem>
      <ddeItem name="CCRO3.VOL" advise="1">
        <values>
          <value>
            <val>183992950</val>
          </value>
        </values>
      </ddeItem>
      <ddeItem name="CEAB3.204" advise="1">
        <values>
          <value t="str">
            <val>-1,00</val>
          </value>
        </values>
      </ddeItem>
      <ddeItem name="CEAB3.ABE" advise="1">
        <values>
          <value>
            <val>12.42</val>
          </value>
        </values>
      </ddeItem>
      <ddeItem name="CEAB3.DAT" advise="1">
        <values>
          <value t="str">
            <val>30/04/2021</val>
          </value>
        </values>
      </ddeItem>
      <ddeItem name="CEAB3.FEC" advise="1">
        <values>
          <value>
            <val>12.46</val>
          </value>
        </values>
      </ddeItem>
      <ddeItem name="CEAB3.HOR" advise="1">
        <values>
          <value t="str">
            <val>17:08:00</val>
          </value>
        </values>
      </ddeItem>
      <ddeItem name="CEAB3.MAX" advise="1">
        <values>
          <value>
            <val>12.53</val>
          </value>
        </values>
      </ddeItem>
      <ddeItem name="CEAB3.MIN" advise="1">
        <values>
          <value>
            <val>12.02</val>
          </value>
        </values>
      </ddeItem>
      <ddeItem name="CEAB3.NEG" advise="1">
        <values>
          <value>
            <val>5621</val>
          </value>
        </values>
      </ddeItem>
      <ddeItem name="CEAB3.ULT" advise="1">
        <values>
          <value>
            <val>12.31</val>
          </value>
        </values>
      </ddeItem>
      <ddeItem name="CEAB3.VAR" advise="1">
        <values>
          <value>
            <val>-1.2038523274478359</val>
          </value>
        </values>
      </ddeItem>
      <ddeItem name="CEAB3.VOL" advise="1">
        <values>
          <value>
            <val>20844076</val>
          </value>
        </values>
      </ddeItem>
      <ddeItem name="CEBR3.204" advise="1">
        <values>
          <value t="str">
            <val>0,83</val>
          </value>
        </values>
      </ddeItem>
      <ddeItem name="CEBR3.ABE" advise="1">
        <values>
          <value>
            <val>196.98</val>
          </value>
        </values>
      </ddeItem>
      <ddeItem name="CEBR3.DAT" advise="1">
        <values>
          <value t="str">
            <val>30/04/2021</val>
          </value>
        </values>
      </ddeItem>
      <ddeItem name="CEBR3.FEC" advise="1">
        <values>
          <value>
            <val>198.05</val>
          </value>
        </values>
      </ddeItem>
      <ddeItem name="CEBR3.HOR" advise="1">
        <values>
          <value t="str">
            <val>17:00:00</val>
          </value>
        </values>
      </ddeItem>
      <ddeItem name="CEBR3.MAX" advise="1">
        <values>
          <value>
            <val>200</val>
          </value>
        </values>
      </ddeItem>
      <ddeItem name="CEBR3.MIN" advise="1">
        <values>
          <value>
            <val>196.98</val>
          </value>
        </values>
      </ddeItem>
      <ddeItem name="CEBR3.NEG" advise="1">
        <values>
          <value>
            <val>30</val>
          </value>
        </values>
      </ddeItem>
      <ddeItem name="CEBR3.ULT" advise="1">
        <values>
          <value>
            <val>200</val>
          </value>
        </values>
      </ddeItem>
      <ddeItem name="CEBR3.VAR" advise="1">
        <values>
          <value>
            <val>0.98459984852309446</val>
          </value>
        </values>
      </ddeItem>
      <ddeItem name="CEBR3.VOL" advise="1">
        <values>
          <value>
            <val>1032150</val>
          </value>
        </values>
      </ddeItem>
      <ddeItem name="CEBR6.204" advise="1">
        <values>
          <value t="str">
            <val>0,81</val>
          </value>
        </values>
      </ddeItem>
      <ddeItem name="CEBR6.ABE" advise="1">
        <values>
          <value>
            <val>210.2</val>
          </value>
        </values>
      </ddeItem>
      <ddeItem name="CEBR6.DAT" advise="1">
        <values>
          <value t="str">
            <val>30/04/2021</val>
          </value>
        </values>
      </ddeItem>
      <ddeItem name="CEBR6.FEC" advise="1">
        <values>
          <value>
            <val>217.98</val>
          </value>
        </values>
      </ddeItem>
      <ddeItem name="CEBR6.HOR" advise="1">
        <values>
          <value t="str">
            <val>17:00:00</val>
          </value>
        </values>
      </ddeItem>
      <ddeItem name="CEBR6.MAX" advise="1">
        <values>
          <value>
            <val>227.9</val>
          </value>
        </values>
      </ddeItem>
      <ddeItem name="CEBR6.MIN" advise="1">
        <values>
          <value>
            <val>210.17</val>
          </value>
        </values>
      </ddeItem>
      <ddeItem name="CEBR6.NEG" advise="1">
        <values>
          <value>
            <val>10</val>
          </value>
        </values>
      </ddeItem>
      <ddeItem name="CEBR6.ULT" advise="1">
        <values>
          <value>
            <val>227.9</val>
          </value>
        </values>
      </ddeItem>
      <ddeItem name="CEBR6.VAR" advise="1">
        <values>
          <value>
            <val>4.5508762271768131</val>
          </value>
        </values>
      </ddeItem>
      <ddeItem name="CEBR6.VOL" advise="1">
        <values>
          <value>
            <val>259238</val>
          </value>
        </values>
      </ddeItem>
      <ddeItem name="CEDO3.204" advise="1">
        <values>
          <value t="str">
            <val>-1,00</val>
          </value>
        </values>
      </ddeItem>
      <ddeItem name="CEDO3.ABE" advise="1">
        <values>
          <value>
            <val>11.05</val>
          </value>
        </values>
      </ddeItem>
      <ddeItem name="CEDO3.DAT" advise="1">
        <values>
          <value t="str">
            <val>30/04/2021</val>
          </value>
        </values>
      </ddeItem>
      <ddeItem name="CEDO3.FEC" advise="1">
        <values>
          <value>
            <val>10.79</val>
          </value>
        </values>
      </ddeItem>
      <ddeItem name="CEDO3.HOR" advise="1">
        <values>
          <value t="str">
            <val>17:00:00</val>
          </value>
        </values>
      </ddeItem>
      <ddeItem name="CEDO3.MAX" advise="1">
        <values>
          <value>
            <val>11.28</val>
          </value>
        </values>
      </ddeItem>
      <ddeItem name="CEDO3.MIN" advise="1">
        <values>
          <value>
            <val>10.55</val>
          </value>
        </values>
      </ddeItem>
      <ddeItem name="CEDO3.NEG" advise="1">
        <values>
          <value>
            <val>49</val>
          </value>
        </values>
      </ddeItem>
      <ddeItem name="CEDO3.ULT" advise="1">
        <values>
          <value>
            <val>10.74</val>
          </value>
        </values>
      </ddeItem>
      <ddeItem name="CEDO3.VAR" advise="1">
        <values>
          <value>
            <val>-0.46339202965708004</val>
          </value>
        </values>
      </ddeItem>
      <ddeItem name="CEDO3.VOL" advise="1">
        <values>
          <value>
            <val>72587</val>
          </value>
        </values>
      </ddeItem>
      <ddeItem name="CEDO4.204" advise="1">
        <values>
          <value t="str">
            <val>-1,00</val>
          </value>
        </values>
      </ddeItem>
      <ddeItem name="CEDO4.ABE" advise="1">
        <values>
          <value>
            <val>6</val>
          </value>
        </values>
      </ddeItem>
      <ddeItem name="CEDO4.DAT" advise="1">
        <values>
          <value t="str">
            <val>30/04/2021</val>
          </value>
        </values>
      </ddeItem>
      <ddeItem name="CEDO4.FEC" advise="1">
        <values>
          <value>
            <val>5.99</val>
          </value>
        </values>
      </ddeItem>
      <ddeItem name="CEDO4.HOR" advise="1">
        <values>
          <value t="str">
            <val>17:06:00</val>
          </value>
        </values>
      </ddeItem>
      <ddeItem name="CEDO4.MAX" advise="1">
        <values>
          <value>
            <val>6.3</val>
          </value>
        </values>
      </ddeItem>
      <ddeItem name="CEDO4.MIN" advise="1">
        <values>
          <value>
            <val>5.84</val>
          </value>
        </values>
      </ddeItem>
      <ddeItem name="CEDO4.NEG" advise="1">
        <values>
          <value>
            <val>286</val>
          </value>
        </values>
      </ddeItem>
      <ddeItem name="CEDO4.ULT" advise="1">
        <values>
          <value>
            <val>6</val>
          </value>
        </values>
      </ddeItem>
      <ddeItem name="CEDO4.VAR" advise="1">
        <values>
          <value>
            <val>0.16694490818029695</val>
          </value>
        </values>
      </ddeItem>
      <ddeItem name="CEDO4.VOL" advise="1">
        <values>
          <value>
            <val>848179</val>
          </value>
        </values>
      </ddeItem>
      <ddeItem name="CEEB3.204" advise="1">
        <values>
          <value t="str">
            <val>2,33</val>
          </value>
        </values>
      </ddeItem>
      <ddeItem name="CEEB3.ABE" advise="1">
        <values>
          <value>
            <val>38.9</val>
          </value>
        </values>
      </ddeItem>
      <ddeItem name="CEEB3.DAT" advise="1">
        <values>
          <value t="str">
            <val>30/04/2021</val>
          </value>
        </values>
      </ddeItem>
      <ddeItem name="CEEB3.FEC" advise="1">
        <values>
          <value>
            <val>38.200000000000003</val>
          </value>
        </values>
      </ddeItem>
      <ddeItem name="CEEB3.HOR" advise="1">
        <values>
          <value t="str">
            <val>15:15:36</val>
          </value>
        </values>
      </ddeItem>
      <ddeItem name="CEEB3.MAX" advise="1">
        <values>
          <value>
            <val>39</val>
          </value>
        </values>
      </ddeItem>
      <ddeItem name="CEEB3.MIN" advise="1">
        <values>
          <value>
            <val>38.9</val>
          </value>
        </values>
      </ddeItem>
      <ddeItem name="CEEB3.NEG" advise="1">
        <values>
          <value>
            <val>5</val>
          </value>
        </values>
      </ddeItem>
      <ddeItem name="CEEB3.ULT" advise="1">
        <values>
          <value>
            <val>39</val>
          </value>
        </values>
      </ddeItem>
      <ddeItem name="CEEB3.VAR" advise="1">
        <values>
          <value>
            <val>2.0942408376963275</val>
          </value>
        </values>
      </ddeItem>
      <ddeItem name="CEEB3.VOL" advise="1">
        <values>
          <value>
            <val>62369</val>
          </value>
        </values>
      </ddeItem>
      <ddeItem name="CEPE6.204" advise="1">
        <values>
          <value t="str">
            <val>12,72</val>
          </value>
        </values>
      </ddeItem>
      <ddeItem name="CEPE6.ABE" advise="1">
        <values>
          <value>
            <val>28</val>
          </value>
        </values>
      </ddeItem>
      <ddeItem name="CEPE6.DAT" advise="1">
        <values>
          <value t="str">
            <val>30/04/2021</val>
          </value>
        </values>
      </ddeItem>
      <ddeItem name="CEPE6.FEC" advise="1">
        <values>
          <value>
            <val>27</val>
          </value>
        </values>
      </ddeItem>
      <ddeItem name="CEPE6.HOR" advise="1">
        <values>
          <value t="str">
            <val>11:40:42</val>
          </value>
        </values>
      </ddeItem>
      <ddeItem name="CEPE6.MAX" advise="1">
        <values>
          <value>
            <val>28</val>
          </value>
        </values>
      </ddeItem>
      <ddeItem name="CEPE6.MIN" advise="1">
        <values>
          <value>
            <val>28</val>
          </value>
        </values>
      </ddeItem>
      <ddeItem name="CEPE6.NEG" advise="1">
        <values>
          <value>
            <val>1</val>
          </value>
        </values>
      </ddeItem>
      <ddeItem name="CEPE6.ULT" advise="1">
        <values>
          <value>
            <val>28</val>
          </value>
        </values>
      </ddeItem>
      <ddeItem name="CEPE6.VAR" advise="1">
        <values>
          <value>
            <val>3.7037037037037037</val>
          </value>
        </values>
      </ddeItem>
      <ddeItem name="CEPE6.VOL" advise="1">
        <values>
          <value>
            <val>2800</val>
          </value>
        </values>
      </ddeItem>
      <ddeItem name="CESP3.204" advise="1">
        <values>
          <value t="str">
            <val>8,77</val>
          </value>
        </values>
      </ddeItem>
      <ddeItem name="CESP3.ABE" advise="1">
        <values>
          <value>
            <val>29.24</val>
          </value>
        </values>
      </ddeItem>
      <ddeItem name="CESP3.DAT" advise="1">
        <values>
          <value t="str">
            <val>30/04/2021</val>
          </value>
        </values>
      </ddeItem>
      <ddeItem name="CESP3.FEC" advise="1">
        <values>
          <value>
            <val>29.24</val>
          </value>
        </values>
      </ddeItem>
      <ddeItem name="CESP3.HOR" advise="1">
        <values>
          <value t="str">
            <val>17:00:00</val>
          </value>
        </values>
      </ddeItem>
      <ddeItem name="CESP3.MAX" advise="1">
        <values>
          <value>
            <val>29.24</val>
          </value>
        </values>
      </ddeItem>
      <ddeItem name="CESP3.MIN" advise="1">
        <values>
          <value>
            <val>28.6</val>
          </value>
        </values>
      </ddeItem>
      <ddeItem name="CESP3.NEG" advise="1">
        <values>
          <value>
            <val>19</val>
          </value>
        </values>
      </ddeItem>
      <ddeItem name="CESP3.ULT" advise="1">
        <values>
          <value>
            <val>28.6</val>
          </value>
        </values>
      </ddeItem>
      <ddeItem name="CESP3.VAR" advise="1">
        <values>
          <value>
            <val>-2.1887824897400718</val>
          </value>
        </values>
      </ddeItem>
      <ddeItem name="CESP3.VOL" advise="1">
        <values>
          <value>
            <val>143977</val>
          </value>
        </values>
      </ddeItem>
      <ddeItem name="CESP5.204" advise="1">
        <values>
          <value t="str">
            <val>6,38</val>
          </value>
        </values>
      </ddeItem>
      <ddeItem name="CESP5.ABE" advise="1">
        <values>
          <value>
            <val>39</val>
          </value>
        </values>
      </ddeItem>
      <ddeItem name="CESP5.DAT" advise="1">
        <values>
          <value t="str">
            <val>30/04/2021</val>
          </value>
        </values>
      </ddeItem>
      <ddeItem name="CESP5.FEC" advise="1">
        <values>
          <value>
            <val>38</val>
          </value>
        </values>
      </ddeItem>
      <ddeItem name="CESP5.HOR" advise="1">
        <values>
          <value t="str">
            <val>17:00:00</val>
          </value>
        </values>
      </ddeItem>
      <ddeItem name="CESP5.MAX" advise="1">
        <values>
          <value>
            <val>39</val>
          </value>
        </values>
      </ddeItem>
      <ddeItem name="CESP5.MIN" advise="1">
        <values>
          <value>
            <val>36</val>
          </value>
        </values>
      </ddeItem>
      <ddeItem name="CESP5.NEG" advise="1">
        <values>
          <value>
            <val>4</val>
          </value>
        </values>
      </ddeItem>
      <ddeItem name="CESP5.ULT" advise="1">
        <values>
          <value>
            <val>36</val>
          </value>
        </values>
      </ddeItem>
      <ddeItem name="CESP5.VAR" advise="1">
        <values>
          <value>
            <val>-5.2631578947368425</val>
          </value>
        </values>
      </ddeItem>
      <ddeItem name="CESP5.VOL" advise="1">
        <values>
          <value>
            <val>21960</val>
          </value>
        </values>
      </ddeItem>
      <ddeItem name="CESP6.204" advise="1">
        <values>
          <value t="str">
            <val>9,90</val>
          </value>
        </values>
      </ddeItem>
      <ddeItem name="CESP6.ABE" advise="1">
        <values>
          <value>
            <val>25.42</val>
          </value>
        </values>
      </ddeItem>
      <ddeItem name="CESP6.DAT" advise="1">
        <values>
          <value t="str">
            <val>30/04/2021</val>
          </value>
        </values>
      </ddeItem>
      <ddeItem name="CESP6.FEC" advise="1">
        <values>
          <value>
            <val>25.53</val>
          </value>
        </values>
      </ddeItem>
      <ddeItem name="CESP6.HOR" advise="1">
        <values>
          <value t="str">
            <val>17:59:46</val>
          </value>
        </values>
      </ddeItem>
      <ddeItem name="CESP6.MAX" advise="1">
        <values>
          <value>
            <val>25.42</val>
          </value>
        </values>
      </ddeItem>
      <ddeItem name="CESP6.MIN" advise="1">
        <values>
          <value>
            <val>24.7</val>
          </value>
        </values>
      </ddeItem>
      <ddeItem name="CESP6.NEG" advise="1">
        <values>
          <value>
            <val>11538</val>
          </value>
        </values>
      </ddeItem>
      <ddeItem name="CESP6.ULT" advise="1">
        <values>
          <value>
            <val>25.3</val>
          </value>
        </values>
      </ddeItem>
      <ddeItem name="CESP6.VAR" advise="1">
        <values>
          <value>
            <val>-0.90090090090090258</val>
          </value>
        </values>
      </ddeItem>
      <ddeItem name="CESP6.VOL" advise="1">
        <values>
          <value>
            <val>125065424</val>
          </value>
        </values>
      </ddeItem>
      <ddeItem name="CGAS3.204" advise="1">
        <values>
          <value t="str">
            <val>5,87</val>
          </value>
        </values>
      </ddeItem>
      <ddeItem name="CGAS3.ABE" advise="1">
        <values>
          <value>
            <val>143.26</val>
          </value>
        </values>
      </ddeItem>
      <ddeItem name="CGAS3.DAT" advise="1">
        <values>
          <value t="str">
            <val>29/04/2021</val>
          </value>
        </values>
      </ddeItem>
      <ddeItem name="CGAS3.FEC" advise="1">
        <values>
          <value>
            <val>143.26</val>
          </value>
        </values>
      </ddeItem>
      <ddeItem name="CGAS3.HOR" advise="1">
        <values>
          <value t="str">
            <val>12:35:44</val>
          </value>
        </values>
      </ddeItem>
      <ddeItem name="CGAS3.MAX" advise="1">
        <values>
          <value>
            <val>143.26</val>
          </value>
        </values>
      </ddeItem>
      <ddeItem name="CGAS3.MIN" advise="1">
        <values>
          <value>
            <val>143.26</val>
          </value>
        </values>
      </ddeItem>
      <ddeItem name="CGAS3.NEG" advise="1">
        <values>
          <value>
            <val>1</val>
          </value>
        </values>
      </ddeItem>
      <ddeItem name="CGAS3.ULT" advise="1">
        <values>
          <value>
            <val>143.26</val>
          </value>
        </values>
      </ddeItem>
      <ddeItem name="CGAS3.VAR" advise="1">
        <values>
          <value>
            <val>0</val>
          </value>
        </values>
      </ddeItem>
      <ddeItem name="CGAS3.VOL" advise="1">
        <values>
          <value>
            <val>14326</val>
          </value>
        </values>
      </ddeItem>
      <ddeItem name="CGAS5.204" advise="1">
        <values>
          <value t="str">
            <val>5,99</val>
          </value>
        </values>
      </ddeItem>
      <ddeItem name="CGAS5.ABE" advise="1">
        <values>
          <value>
            <val>159.30000000000001</val>
          </value>
        </values>
      </ddeItem>
      <ddeItem name="CGAS5.DAT" advise="1">
        <values>
          <value t="str">
            <val>30/04/2021</val>
          </value>
        </values>
      </ddeItem>
      <ddeItem name="CGAS5.FEC" advise="1">
        <values>
          <value>
            <val>157.9</val>
          </value>
        </values>
      </ddeItem>
      <ddeItem name="CGAS5.HOR" advise="1">
        <values>
          <value t="str">
            <val>17:05:00</val>
          </value>
        </values>
      </ddeItem>
      <ddeItem name="CGAS5.MAX" advise="1">
        <values>
          <value>
            <val>159.30000000000001</val>
          </value>
        </values>
      </ddeItem>
      <ddeItem name="CGAS5.MIN" advise="1">
        <values>
          <value>
            <val>154.4</val>
          </value>
        </values>
      </ddeItem>
      <ddeItem name="CGAS5.NEG" advise="1">
        <values>
          <value>
            <val>7</val>
          </value>
        </values>
      </ddeItem>
      <ddeItem name="CGAS5.ULT" advise="1">
        <values>
          <value>
            <val>154.4</val>
          </value>
        </values>
      </ddeItem>
      <ddeItem name="CGAS5.VAR" advise="1">
        <values>
          <value>
            <val>-2.2165927802406586</val>
          </value>
        </values>
      </ddeItem>
      <ddeItem name="CGAS5.VOL" advise="1">
        <values>
          <value>
            <val>568463</val>
          </value>
        </values>
      </ddeItem>
      <ddeItem name="CGRA3.204" advise="1">
        <values>
          <value t="str">
            <val>3,17</val>
          </value>
        </values>
      </ddeItem>
      <ddeItem name="CGRA3.ABE" advise="1">
        <values>
          <value>
            <val>33.92</val>
          </value>
        </values>
      </ddeItem>
      <ddeItem name="CGRA3.DAT" advise="1">
        <values>
          <value t="str">
            <val>30/04/2021</val>
          </value>
        </values>
      </ddeItem>
      <ddeItem name="CGRA3.FEC" advise="1">
        <values>
          <value>
            <val>33.92</val>
          </value>
        </values>
      </ddeItem>
      <ddeItem name="CGRA3.HOR" advise="1">
        <values>
          <value t="str">
            <val>11:30:11</val>
          </value>
        </values>
      </ddeItem>
      <ddeItem name="CGRA3.MAX" advise="1">
        <values>
          <value>
            <val>33.92</val>
          </value>
        </values>
      </ddeItem>
      <ddeItem name="CGRA3.MIN" advise="1">
        <values>
          <value>
            <val>33.92</val>
          </value>
        </values>
      </ddeItem>
      <ddeItem name="CGRA3.NEG" advise="1">
        <values>
          <value>
            <val>1</val>
          </value>
        </values>
      </ddeItem>
      <ddeItem name="CGRA3.ULT" advise="1">
        <values>
          <value>
            <val>33.92</val>
          </value>
        </values>
      </ddeItem>
      <ddeItem name="CGRA3.VAR" advise="1">
        <values>
          <value>
            <val>0</val>
          </value>
        </values>
      </ddeItem>
      <ddeItem name="CGRA3.VOL" advise="1">
        <values>
          <value>
            <val>3392</val>
          </value>
        </values>
      </ddeItem>
      <ddeItem name="CGRA4.204" advise="1">
        <values>
          <value t="str">
            <val>3,13</val>
          </value>
        </values>
      </ddeItem>
      <ddeItem name="CGRA4.ABE" advise="1">
        <values>
          <value>
            <val>33.64</val>
          </value>
        </values>
      </ddeItem>
      <ddeItem name="CGRA4.DAT" advise="1">
        <values>
          <value t="str">
            <val>30/04/2021</val>
          </value>
        </values>
      </ddeItem>
      <ddeItem name="CGRA4.FEC" advise="1">
        <values>
          <value>
            <val>33.54</val>
          </value>
        </values>
      </ddeItem>
      <ddeItem name="CGRA4.HOR" advise="1">
        <values>
          <value t="str">
            <val>17:00:00</val>
          </value>
        </values>
      </ddeItem>
      <ddeItem name="CGRA4.MAX" advise="1">
        <values>
          <value>
            <val>34.380000000000003</val>
          </value>
        </values>
      </ddeItem>
      <ddeItem name="CGRA4.MIN" advise="1">
        <values>
          <value>
            <val>33.31</val>
          </value>
        </values>
      </ddeItem>
      <ddeItem name="CGRA4.NEG" advise="1">
        <values>
          <value>
            <val>37</val>
          </value>
        </values>
      </ddeItem>
      <ddeItem name="CGRA4.ULT" advise="1">
        <values>
          <value>
            <val>34.380000000000003</val>
          </value>
        </values>
      </ddeItem>
      <ddeItem name="CGRA4.VAR" advise="1">
        <values>
          <value>
            <val>2.5044722719141426</val>
          </value>
        </values>
      </ddeItem>
      <ddeItem name="CGRA4.VOL" advise="1">
        <values>
          <value>
            <val>159362</val>
          </value>
        </values>
      </ddeItem>
      <ddeItem name="CIEL3.204" advise="1">
        <values>
          <value t="str">
            <val>1,54</val>
          </value>
        </values>
      </ddeItem>
      <ddeItem name="CIEL3.ABE" advise="1">
        <values>
          <value>
            <val>3.49</val>
          </value>
        </values>
      </ddeItem>
      <ddeItem name="CIEL3.DAT" advise="1">
        <values>
          <value t="str">
            <val>30/04/2021</val>
          </value>
        </values>
      </ddeItem>
      <ddeItem name="CIEL3.FEC" advise="1">
        <values>
          <value>
            <val>3.51</val>
          </value>
        </values>
      </ddeItem>
      <ddeItem name="CIEL3.HOR" advise="1">
        <values>
          <value t="str">
            <val>17:59:56</val>
          </value>
        </values>
      </ddeItem>
      <ddeItem name="CIEL3.MAX" advise="1">
        <values>
          <value>
            <val>3.51</val>
          </value>
        </values>
      </ddeItem>
      <ddeItem name="CIEL3.MIN" advise="1">
        <values>
          <value>
            <val>3.45</val>
          </value>
        </values>
      </ddeItem>
      <ddeItem name="CIEL3.NEG" advise="1">
        <values>
          <value>
            <val>18793</val>
          </value>
        </values>
      </ddeItem>
      <ddeItem name="CIEL3.ULT" advise="1">
        <values>
          <value>
            <val>3.45</val>
          </value>
        </values>
      </ddeItem>
      <ddeItem name="CIEL3.VAR" advise="1">
        <values>
          <value>
            <val>-1.7094017094016984</val>
          </value>
        </values>
      </ddeItem>
      <ddeItem name="CIEL3.VOL" advise="1">
        <values>
          <value>
            <val>110910984</val>
          </value>
        </values>
      </ddeItem>
      <ddeItem name="CLSC4.204" advise="1">
        <values>
          <value t="str">
            <val>4,93</val>
          </value>
        </values>
      </ddeItem>
      <ddeItem name="CLSC4.ABE" advise="1">
        <values>
          <value>
            <val>64.78</val>
          </value>
        </values>
      </ddeItem>
      <ddeItem name="CLSC4.DAT" advise="1">
        <values>
          <value t="str">
            <val>30/04/2021</val>
          </value>
        </values>
      </ddeItem>
      <ddeItem name="CLSC4.FEC" advise="1">
        <values>
          <value>
            <val>63.599499999999999</val>
          </value>
        </values>
      </ddeItem>
      <ddeItem name="CLSC4.HOR" advise="1">
        <values>
          <value t="str">
            <val>16:49:42</val>
          </value>
        </values>
      </ddeItem>
      <ddeItem name="CLSC4.MAX" advise="1">
        <values>
          <value>
            <val>64.78</val>
          </value>
        </values>
      </ddeItem>
      <ddeItem name="CLSC4.MIN" advise="1">
        <values>
          <value>
            <val>63.35</val>
          </value>
        </values>
      </ddeItem>
      <ddeItem name="CLSC4.NEG" advise="1">
        <values>
          <value>
            <val>10</val>
          </value>
        </values>
      </ddeItem>
      <ddeItem name="CLSC4.ULT" advise="1">
        <values>
          <value>
            <val>63.51</val>
          </value>
        </values>
      </ddeItem>
      <ddeItem name="CLSC4.VAR" advise="1">
        <values>
          <value>
            <val>-0.14072437676396987</val>
          </value>
        </values>
      </ddeItem>
      <ddeItem name="CLSC4.VOL" advise="1">
        <values>
          <value>
            <val>146191</val>
          </value>
        </values>
      </ddeItem>
      <ddeItem name="CMIG3.204" advise="1">
        <values>
          <value t="str">
            <val>8,85</val>
          </value>
        </values>
      </ddeItem>
      <ddeItem name="CMIG3.ABE" advise="1">
        <values>
          <value>
            <val>16.100000000000001</val>
          </value>
        </values>
      </ddeItem>
      <ddeItem name="CMIG3.DAT" advise="1">
        <values>
          <value t="str">
            <val>30/04/2021</val>
          </value>
        </values>
      </ddeItem>
      <ddeItem name="CMIG3.FEC" advise="1">
        <values>
          <value>
            <val>16.059999999999999</val>
          </value>
        </values>
      </ddeItem>
      <ddeItem name="CMIG3.HOR" advise="1">
        <values>
          <value t="str">
            <val>17:17:14</val>
          </value>
        </values>
      </ddeItem>
      <ddeItem name="CMIG3.MAX" advise="1">
        <values>
          <value>
            <val>16.89</val>
          </value>
        </values>
      </ddeItem>
      <ddeItem name="CMIG3.MIN" advise="1">
        <values>
          <value>
            <val>15.92</val>
          </value>
        </values>
      </ddeItem>
      <ddeItem name="CMIG3.NEG" advise="1">
        <values>
          <value>
            <val>3998</val>
          </value>
        </values>
      </ddeItem>
      <ddeItem name="CMIG3.ULT" advise="1">
        <values>
          <value>
            <val>16.89</val>
          </value>
        </values>
      </ddeItem>
      <ddeItem name="CMIG3.VAR" advise="1">
        <values>
          <value>
            <val>5.1681195516812073</val>
          </value>
        </values>
      </ddeItem>
      <ddeItem name="CMIG3.VOL" advise="1">
        <values>
          <value>
            <val>46131977</val>
          </value>
        </values>
      </ddeItem>
      <ddeItem name="CMIG4.204" advise="1">
        <values>
          <value t="str">
            <val>10,77</val>
          </value>
        </values>
      </ddeItem>
      <ddeItem name="CMIG4.ABE" advise="1">
        <values>
          <value>
            <val>13.99</val>
          </value>
        </values>
      </ddeItem>
      <ddeItem name="CMIG4.DAT" advise="1">
        <values>
          <value t="str">
            <val>30/04/2021</val>
          </value>
        </values>
      </ddeItem>
      <ddeItem name="CMIG4.FEC" advise="1">
        <values>
          <value>
            <val>14.03</val>
          </value>
        </values>
      </ddeItem>
      <ddeItem name="CMIG4.HOR" advise="1">
        <values>
          <value t="str">
            <val>17:59:45</val>
          </value>
        </values>
      </ddeItem>
      <ddeItem name="CMIG4.MAX" advise="1">
        <values>
          <value>
            <val>14.11</val>
          </value>
        </values>
      </ddeItem>
      <ddeItem name="CMIG4.MIN" advise="1">
        <values>
          <value>
            <val>13.76</val>
          </value>
        </values>
      </ddeItem>
      <ddeItem name="CMIG4.NEG" advise="1">
        <values>
          <value>
            <val>32380</val>
          </value>
        </values>
      </ddeItem>
      <ddeItem name="CMIG4.ULT" advise="1">
        <values>
          <value>
            <val>13.84</val>
          </value>
        </values>
      </ddeItem>
      <ddeItem name="CMIG4.VAR" advise="1">
        <values>
          <value>
            <val>-1.3542409123307164</val>
          </value>
        </values>
      </ddeItem>
      <ddeItem name="CMIG4.VOL" advise="1">
        <values>
          <value>
            <val>167144440</val>
          </value>
        </values>
      </ddeItem>
      <ddeItem name="CNTO3.204" advise="1">
        <values>
          <value t="str">
            <val>-1,00</val>
          </value>
        </values>
      </ddeItem>
      <ddeItem name="CNTO3.ABE" advise="1">
        <values>
          <value>
            <val>26.76</val>
          </value>
        </values>
      </ddeItem>
      <ddeItem name="CNTO3.DAT" advise="1">
        <values>
          <value t="str">
            <val>30/03/2021</val>
          </value>
        </values>
      </ddeItem>
      <ddeItem name="CNTO3.FEC" advise="1">
        <values>
          <value>
            <val>28.08</val>
          </value>
        </values>
      </ddeItem>
      <ddeItem name="CNTO3.HOR" advise="1">
        <values>
          <value t="str">
            <val>17:59:41</val>
          </value>
        </values>
      </ddeItem>
      <ddeItem name="CNTO3.MAX" advise="1">
        <values>
          <value>
            <val>28.59</val>
          </value>
        </values>
      </ddeItem>
      <ddeItem name="CNTO3.MIN" advise="1">
        <values>
          <value>
            <val>26.64</val>
          </value>
        </values>
      </ddeItem>
      <ddeItem name="CNTO3.NEG" advise="1">
        <values>
          <value>
            <val>9604</val>
          </value>
        </values>
      </ddeItem>
      <ddeItem name="CNTO3.ULT" advise="1">
        <values>
          <value>
            <val>28.08</val>
          </value>
        </values>
      </ddeItem>
      <ddeItem name="CNTO3.VAR" advise="1">
        <values>
          <value>
            <val>0</val>
          </value>
        </values>
      </ddeItem>
      <ddeItem name="CNTO3.VOL" advise="1">
        <values>
          <value>
            <val>58084772</val>
          </value>
        </values>
      </ddeItem>
      <ddeItem name="COCE5.204" advise="1">
        <values>
          <value t="str">
            <val>3,68</val>
          </value>
        </values>
      </ddeItem>
      <ddeItem name="COCE5.ABE" advise="1">
        <values>
          <value>
            <val>57.01</val>
          </value>
        </values>
      </ddeItem>
      <ddeItem name="COCE5.DAT" advise="1">
        <values>
          <value t="str">
            <val>30/04/2021</val>
          </value>
        </values>
      </ddeItem>
      <ddeItem name="COCE5.FEC" advise="1">
        <values>
          <value>
            <val>57.01</val>
          </value>
        </values>
      </ddeItem>
      <ddeItem name="COCE5.HOR" advise="1">
        <values>
          <value t="str">
            <val>17:06:00</val>
          </value>
        </values>
      </ddeItem>
      <ddeItem name="COCE5.MAX" advise="1">
        <values>
          <value>
            <val>57.93</val>
          </value>
        </values>
      </ddeItem>
      <ddeItem name="COCE5.MIN" advise="1">
        <values>
          <value>
            <val>56.65</val>
          </value>
        </values>
      </ddeItem>
      <ddeItem name="COCE5.NEG" advise="1">
        <values>
          <value>
            <val>77</val>
          </value>
        </values>
      </ddeItem>
      <ddeItem name="COCE5.ULT" advise="1">
        <values>
          <value>
            <val>57.4</val>
          </value>
        </values>
      </ddeItem>
      <ddeItem name="COCE5.VAR" advise="1">
        <values>
          <value>
            <val>0.6840905104367665</val>
          </value>
        </values>
      </ddeItem>
      <ddeItem name="COCE5.VOL" advise="1">
        <values>
          <value>
            <val>1519954</val>
          </value>
        </values>
      </ddeItem>
      <ddeItem name="COGN3.204" advise="1">
        <values>
          <value t="str">
            <val>-1,00</val>
          </value>
        </values>
      </ddeItem>
      <ddeItem name="COGN3.ABE" advise="1">
        <values>
          <value>
            <val>3.93</val>
          </value>
        </values>
      </ddeItem>
      <ddeItem name="COGN3.DAT" advise="1">
        <values>
          <value t="str">
            <val>30/04/2021</val>
          </value>
        </values>
      </ddeItem>
      <ddeItem name="COGN3.FEC" advise="1">
        <values>
          <value>
            <val>3.93</val>
          </value>
        </values>
      </ddeItem>
      <ddeItem name="COGN3.HOR" advise="1">
        <values>
          <value t="str">
            <val>17:59:50</val>
          </value>
        </values>
      </ddeItem>
      <ddeItem name="COGN3.MAX" advise="1">
        <values>
          <value>
            <val>3.97</val>
          </value>
        </values>
      </ddeItem>
      <ddeItem name="COGN3.MIN" advise="1">
        <values>
          <value>
            <val>3.85</val>
          </value>
        </values>
      </ddeItem>
      <ddeItem name="COGN3.NEG" advise="1">
        <values>
          <value>
            <val>25915</val>
          </value>
        </values>
      </ddeItem>
      <ddeItem name="COGN3.ULT" advise="1">
        <values>
          <value>
            <val>3.87</val>
          </value>
        </values>
      </ddeItem>
      <ddeItem name="COGN3.VAR" advise="1">
        <values>
          <value>
            <val>-1.5267175572519096</val>
          </value>
        </values>
      </ddeItem>
      <ddeItem name="COGN3.VOL" advise="1">
        <values>
          <value>
            <val>133522307</val>
          </value>
        </values>
      </ddeItem>
      <ddeItem name="CPFE3.204" advise="1">
        <values>
          <value t="str">
            <val>6,14</val>
          </value>
        </values>
      </ddeItem>
      <ddeItem name="CPFE3.ABE" advise="1">
        <values>
          <value>
            <val>30.4</val>
          </value>
        </values>
      </ddeItem>
      <ddeItem name="CPFE3.DAT" advise="1">
        <values>
          <value t="str">
            <val>30/04/2021</val>
          </value>
        </values>
      </ddeItem>
      <ddeItem name="CPFE3.FEC" advise="1">
        <values>
          <value>
            <val>30.52</val>
          </value>
        </values>
      </ddeItem>
      <ddeItem name="CPFE3.HOR" advise="1">
        <values>
          <value t="str">
            <val>17:59:48</val>
          </value>
        </values>
      </ddeItem>
      <ddeItem name="CPFE3.MAX" advise="1">
        <values>
          <value>
            <val>30.57</val>
          </value>
        </values>
      </ddeItem>
      <ddeItem name="CPFE3.MIN" advise="1">
        <values>
          <value>
            <val>29.35</val>
          </value>
        </values>
      </ddeItem>
      <ddeItem name="CPFE3.NEG" advise="1">
        <values>
          <value>
            <val>16965</val>
          </value>
        </values>
      </ddeItem>
      <ddeItem name="CPFE3.ULT" advise="1">
        <values>
          <value>
            <val>29.35</val>
          </value>
        </values>
      </ddeItem>
      <ddeItem name="CPFE3.VAR" advise="1">
        <values>
          <value>
            <val>-3.8335517693315797</val>
          </value>
        </values>
      </ddeItem>
      <ddeItem name="CPFE3.VOL" advise="1">
        <values>
          <value>
            <val>97798016</val>
          </value>
        </values>
      </ddeItem>
      <ddeItem name="CPLE3.204" advise="1">
        <values>
          <value t="str">
            <val>16,29</val>
          </value>
        </values>
      </ddeItem>
      <ddeItem name="CPLE3.ABE" advise="1">
        <values>
          <value>
            <val>5.96</val>
          </value>
        </values>
      </ddeItem>
      <ddeItem name="CPLE3.DAT" advise="1">
        <values>
          <value t="str">
            <val>30/04/2021</val>
          </value>
        </values>
      </ddeItem>
      <ddeItem name="CPLE3.FEC" advise="1">
        <values>
          <value>
            <val>5.9676999999999998</val>
          </value>
        </values>
      </ddeItem>
      <ddeItem name="CPLE3.HOR" advise="1">
        <values>
          <value t="str">
            <val>17:17:14</val>
          </value>
        </values>
      </ddeItem>
      <ddeItem name="CPLE3.MAX" advise="1">
        <values>
          <value>
            <val>5.99</val>
          </value>
        </values>
      </ddeItem>
      <ddeItem name="CPLE3.MIN" advise="1">
        <values>
          <value>
            <val>5.5</val>
          </value>
        </values>
      </ddeItem>
      <ddeItem name="CPLE3.NEG" advise="1">
        <values>
          <value>
            <val>7625</val>
          </value>
        </values>
      </ddeItem>
      <ddeItem name="CPLE3.ULT" advise="1">
        <values>
          <value>
            <val>5.5</val>
          </value>
        </values>
      </ddeItem>
      <ddeItem name="CPLE3.VAR" advise="1">
        <values>
          <value>
            <val>-7.8371902072825339</val>
          </value>
        </values>
      </ddeItem>
      <ddeItem name="CPLE3.VOL" advise="1">
        <values>
          <value>
            <val>40092518</val>
          </value>
        </values>
      </ddeItem>
      <ddeItem name="CPLE6.204" advise="1">
        <values>
          <value t="str">
            <val>15,55</val>
          </value>
        </values>
      </ddeItem>
      <ddeItem name="CPLE6.ABE" advise="1">
        <values>
          <value>
            <val>6.26</val>
          </value>
        </values>
      </ddeItem>
      <ddeItem name="CPLE6.DAT" advise="1">
        <values>
          <value t="str">
            <val>30/04/2021</val>
          </value>
        </values>
      </ddeItem>
      <ddeItem name="CPLE6.FEC" advise="1">
        <values>
          <value>
            <val>6.3003999999999998</val>
          </value>
        </values>
      </ddeItem>
      <ddeItem name="CPLE6.HOR" advise="1">
        <values>
          <value t="str">
            <val>17:59:51</val>
          </value>
        </values>
      </ddeItem>
      <ddeItem name="CPLE6.MAX" advise="1">
        <values>
          <value>
            <val>6.45</val>
          </value>
        </values>
      </ddeItem>
      <ddeItem name="CPLE6.MIN" advise="1">
        <values>
          <value>
            <val>6.09</val>
          </value>
        </values>
      </ddeItem>
      <ddeItem name="CPLE6.NEG" advise="1">
        <values>
          <value>
            <val>28201</val>
          </value>
        </values>
      </ddeItem>
      <ddeItem name="CPLE6.ULT" advise="1">
        <values>
          <value>
            <val>6.26</val>
          </value>
        </values>
      </ddeItem>
      <ddeItem name="CPLE6.VAR" advise="1">
        <values>
          <value>
            <val>-0.64122912830931356</val>
          </value>
        </values>
      </ddeItem>
      <ddeItem name="CPLE6.VOL" advise="1">
        <values>
          <value>
            <val>232915306</val>
          </value>
        </values>
      </ddeItem>
      <ddeItem name="CRDE3.204" advise="1">
        <values>
          <value t="str">
            <val>-1,00</val>
          </value>
        </values>
      </ddeItem>
      <ddeItem name="CRDE3.ABE" advise="1">
        <values>
          <value>
            <val>23</val>
          </value>
        </values>
      </ddeItem>
      <ddeItem name="CRDE3.DAT" advise="1">
        <values>
          <value t="str">
            <val>30/04/2021</val>
          </value>
        </values>
      </ddeItem>
      <ddeItem name="CRDE3.FEC" advise="1">
        <values>
          <value>
            <val>23</val>
          </value>
        </values>
      </ddeItem>
      <ddeItem name="CRDE3.HOR" advise="1">
        <values>
          <value t="str">
            <val>16:14:29</val>
          </value>
        </values>
      </ddeItem>
      <ddeItem name="CRDE3.MAX" advise="1">
        <values>
          <value>
            <val>23</val>
          </value>
        </values>
      </ddeItem>
      <ddeItem name="CRDE3.MIN" advise="1">
        <values>
          <value>
            <val>23</val>
          </value>
        </values>
      </ddeItem>
      <ddeItem name="CRDE3.NEG" advise="1">
        <values>
          <value>
            <val>3</val>
          </value>
        </values>
      </ddeItem>
      <ddeItem name="CRDE3.ULT" advise="1">
        <values>
          <value>
            <val>23</val>
          </value>
        </values>
      </ddeItem>
      <ddeItem name="CRDE3.VAR" advise="1">
        <values>
          <value>
            <val>0</val>
          </value>
        </values>
      </ddeItem>
      <ddeItem name="CRDE3.VOL" advise="1">
        <values>
          <value>
            <val>11500</val>
          </value>
        </values>
      </ddeItem>
      <ddeItem name="CRFB3.204" advise="1">
        <values>
          <value t="str">
            <val>2,72</val>
          </value>
        </values>
      </ddeItem>
      <ddeItem name="CRFB3.ABE" advise="1">
        <values>
          <value>
            <val>21.98</val>
          </value>
        </values>
      </ddeItem>
      <ddeItem name="CRFB3.DAT" advise="1">
        <values>
          <value t="str">
            <val>30/04/2021</val>
          </value>
        </values>
      </ddeItem>
      <ddeItem name="CRFB3.FEC" advise="1">
        <values>
          <value>
            <val>22.18</val>
          </value>
        </values>
      </ddeItem>
      <ddeItem name="CRFB3.HOR" advise="1">
        <values>
          <value t="str">
            <val>17:59:57</val>
          </value>
        </values>
      </ddeItem>
      <ddeItem name="CRFB3.MAX" advise="1">
        <values>
          <value>
            <val>22.17</val>
          </value>
        </values>
      </ddeItem>
      <ddeItem name="CRFB3.MIN" advise="1">
        <values>
          <value>
            <val>21.61</val>
          </value>
        </values>
      </ddeItem>
      <ddeItem name="CRFB3.NEG" advise="1">
        <values>
          <value>
            <val>12551</val>
          </value>
        </values>
      </ddeItem>
      <ddeItem name="CRFB3.ULT" advise="1">
        <values>
          <value>
            <val>21.72</val>
          </value>
        </values>
      </ddeItem>
      <ddeItem name="CRFB3.VAR" advise="1">
        <values>
          <value>
            <val>-2.0739404869251619</val>
          </value>
        </values>
      </ddeItem>
      <ddeItem name="CRFB3.VOL" advise="1">
        <values>
          <value>
            <val>75910249</val>
          </value>
        </values>
      </ddeItem>
      <ddeItem name="CRIV3.204" advise="1">
        <values>
          <value t="str">
            <val>-1,00</val>
          </value>
        </values>
      </ddeItem>
      <ddeItem name="CRIV3.ABE" advise="1">
        <values>
          <value>
            <val>5.3</val>
          </value>
        </values>
      </ddeItem>
      <ddeItem name="CRIV3.DAT" advise="1">
        <values>
          <value t="str">
            <val>30/04/2021</val>
          </value>
        </values>
      </ddeItem>
      <ddeItem name="CRIV3.FEC" advise="1">
        <values>
          <value>
            <val>5.6</val>
          </value>
        </values>
      </ddeItem>
      <ddeItem name="CRIV3.HOR" advise="1">
        <values>
          <value t="str">
            <val>17:05:00</val>
          </value>
        </values>
      </ddeItem>
      <ddeItem name="CRIV3.MAX" advise="1">
        <values>
          <value>
            <val>5.49</val>
          </value>
        </values>
      </ddeItem>
      <ddeItem name="CRIV3.MIN" advise="1">
        <values>
          <value>
            <val>5.3</val>
          </value>
        </values>
      </ddeItem>
      <ddeItem name="CRIV3.NEG" advise="1">
        <values>
          <value>
            <val>7</val>
          </value>
        </values>
      </ddeItem>
      <ddeItem name="CRIV3.ULT" advise="1">
        <values>
          <value>
            <val>5.49</val>
          </value>
        </values>
      </ddeItem>
      <ddeItem name="CRIV3.VAR" advise="1">
        <values>
          <value>
            <val>-1.9642857142857042</val>
          </value>
        </values>
      </ddeItem>
      <ddeItem name="CRIV3.VOL" advise="1">
        <values>
          <value>
            <val>5379</val>
          </value>
        </values>
      </ddeItem>
      <ddeItem name="CRIV4.204" advise="1">
        <values>
          <value t="str">
            <val>5,78</val>
          </value>
        </values>
      </ddeItem>
      <ddeItem name="CRIV4.ABE" advise="1">
        <values>
          <value>
            <val>6.3</val>
          </value>
        </values>
      </ddeItem>
      <ddeItem name="CRIV4.DAT" advise="1">
        <values>
          <value t="str">
            <val>30/04/2021</val>
          </value>
        </values>
      </ddeItem>
      <ddeItem name="CRIV4.FEC" advise="1">
        <values>
          <value>
            <val>6.3</val>
          </value>
        </values>
      </ddeItem>
      <ddeItem name="CRIV4.HOR" advise="1">
        <values>
          <value t="str">
            <val>15:00:58</val>
          </value>
        </values>
      </ddeItem>
      <ddeItem name="CRIV4.MAX" advise="1">
        <values>
          <value>
            <val>6.3</val>
          </value>
        </values>
      </ddeItem>
      <ddeItem name="CRIV4.MIN" advise="1">
        <values>
          <value>
            <val>6.3</val>
          </value>
        </values>
      </ddeItem>
      <ddeItem name="CRIV4.NEG" advise="1">
        <values>
          <value>
            <val>1</val>
          </value>
        </values>
      </ddeItem>
      <ddeItem name="CRIV4.ULT" advise="1">
        <values>
          <value>
            <val>6.3</val>
          </value>
        </values>
      </ddeItem>
      <ddeItem name="CRIV4.VAR" advise="1">
        <values>
          <value>
            <val>0</val>
          </value>
        </values>
      </ddeItem>
      <ddeItem name="CRIV4.VOL" advise="1">
        <values>
          <value>
            <val>1890</val>
          </value>
        </values>
      </ddeItem>
      <ddeItem name="CRPG5.204" advise="1">
        <values>
          <value t="str">
            <val>1,28</val>
          </value>
        </values>
      </ddeItem>
      <ddeItem name="CRPG5.ABE" advise="1">
        <values>
          <value>
            <val>59.51</val>
          </value>
        </values>
      </ddeItem>
      <ddeItem name="CRPG5.DAT" advise="1">
        <values>
          <value t="str">
            <val>30/04/2021</val>
          </value>
        </values>
      </ddeItem>
      <ddeItem name="CRPG5.FEC" advise="1">
        <values>
          <value>
            <val>60.28</val>
          </value>
        </values>
      </ddeItem>
      <ddeItem name="CRPG5.HOR" advise="1">
        <values>
          <value t="str">
            <val>17:05:00</val>
          </value>
        </values>
      </ddeItem>
      <ddeItem name="CRPG5.MAX" advise="1">
        <values>
          <value>
            <val>60.66</val>
          </value>
        </values>
      </ddeItem>
      <ddeItem name="CRPG5.MIN" advise="1">
        <values>
          <value>
            <val>59.01</val>
          </value>
        </values>
      </ddeItem>
      <ddeItem name="CRPG5.NEG" advise="1">
        <values>
          <value>
            <val>56</val>
          </value>
        </values>
      </ddeItem>
      <ddeItem name="CRPG5.ULT" advise="1">
        <values>
          <value>
            <val>60.03</val>
          </value>
        </values>
      </ddeItem>
      <ddeItem name="CRPG5.VAR" advise="1">
        <values>
          <value>
            <val>-0.41473125414731254</val>
          </value>
        </values>
      </ddeItem>
      <ddeItem name="CRPG5.VOL" advise="1">
        <values>
          <value>
            <val>664782</val>
          </value>
        </values>
      </ddeItem>
      <ddeItem name="CRPG6.204" advise="1">
        <values>
          <value t="str">
            <val>1,28</val>
          </value>
        </values>
      </ddeItem>
      <ddeItem name="CRPG6.ABE" advise="1">
        <values>
          <value>
            <val>59.51</val>
          </value>
        </values>
      </ddeItem>
      <ddeItem name="CRPG6.DAT" advise="1">
        <values>
          <value t="str">
            <val>30/04/2021</val>
          </value>
        </values>
      </ddeItem>
      <ddeItem name="CRPG6.FEC" advise="1">
        <values>
          <value>
            <val>59.99</val>
          </value>
        </values>
      </ddeItem>
      <ddeItem name="CRPG6.HOR" advise="1">
        <values>
          <value t="str">
            <val>17:00:00</val>
          </value>
        </values>
      </ddeItem>
      <ddeItem name="CRPG6.MAX" advise="1">
        <values>
          <value>
            <val>60</val>
          </value>
        </values>
      </ddeItem>
      <ddeItem name="CRPG6.MIN" advise="1">
        <values>
          <value>
            <val>59.01</val>
          </value>
        </values>
      </ddeItem>
      <ddeItem name="CRPG6.NEG" advise="1">
        <values>
          <value>
            <val>8</val>
          </value>
        </values>
      </ddeItem>
      <ddeItem name="CRPG6.ULT" advise="1">
        <values>
          <value>
            <val>60</val>
          </value>
        </values>
      </ddeItem>
      <ddeItem name="CRPG6.VAR" advise="1">
        <values>
          <value>
            <val>1.6669444907481262E-2</val>
          </value>
        </values>
      </ddeItem>
      <ddeItem name="CRPG6.VOL" advise="1">
        <values>
          <value>
            <val>53751</val>
          </value>
        </values>
      </ddeItem>
      <ddeItem name="CSAN3.204" advise="1">
        <values>
          <value t="str">
            <val>1,66</val>
          </value>
        </values>
      </ddeItem>
      <ddeItem name="CSAN3.ABE" advise="1">
        <values>
          <value>
            <val>90.78</val>
          </value>
        </values>
      </ddeItem>
      <ddeItem name="CSAN3.DAT" advise="1">
        <values>
          <value t="str">
            <val>30/04/2021</val>
          </value>
        </values>
      </ddeItem>
      <ddeItem name="CSAN3.FEC" advise="1">
        <values>
          <value>
            <val>91.52</val>
          </value>
        </values>
      </ddeItem>
      <ddeItem name="CSAN3.HOR" advise="1">
        <values>
          <value t="str">
            <val>17:59:58</val>
          </value>
        </values>
      </ddeItem>
      <ddeItem name="CSAN3.MAX" advise="1">
        <values>
          <value>
            <val>92.66</val>
          </value>
        </values>
      </ddeItem>
      <ddeItem name="CSAN3.MIN" advise="1">
        <values>
          <value>
            <val>90.06</val>
          </value>
        </values>
      </ddeItem>
      <ddeItem name="CSAN3.NEG" advise="1">
        <values>
          <value>
            <val>12120</val>
          </value>
        </values>
      </ddeItem>
      <ddeItem name="CSAN3.ULT" advise="1">
        <values>
          <value>
            <val>90.06</val>
          </value>
        </values>
      </ddeItem>
      <ddeItem name="CSAN3.VAR" advise="1">
        <values>
          <value>
            <val>-1.5952797202797135</val>
          </value>
        </values>
      </ddeItem>
      <ddeItem name="CSAN3.VOL" advise="1">
        <values>
          <value>
            <val>631895699</val>
          </value>
        </values>
      </ddeItem>
      <ddeItem name="CSMG3.204" advise="1">
        <values>
          <value t="str">
            <val>17,60</val>
          </value>
        </values>
      </ddeItem>
      <ddeItem name="CSMG3.ABE" advise="1">
        <values>
          <value>
            <val>17.079999999999998</val>
          </value>
        </values>
      </ddeItem>
      <ddeItem name="CSMG3.DAT" advise="1">
        <values>
          <value t="str">
            <val>30/04/2021</val>
          </value>
        </values>
      </ddeItem>
      <ddeItem name="CSMG3.FEC" advise="1">
        <values>
          <value>
            <val>17.13</val>
          </value>
        </values>
      </ddeItem>
      <ddeItem name="CSMG3.HOR" advise="1">
        <values>
          <value t="str">
            <val>17:53:32</val>
          </value>
        </values>
      </ddeItem>
      <ddeItem name="CSMG3.MAX" advise="1">
        <values>
          <value>
            <val>17.3</val>
          </value>
        </values>
      </ddeItem>
      <ddeItem name="CSMG3.MIN" advise="1">
        <values>
          <value>
            <val>16.809999999999999</val>
          </value>
        </values>
      </ddeItem>
      <ddeItem name="CSMG3.NEG" advise="1">
        <values>
          <value>
            <val>13039</val>
          </value>
        </values>
      </ddeItem>
      <ddeItem name="CSMG3.ULT" advise="1">
        <values>
          <value>
            <val>16.809999999999999</val>
          </value>
        </values>
      </ddeItem>
      <ddeItem name="CSMG3.VAR" advise="1">
        <values>
          <value>
            <val>-1.8680677174547595</val>
          </value>
        </values>
      </ddeItem>
      <ddeItem name="CSMG3.VOL" advise="1">
        <values>
          <value>
            <val>69873448</val>
          </value>
        </values>
      </ddeItem>
      <ddeItem name="CSNA3.204" advise="1">
        <values>
          <value t="str">
            <val>0,02</val>
          </value>
        </values>
      </ddeItem>
      <ddeItem name="CSNA3.ABE" advise="1">
        <values>
          <value>
            <val>49.62</val>
          </value>
        </values>
      </ddeItem>
      <ddeItem name="CSNA3.DAT" advise="1">
        <values>
          <value t="str">
            <val>30/04/2021</val>
          </value>
        </values>
      </ddeItem>
      <ddeItem name="CSNA3.FEC" advise="1">
        <values>
          <value>
            <val>50.24</val>
          </value>
        </values>
      </ddeItem>
      <ddeItem name="CSNA3.HOR" advise="1">
        <values>
          <value t="str">
            <val>17:59:49</val>
          </value>
        </values>
      </ddeItem>
      <ddeItem name="CSNA3.MAX" advise="1">
        <values>
          <value>
            <val>50.12</val>
          </value>
        </values>
      </ddeItem>
      <ddeItem name="CSNA3.MIN" advise="1">
        <values>
          <value>
            <val>48.78</val>
          </value>
        </values>
      </ddeItem>
      <ddeItem name="CSNA3.NEG" advise="1">
        <values>
          <value>
            <val>31387</val>
          </value>
        </values>
      </ddeItem>
      <ddeItem name="CSNA3.ULT" advise="1">
        <values>
          <value>
            <val>49.19</val>
          </value>
        </values>
      </ddeItem>
      <ddeItem name="CSNA3.VAR" advise="1">
        <values>
          <value>
            <val>-2.0899681528662506</val>
          </value>
        </values>
      </ddeItem>
      <ddeItem name="CSNA3.VOL" advise="1">
        <values>
          <value>
            <val>579329845</val>
          </value>
        </values>
      </ddeItem>
      <ddeItem name="CTKA3.204" advise="1">
        <values>
          <value t="str">
            <val>-1,00</val>
          </value>
        </values>
      </ddeItem>
      <ddeItem name="CTKA3.ABE" advise="1">
        <values>
          <value>
            <val>30.39</val>
          </value>
        </values>
      </ddeItem>
      <ddeItem name="CTKA3.DAT" advise="1">
        <values>
          <value t="str">
            <val>29/04/2021</val>
          </value>
        </values>
      </ddeItem>
      <ddeItem name="CTKA3.FEC" advise="1">
        <values>
          <value>
            <val>29.89</val>
          </value>
        </values>
      </ddeItem>
      <ddeItem name="CTKA3.HOR" advise="1">
        <values>
          <value t="str">
            <val>17:05:00</val>
          </value>
        </values>
      </ddeItem>
      <ddeItem name="CTKA3.MAX" advise="1">
        <values>
          <value>
            <val>30.39</val>
          </value>
        </values>
      </ddeItem>
      <ddeItem name="CTKA3.MIN" advise="1">
        <values>
          <value>
            <val>28.21</val>
          </value>
        </values>
      </ddeItem>
      <ddeItem name="CTKA3.NEG" advise="1">
        <values>
          <value>
            <val>4</val>
          </value>
        </values>
      </ddeItem>
      <ddeItem name="CTKA3.ULT" advise="1">
        <values>
          <value>
            <val>29.89</val>
          </value>
        </values>
      </ddeItem>
      <ddeItem name="CTKA3.VAR" advise="1">
        <values>
          <value>
            <val>0</val>
          </value>
        </values>
      </ddeItem>
      <ddeItem name="CTKA3.VOL" advise="1">
        <values>
          <value>
            <val>11838</val>
          </value>
        </values>
      </ddeItem>
      <ddeItem name="CTKA4.204" advise="1">
        <values>
          <value t="str">
            <val>-1,00</val>
          </value>
        </values>
      </ddeItem>
      <ddeItem name="CTKA4.ABE" advise="1">
        <values>
          <value>
            <val>22.24</val>
          </value>
        </values>
      </ddeItem>
      <ddeItem name="CTKA4.DAT" advise="1">
        <values>
          <value t="str">
            <val>30/04/2021</val>
          </value>
        </values>
      </ddeItem>
      <ddeItem name="CTKA4.FEC" advise="1">
        <values>
          <value>
            <val>23.39</val>
          </value>
        </values>
      </ddeItem>
      <ddeItem name="CTKA4.HOR" advise="1">
        <values>
          <value t="str">
            <val>16:44:35</val>
          </value>
        </values>
      </ddeItem>
      <ddeItem name="CTKA4.MAX" advise="1">
        <values>
          <value>
            <val>23.52</val>
          </value>
        </values>
      </ddeItem>
      <ddeItem name="CTKA4.MIN" advise="1">
        <values>
          <value>
            <val>21</val>
          </value>
        </values>
      </ddeItem>
      <ddeItem name="CTKA4.NEG" advise="1">
        <values>
          <value>
            <val>22</val>
          </value>
        </values>
      </ddeItem>
      <ddeItem name="CTKA4.ULT" advise="1">
        <values>
          <value>
            <val>22.05</val>
          </value>
        </values>
      </ddeItem>
      <ddeItem name="CTKA4.VAR" advise="1">
        <values>
          <value>
            <val>-5.7289439931594694</val>
          </value>
        </values>
      </ddeItem>
      <ddeItem name="CTKA4.VOL" advise="1">
        <values>
          <value>
            <val>96880</val>
          </value>
        </values>
      </ddeItem>
      <ddeItem name="CTNM3.204" advise="1">
        <values>
          <value t="str">
            <val>-1,00</val>
          </value>
        </values>
      </ddeItem>
      <ddeItem name="CTNM3.ABE" advise="1">
        <values>
          <value>
            <val>11.7</val>
          </value>
        </values>
      </ddeItem>
      <ddeItem name="CTNM3.DAT" advise="1">
        <values>
          <value t="str">
            <val>30/04/2021</val>
          </value>
        </values>
      </ddeItem>
      <ddeItem name="CTNM3.FEC" advise="1">
        <values>
          <value>
            <val>11.66</val>
          </value>
        </values>
      </ddeItem>
      <ddeItem name="CTNM3.HOR" advise="1">
        <values>
          <value t="str">
            <val>17:00:00</val>
          </value>
        </values>
      </ddeItem>
      <ddeItem name="CTNM3.MAX" advise="1">
        <values>
          <value>
            <val>11.75</val>
          </value>
        </values>
      </ddeItem>
      <ddeItem name="CTNM3.MIN" advise="1">
        <values>
          <value>
            <val>11.7</val>
          </value>
        </values>
      </ddeItem>
      <ddeItem name="CTNM3.NEG" advise="1">
        <values>
          <value>
            <val>3</val>
          </value>
        </values>
      </ddeItem>
      <ddeItem name="CTNM3.ULT" advise="1">
        <values>
          <value>
            <val>11.7</val>
          </value>
        </values>
      </ddeItem>
      <ddeItem name="CTNM3.VAR" advise="1">
        <values>
          <value>
            <val>0.34305317324184514</val>
          </value>
        </values>
      </ddeItem>
      <ddeItem name="CTNM3.VOL" advise="1">
        <values>
          <value>
            <val>3515</val>
          </value>
        </values>
      </ddeItem>
      <ddeItem name="CTNM4.204" advise="1">
        <values>
          <value t="str">
            <val>-1,00</val>
          </value>
        </values>
      </ddeItem>
      <ddeItem name="CTNM4.ABE" advise="1">
        <values>
          <value>
            <val>6.51</val>
          </value>
        </values>
      </ddeItem>
      <ddeItem name="CTNM4.DAT" advise="1">
        <values>
          <value t="str">
            <val>30/04/2021</val>
          </value>
        </values>
      </ddeItem>
      <ddeItem name="CTNM4.FEC" advise="1">
        <values>
          <value>
            <val>6.42</val>
          </value>
        </values>
      </ddeItem>
      <ddeItem name="CTNM4.HOR" advise="1">
        <values>
          <value t="str">
            <val>17:00:00</val>
          </value>
        </values>
      </ddeItem>
      <ddeItem name="CTNM4.MAX" advise="1">
        <values>
          <value>
            <val>6.79</val>
          </value>
        </values>
      </ddeItem>
      <ddeItem name="CTNM4.MIN" advise="1">
        <values>
          <value>
            <val>6.42</val>
          </value>
        </values>
      </ddeItem>
      <ddeItem name="CTNM4.NEG" advise="1">
        <values>
          <value>
            <val>64</val>
          </value>
        </values>
      </ddeItem>
      <ddeItem name="CTNM4.ULT" advise="1">
        <values>
          <value>
            <val>6.6</val>
          </value>
        </values>
      </ddeItem>
      <ddeItem name="CTNM4.VAR" advise="1">
        <values>
          <value>
            <val>2.8037383177570048</val>
          </value>
        </values>
      </ddeItem>
      <ddeItem name="CTNM4.VOL" advise="1">
        <values>
          <value>
            <val>145326</val>
          </value>
        </values>
      </ddeItem>
      <ddeItem name="CTSA3.204" advise="1">
        <values>
          <value t="str">
            <val>15,22</val>
          </value>
        </values>
      </ddeItem>
      <ddeItem name="CTSA3.ABE" advise="1">
        <values>
          <value>
            <val>2.5299999999999998</val>
          </value>
        </values>
      </ddeItem>
      <ddeItem name="CTSA3.DAT" advise="1">
        <values>
          <value t="str">
            <val>30/04/2021</val>
          </value>
        </values>
      </ddeItem>
      <ddeItem name="CTSA3.FEC" advise="1">
        <values>
          <value>
            <val>2.52</val>
          </value>
        </values>
      </ddeItem>
      <ddeItem name="CTSA3.HOR" advise="1">
        <values>
          <value t="str">
            <val>16:49:00</val>
          </value>
        </values>
      </ddeItem>
      <ddeItem name="CTSA3.MAX" advise="1">
        <values>
          <value>
            <val>2.56</val>
          </value>
        </values>
      </ddeItem>
      <ddeItem name="CTSA3.MIN" advise="1">
        <values>
          <value>
            <val>2.4900000000000002</val>
          </value>
        </values>
      </ddeItem>
      <ddeItem name="CTSA3.NEG" advise="1">
        <values>
          <value>
            <val>99</val>
          </value>
        </values>
      </ddeItem>
      <ddeItem name="CTSA3.ULT" advise="1">
        <values>
          <value>
            <val>2.52</val>
          </value>
        </values>
      </ddeItem>
      <ddeItem name="CTSA3.VAR" advise="1">
        <values>
          <value>
            <val>0</val>
          </value>
        </values>
      </ddeItem>
      <ddeItem name="CTSA3.VOL" advise="1">
        <values>
          <value>
            <val>85753</val>
          </value>
        </values>
      </ddeItem>
      <ddeItem name="CTSA4.204" advise="1">
        <values>
          <value t="str">
            <val>19,72</val>
          </value>
        </values>
      </ddeItem>
      <ddeItem name="CTSA4.ABE" advise="1">
        <values>
          <value>
            <val>2</val>
          </value>
        </values>
      </ddeItem>
      <ddeItem name="CTSA4.DAT" advise="1">
        <values>
          <value t="str">
            <val>30/04/2021</val>
          </value>
        </values>
      </ddeItem>
      <ddeItem name="CTSA4.FEC" advise="1">
        <values>
          <value>
            <val>2</val>
          </value>
        </values>
      </ddeItem>
      <ddeItem name="CTSA4.HOR" advise="1">
        <values>
          <value t="str">
            <val>16:17:23</val>
          </value>
        </values>
      </ddeItem>
      <ddeItem name="CTSA4.MAX" advise="1">
        <values>
          <value>
            <val>2</val>
          </value>
        </values>
      </ddeItem>
      <ddeItem name="CTSA4.MIN" advise="1">
        <values>
          <value>
            <val>1.95</val>
          </value>
        </values>
      </ddeItem>
      <ddeItem name="CTSA4.NEG" advise="1">
        <values>
          <value>
            <val>42</val>
          </value>
        </values>
      </ddeItem>
      <ddeItem name="CTSA4.ULT" advise="1">
        <values>
          <value>
            <val>1.96</val>
          </value>
        </values>
      </ddeItem>
      <ddeItem name="CTSA4.VAR" advise="1">
        <values>
          <value>
            <val>-2.0000000000000018</val>
          </value>
        </values>
      </ddeItem>
      <ddeItem name="CTSA4.VOL" advise="1">
        <values>
          <value>
            <val>16373</val>
          </value>
        </values>
      </ddeItem>
      <ddeItem name="CURY3.204" advise="1">
        <values>
          <value t="str">
            <val>48,10</val>
          </value>
        </values>
      </ddeItem>
      <ddeItem name="CURY3.ABE" advise="1">
        <values>
          <value>
            <val>9.7799999999999994</val>
          </value>
        </values>
      </ddeItem>
      <ddeItem name="CURY3.DAT" advise="1">
        <values>
          <value t="str">
            <val>30/04/2021</val>
          </value>
        </values>
      </ddeItem>
      <ddeItem name="CURY3.FEC" advise="1">
        <values>
          <value>
            <val>9.69</val>
          </value>
        </values>
      </ddeItem>
      <ddeItem name="CURY3.HOR" advise="1">
        <values>
          <value t="str">
            <val>17:08:00</val>
          </value>
        </values>
      </ddeItem>
      <ddeItem name="CURY3.MAX" advise="1">
        <values>
          <value>
            <val>10.07</val>
          </value>
        </values>
      </ddeItem>
      <ddeItem name="CURY3.MIN" advise="1">
        <values>
          <value>
            <val>9.61</val>
          </value>
        </values>
      </ddeItem>
      <ddeItem name="CURY3.NEG" advise="1">
        <values>
          <value>
            <val>11620</val>
          </value>
        </values>
      </ddeItem>
      <ddeItem name="CURY3.ULT" advise="1">
        <values>
          <value>
            <val>9.83</val>
          </value>
        </values>
      </ddeItem>
      <ddeItem name="CURY3.VAR" advise="1">
        <values>
          <value>
            <val>1.4447884416924723</val>
          </value>
        </values>
      </ddeItem>
      <ddeItem name="CURY3.VOL" advise="1">
        <values>
          <value>
            <val>29301654</val>
          </value>
        </values>
      </ddeItem>
      <ddeItem name="CVCB3.204" advise="1">
        <values>
          <value t="str">
            <val>-1,00</val>
          </value>
        </values>
      </ddeItem>
      <ddeItem name="CVCB3.ABE" advise="1">
        <values>
          <value>
            <val>24.92</val>
          </value>
        </values>
      </ddeItem>
      <ddeItem name="CVCB3.DAT" advise="1">
        <values>
          <value t="str">
            <val>30/04/2021</val>
          </value>
        </values>
      </ddeItem>
      <ddeItem name="CVCB3.FEC" advise="1">
        <values>
          <value>
            <val>25</val>
          </value>
        </values>
      </ddeItem>
      <ddeItem name="CVCB3.HOR" advise="1">
        <values>
          <value t="str">
            <val>17:58:52</val>
          </value>
        </values>
      </ddeItem>
      <ddeItem name="CVCB3.MAX" advise="1">
        <values>
          <value>
            <val>25.23</val>
          </value>
        </values>
      </ddeItem>
      <ddeItem name="CVCB3.MIN" advise="1">
        <values>
          <value>
            <val>23.67</val>
          </value>
        </values>
      </ddeItem>
      <ddeItem name="CVCB3.NEG" advise="1">
        <values>
          <value>
            <val>20466</val>
          </value>
        </values>
      </ddeItem>
      <ddeItem name="CVCB3.ULT" advise="1">
        <values>
          <value>
            <val>23.97</val>
          </value>
        </values>
      </ddeItem>
      <ddeItem name="CVCB3.VAR" advise="1">
        <values>
          <value>
            <val>-4.1200000000000045</val>
          </value>
        </values>
      </ddeItem>
      <ddeItem name="CVCB3.VOL" advise="1">
        <values>
          <value>
            <val>251049522</val>
          </value>
        </values>
      </ddeItem>
      <ddeItem name="CYRE3.204" advise="1">
        <values>
          <value t="str">
            <val>11,96</val>
          </value>
        </values>
      </ddeItem>
      <ddeItem name="CYRE3.ABE" advise="1">
        <values>
          <value>
            <val>24</val>
          </value>
        </values>
      </ddeItem>
      <ddeItem name="CYRE3.DAT" advise="1">
        <values>
          <value t="str">
            <val>30/04/2021</val>
          </value>
        </values>
      </ddeItem>
      <ddeItem name="CYRE3.FEC" advise="1">
        <values>
          <value>
            <val>24.08</val>
          </value>
        </values>
      </ddeItem>
      <ddeItem name="CYRE3.HOR" advise="1">
        <values>
          <value t="str">
            <val>17:59:59</val>
          </value>
        </values>
      </ddeItem>
      <ddeItem name="CYRE3.MAX" advise="1">
        <values>
          <value>
            <val>24.28</val>
          </value>
        </values>
      </ddeItem>
      <ddeItem name="CYRE3.MIN" advise="1">
        <values>
          <value>
            <val>23.52</val>
          </value>
        </values>
      </ddeItem>
      <ddeItem name="CYRE3.NEG" advise="1">
        <values>
          <value>
            <val>28350</val>
          </value>
        </values>
      </ddeItem>
      <ddeItem name="CYRE3.ULT" advise="1">
        <values>
          <value>
            <val>23.53</val>
          </value>
        </values>
      </ddeItem>
      <ddeItem name="CYRE3.VAR" advise="1">
        <values>
          <value>
            <val>-2.2840531561461677</val>
          </value>
        </values>
      </ddeItem>
      <ddeItem name="CYRE3.VOL" advise="1">
        <values>
          <value>
            <val>173258362</val>
          </value>
        </values>
      </ddeItem>
      <ddeItem name="DASA3.204" advise="1">
        <values>
          <value t="str">
            <val>0,42</val>
          </value>
        </values>
      </ddeItem>
      <ddeItem name="DASA3.ABE" advise="1">
        <values>
          <value>
            <val>57.76</val>
          </value>
        </values>
      </ddeItem>
      <ddeItem name="DASA3.DAT" advise="1">
        <values>
          <value t="str">
            <val>30/04/2021</val>
          </value>
        </values>
      </ddeItem>
      <ddeItem name="DASA3.FEC" advise="1">
        <values>
          <value>
            <val>57.9</val>
          </value>
        </values>
      </ddeItem>
      <ddeItem name="DASA3.HOR" advise="1">
        <values>
          <value t="str">
            <val>17:05:00</val>
          </value>
        </values>
      </ddeItem>
      <ddeItem name="DASA3.MAX" advise="1">
        <values>
          <value>
            <val>58.19</val>
          </value>
        </values>
      </ddeItem>
      <ddeItem name="DASA3.MIN" advise="1">
        <values>
          <value>
            <val>57.16</val>
          </value>
        </values>
      </ddeItem>
      <ddeItem name="DASA3.NEG" advise="1">
        <values>
          <value>
            <val>2233</val>
          </value>
        </values>
      </ddeItem>
      <ddeItem name="DASA3.ULT" advise="1">
        <values>
          <value>
            <val>57.7</val>
          </value>
        </values>
      </ddeItem>
      <ddeItem name="DASA3.VAR" advise="1">
        <values>
          <value>
            <val>-0.34542314335059715</val>
          </value>
        </values>
      </ddeItem>
      <ddeItem name="DASA3.VOL" advise="1">
        <values>
          <value>
            <val>25892204</val>
          </value>
        </values>
      </ddeItem>
      <ddeItem name="DIRR3.204" advise="1">
        <values>
          <value t="str">
            <val>6,33</val>
          </value>
        </values>
      </ddeItem>
      <ddeItem name="DIRR3.ABE" advise="1">
        <values>
          <value>
            <val>12.92</val>
          </value>
        </values>
      </ddeItem>
      <ddeItem name="DIRR3.DAT" advise="1">
        <values>
          <value t="str">
            <val>30/04/2021</val>
          </value>
        </values>
      </ddeItem>
      <ddeItem name="DIRR3.FEC" advise="1">
        <values>
          <value>
            <val>12.96</val>
          </value>
        </values>
      </ddeItem>
      <ddeItem name="DIRR3.HOR" advise="1">
        <values>
          <value t="str">
            <val>17:08:00</val>
          </value>
        </values>
      </ddeItem>
      <ddeItem name="DIRR3.MAX" advise="1">
        <values>
          <value>
            <val>12.97</val>
          </value>
        </values>
      </ddeItem>
      <ddeItem name="DIRR3.MIN" advise="1">
        <values>
          <value>
            <val>12.71</val>
          </value>
        </values>
      </ddeItem>
      <ddeItem name="DIRR3.NEG" advise="1">
        <values>
          <value>
            <val>3094</val>
          </value>
        </values>
      </ddeItem>
      <ddeItem name="DIRR3.ULT" advise="1">
        <values>
          <value>
            <val>12.8</val>
          </value>
        </values>
      </ddeItem>
      <ddeItem name="DIRR3.VAR" advise="1">
        <values>
          <value>
            <val>-1.2345679012345689</val>
          </value>
        </values>
      </ddeItem>
      <ddeItem name="DIRR3.VOL" advise="1">
        <values>
          <value>
            <val>10276789</val>
          </value>
        </values>
      </ddeItem>
      <ddeItem name="DMMO3.204" advise="1">
        <values>
          <value t="str">
            <val>-1,00</val>
          </value>
        </values>
      </ddeItem>
      <ddeItem name="DMMO3.ABE" advise="1">
        <values>
          <value>
            <val>0.9</val>
          </value>
        </values>
      </ddeItem>
      <ddeItem name="DMMO3.DAT" advise="1">
        <values>
          <value t="str">
            <val>30/04/2021</val>
          </value>
        </values>
      </ddeItem>
      <ddeItem name="DMMO3.FEC" advise="1">
        <values>
          <value>
            <val>0.91</val>
          </value>
        </values>
      </ddeItem>
      <ddeItem name="DMMO3.HOR" advise="1">
        <values>
          <value t="str">
            <val>17:07:00</val>
          </value>
        </values>
      </ddeItem>
      <ddeItem name="DMMO3.MAX" advise="1">
        <values>
          <value>
            <val>0.91</val>
          </value>
        </values>
      </ddeItem>
      <ddeItem name="DMMO3.MIN" advise="1">
        <values>
          <value>
            <val>0.88</val>
          </value>
        </values>
      </ddeItem>
      <ddeItem name="DMMO3.NEG" advise="1">
        <values>
          <value>
            <val>5457</val>
          </value>
        </values>
      </ddeItem>
      <ddeItem name="DMMO3.ULT" advise="1">
        <values>
          <value>
            <val>0.88</val>
          </value>
        </values>
      </ddeItem>
      <ddeItem name="DMMO3.VAR" advise="1">
        <values>
          <value>
            <val>-3.2967032967032996</val>
          </value>
        </values>
      </ddeItem>
      <ddeItem name="DMMO3.VOL" advise="1">
        <values>
          <value>
            <val>9830701</val>
          </value>
        </values>
      </ddeItem>
      <ddeItem name="DMVF3.204" advise="1">
        <values>
          <value t="str">
            <val>-1,00</val>
          </value>
        </values>
      </ddeItem>
      <ddeItem name="DMVF3.ABE" advise="1">
        <values>
          <value>
            <val>9.8699999999999992</val>
          </value>
        </values>
      </ddeItem>
      <ddeItem name="DMVF3.DAT" advise="1">
        <values>
          <value t="str">
            <val>30/04/2021</val>
          </value>
        </values>
      </ddeItem>
      <ddeItem name="DMVF3.FEC" advise="1">
        <values>
          <value>
            <val>9.82</val>
          </value>
        </values>
      </ddeItem>
      <ddeItem name="DMVF3.HOR" advise="1">
        <values>
          <value t="str">
            <val>17:05:00</val>
          </value>
        </values>
      </ddeItem>
      <ddeItem name="DMVF3.MAX" advise="1">
        <values>
          <value>
            <val>9.98</val>
          </value>
        </values>
      </ddeItem>
      <ddeItem name="DMVF3.MIN" advise="1">
        <values>
          <value>
            <val>9.68</val>
          </value>
        </values>
      </ddeItem>
      <ddeItem name="DMVF3.NEG" advise="1">
        <values>
          <value>
            <val>2074</val>
          </value>
        </values>
      </ddeItem>
      <ddeItem name="DMVF3.ULT" advise="1">
        <values>
          <value>
            <val>9.69</val>
          </value>
        </values>
      </ddeItem>
      <ddeItem name="DMVF3.VAR" advise="1">
        <values>
          <value>
            <val>-1.3238289205702727</val>
          </value>
        </values>
      </ddeItem>
      <ddeItem name="DMVF3.VOL" advise="1">
        <values>
          <value>
            <val>5649187</val>
          </value>
        </values>
      </ddeItem>
      <ddeItem name="DOHL3.204" advise="1">
        <values>
          <value t="str">
            <val>4,26</val>
          </value>
        </values>
      </ddeItem>
      <ddeItem name="DOHL3.ABE" advise="1">
        <values>
          <value>
            <val>26.9</val>
          </value>
        </values>
      </ddeItem>
      <ddeItem name="DOHL3.DAT" advise="1">
        <values>
          <value t="str">
            <val>29/04/2021</val>
          </value>
        </values>
      </ddeItem>
      <ddeItem name="DOHL3.FEC" advise="1">
        <values>
          <value>
            <val>27.22</val>
          </value>
        </values>
      </ddeItem>
      <ddeItem name="DOHL3.HOR" advise="1">
        <values>
          <value t="str">
            <val>16:48:22</val>
          </value>
        </values>
      </ddeItem>
      <ddeItem name="DOHL3.MAX" advise="1">
        <values>
          <value>
            <val>27.22</val>
          </value>
        </values>
      </ddeItem>
      <ddeItem name="DOHL3.MIN" advise="1">
        <values>
          <value>
            <val>26.9</val>
          </value>
        </values>
      </ddeItem>
      <ddeItem name="DOHL3.NEG" advise="1">
        <values>
          <value>
            <val>2</val>
          </value>
        </values>
      </ddeItem>
      <ddeItem name="DOHL3.ULT" advise="1">
        <values>
          <value>
            <val>27.22</val>
          </value>
        </values>
      </ddeItem>
      <ddeItem name="DOHL3.VAR" advise="1">
        <values>
          <value>
            <val>0</val>
          </value>
        </values>
      </ddeItem>
      <ddeItem name="DOHL3.VOL" advise="1">
        <values>
          <value>
            <val>5412</val>
          </value>
        </values>
      </ddeItem>
      <ddeItem name="DOHL4.204" advise="1">
        <values>
          <value t="str">
            <val>20,27</val>
          </value>
        </values>
      </ddeItem>
      <ddeItem name="DOHL4.ABE" advise="1">
        <values>
          <value>
            <val>5.8</val>
          </value>
        </values>
      </ddeItem>
      <ddeItem name="DOHL4.DAT" advise="1">
        <values>
          <value t="str">
            <val>30/04/2021</val>
          </value>
        </values>
      </ddeItem>
      <ddeItem name="DOHL4.FEC" advise="1">
        <values>
          <value>
            <val>5.76</val>
          </value>
        </values>
      </ddeItem>
      <ddeItem name="DOHL4.HOR" advise="1">
        <values>
          <value t="str">
            <val>17:00:00</val>
          </value>
        </values>
      </ddeItem>
      <ddeItem name="DOHL4.MAX" advise="1">
        <values>
          <value>
            <val>5.8</val>
          </value>
        </values>
      </ddeItem>
      <ddeItem name="DOHL4.MIN" advise="1">
        <values>
          <value>
            <val>5.7</val>
          </value>
        </values>
      </ddeItem>
      <ddeItem name="DOHL4.NEG" advise="1">
        <values>
          <value>
            <val>65</val>
          </value>
        </values>
      </ddeItem>
      <ddeItem name="DOHL4.ULT" advise="1">
        <values>
          <value>
            <val>5.76</val>
          </value>
        </values>
      </ddeItem>
      <ddeItem name="DOHL4.VAR" advise="1">
        <values>
          <value>
            <val>0</val>
          </value>
        </values>
      </ddeItem>
      <ddeItem name="DOHL4.VOL" advise="1">
        <values>
          <value>
            <val>142996</val>
          </value>
        </values>
      </ddeItem>
      <ddeItem name="DTCY3.204" advise="1">
        <values>
          <value t="str">
            <val>-1,00</val>
          </value>
        </values>
      </ddeItem>
      <ddeItem name="DTCY3.ABE" advise="1">
        <values>
          <value>
            <val>9.8699999999999992</val>
          </value>
        </values>
      </ddeItem>
      <ddeItem name="DTCY3.DAT" advise="1">
        <values>
          <value t="str">
            <val>30/04/2021</val>
          </value>
        </values>
      </ddeItem>
      <ddeItem name="DTCY3.FEC" advise="1">
        <values>
          <value>
            <val>9.8699999999999992</val>
          </value>
        </values>
      </ddeItem>
      <ddeItem name="DTCY3.HOR" advise="1">
        <values>
          <value t="str">
            <val>16:11:15</val>
          </value>
        </values>
      </ddeItem>
      <ddeItem name="DTCY3.MAX" advise="1">
        <values>
          <value>
            <val>9.9700000000000006</val>
          </value>
        </values>
      </ddeItem>
      <ddeItem name="DTCY3.MIN" advise="1">
        <values>
          <value>
            <val>9.8000000000000007</val>
          </value>
        </values>
      </ddeItem>
      <ddeItem name="DTCY3.NEG" advise="1">
        <values>
          <value>
            <val>10</val>
          </value>
        </values>
      </ddeItem>
      <ddeItem name="DTCY3.ULT" advise="1">
        <values>
          <value>
            <val>9.8000000000000007</val>
          </value>
        </values>
      </ddeItem>
      <ddeItem name="DTCY3.VAR" advise="1">
        <values>
          <value>
            <val>-0.70921985815601329</val>
          </value>
        </values>
      </ddeItem>
      <ddeItem name="DTCY3.VOL" advise="1">
        <values>
          <value>
            <val>18699</val>
          </value>
        </values>
      </ddeItem>
      <ddeItem name="DTEX3.204" advise="1">
        <values>
          <value t="str">
            <val>2,93</val>
          </value>
        </values>
      </ddeItem>
      <ddeItem name="DTEX3.ABE" advise="1">
        <values>
          <value>
            <val>22.39</val>
          </value>
        </values>
      </ddeItem>
      <ddeItem name="DTEX3.DAT" advise="1">
        <values>
          <value t="str">
            <val>30/04/2021</val>
          </value>
        </values>
      </ddeItem>
      <ddeItem name="DTEX3.FEC" advise="1">
        <values>
          <value>
            <val>21.96</val>
          </value>
        </values>
      </ddeItem>
      <ddeItem name="DTEX3.HOR" advise="1">
        <values>
          <value t="str">
            <val>17:55:17</val>
          </value>
        </values>
      </ddeItem>
      <ddeItem name="DTEX3.MAX" advise="1">
        <values>
          <value>
            <val>24.45</val>
          </value>
        </values>
      </ddeItem>
      <ddeItem name="DTEX3.MIN" advise="1">
        <values>
          <value>
            <val>22.2</val>
          </value>
        </values>
      </ddeItem>
      <ddeItem name="DTEX3.NEG" advise="1">
        <values>
          <value>
            <val>24804</val>
          </value>
        </values>
      </ddeItem>
      <ddeItem name="DTEX3.ULT" advise="1">
        <values>
          <value>
            <val>23.7</val>
          </value>
        </values>
      </ddeItem>
      <ddeItem name="DTEX3.VAR" advise="1">
        <values>
          <value>
            <val>7.9234972677595552</val>
          </value>
        </values>
      </ddeItem>
      <ddeItem name="DTEX3.VOL" advise="1">
        <values>
          <value>
            <val>181833760</val>
          </value>
        </values>
      </ddeItem>
      <ddeItem name="EALT3.204" advise="1">
        <values>
          <value t="str">
            <val>2,25</val>
          </value>
        </values>
      </ddeItem>
      <ddeItem name="EALT3.ABE" advise="1">
        <values>
          <value>
            <val>17.2</val>
          </value>
        </values>
      </ddeItem>
      <ddeItem name="EALT3.DAT" advise="1">
        <values>
          <value t="str">
            <val>30/04/2021</val>
          </value>
        </values>
      </ddeItem>
      <ddeItem name="EALT3.FEC" advise="1">
        <values>
          <value>
            <val>16.109100000000002</val>
          </value>
        </values>
      </ddeItem>
      <ddeItem name="EALT3.HOR" advise="1">
        <values>
          <value t="str">
            <val>17:06:00</val>
          </value>
        </values>
      </ddeItem>
      <ddeItem name="EALT3.MAX" advise="1">
        <values>
          <value>
            <val>17.2</val>
          </value>
        </values>
      </ddeItem>
      <ddeItem name="EALT3.MIN" advise="1">
        <values>
          <value>
            <val>16.05</val>
          </value>
        </values>
      </ddeItem>
      <ddeItem name="EALT3.NEG" advise="1">
        <values>
          <value>
            <val>28</val>
          </value>
        </values>
      </ddeItem>
      <ddeItem name="EALT3.ULT" advise="1">
        <values>
          <value>
            <val>16.059999999999999</val>
          </value>
        </values>
      </ddeItem>
      <ddeItem name="EALT3.VAR" advise="1">
        <values>
          <value>
            <val>-0.30479666772198821</val>
          </value>
        </values>
      </ddeItem>
      <ddeItem name="EALT3.VOL" advise="1">
        <values>
          <value>
            <val>73337</val>
          </value>
        </values>
      </ddeItem>
      <ddeItem name="EALT4.204" advise="1">
        <values>
          <value t="str">
            <val>6,23</val>
          </value>
        </values>
      </ddeItem>
      <ddeItem name="EALT4.ABE" advise="1">
        <values>
          <value>
            <val>6.74</val>
          </value>
        </values>
      </ddeItem>
      <ddeItem name="EALT4.DAT" advise="1">
        <values>
          <value t="str">
            <val>30/04/2021</val>
          </value>
        </values>
      </ddeItem>
      <ddeItem name="EALT4.FEC" advise="1">
        <values>
          <value>
            <val>6.4241000000000001</val>
          </value>
        </values>
      </ddeItem>
      <ddeItem name="EALT4.HOR" advise="1">
        <values>
          <value t="str">
            <val>17:05:00</val>
          </value>
        </values>
      </ddeItem>
      <ddeItem name="EALT4.MAX" advise="1">
        <values>
          <value>
            <val>7.27</val>
          </value>
        </values>
      </ddeItem>
      <ddeItem name="EALT4.MIN" advise="1">
        <values>
          <value>
            <val>6.52</val>
          </value>
        </values>
      </ddeItem>
      <ddeItem name="EALT4.NEG" advise="1">
        <values>
          <value>
            <val>238</val>
          </value>
        </values>
      </ddeItem>
      <ddeItem name="EALT4.ULT" advise="1">
        <values>
          <value>
            <val>6.9</val>
          </value>
        </values>
      </ddeItem>
      <ddeItem name="EALT4.VAR" advise="1">
        <values>
          <value>
            <val>7.4080415933749508</val>
          </value>
        </values>
      </ddeItem>
      <ddeItem name="EALT4.VOL" advise="1">
        <values>
          <value>
            <val>607229</val>
          </value>
        </values>
      </ddeItem>
      <ddeItem name="ECOR3.204" advise="1">
        <values>
          <value t="str">
            <val>-1,00</val>
          </value>
        </values>
      </ddeItem>
      <ddeItem name="ECOR3.ABE" advise="1">
        <values>
          <value>
            <val>12.13</val>
          </value>
        </values>
      </ddeItem>
      <ddeItem name="ECOR3.DAT" advise="1">
        <values>
          <value t="str">
            <val>30/04/2021</val>
          </value>
        </values>
      </ddeItem>
      <ddeItem name="ECOR3.FEC" advise="1">
        <values>
          <value>
            <val>12.18</val>
          </value>
        </values>
      </ddeItem>
      <ddeItem name="ECOR3.HOR" advise="1">
        <values>
          <value t="str">
            <val>17:59:27</val>
          </value>
        </values>
      </ddeItem>
      <ddeItem name="ECOR3.MAX" advise="1">
        <values>
          <value>
            <val>12.23</val>
          </value>
        </values>
      </ddeItem>
      <ddeItem name="ECOR3.MIN" advise="1">
        <values>
          <value>
            <val>11.89</val>
          </value>
        </values>
      </ddeItem>
      <ddeItem name="ECOR3.NEG" advise="1">
        <values>
          <value>
            <val>20808</val>
          </value>
        </values>
      </ddeItem>
      <ddeItem name="ECOR3.ULT" advise="1">
        <values>
          <value>
            <val>12.03</val>
          </value>
        </values>
      </ddeItem>
      <ddeItem name="ECOR3.VAR" advise="1">
        <values>
          <value>
            <val>-1.2315270935960621</val>
          </value>
        </values>
      </ddeItem>
      <ddeItem name="ECOR3.VOL" advise="1">
        <values>
          <value>
            <val>72636516</val>
          </value>
        </values>
      </ddeItem>
      <ddeItem name="EGIE3.204" advise="1">
        <values>
          <value t="str">
            <val>4,12</val>
          </value>
        </values>
      </ddeItem>
      <ddeItem name="EGIE3.ABE" advise="1">
        <values>
          <value>
            <val>41.45</val>
          </value>
        </values>
      </ddeItem>
      <ddeItem name="EGIE3.DAT" advise="1">
        <values>
          <value t="str">
            <val>30/04/2021</val>
          </value>
        </values>
      </ddeItem>
      <ddeItem name="EGIE3.FEC" advise="1">
        <values>
          <value>
            <val>41.55</val>
          </value>
        </values>
      </ddeItem>
      <ddeItem name="EGIE3.HOR" advise="1">
        <values>
          <value t="str">
            <val>17:58:21</val>
          </value>
        </values>
      </ddeItem>
      <ddeItem name="EGIE3.MAX" advise="1">
        <values>
          <value>
            <val>41.7</val>
          </value>
        </values>
      </ddeItem>
      <ddeItem name="EGIE3.MIN" advise="1">
        <values>
          <value>
            <val>40.67</val>
          </value>
        </values>
      </ddeItem>
      <ddeItem name="EGIE3.NEG" advise="1">
        <values>
          <value>
            <val>12343</val>
          </value>
        </values>
      </ddeItem>
      <ddeItem name="EGIE3.ULT" advise="1">
        <values>
          <value>
            <val>40.67</val>
          </value>
        </values>
      </ddeItem>
      <ddeItem name="EGIE3.VAR" advise="1">
        <values>
          <value>
            <val>-2.1179302045727932</val>
          </value>
        </values>
      </ddeItem>
      <ddeItem name="EGIE3.VOL" advise="1">
        <values>
          <value>
            <val>97441131</val>
          </value>
        </values>
      </ddeItem>
      <ddeItem name="EKTR4.204" advise="1">
        <values>
          <value t="str">
            <val>11,87</val>
          </value>
        </values>
      </ddeItem>
      <ddeItem name="EKTR4.ABE" advise="1">
        <values>
          <value>
            <val>25.55</val>
          </value>
        </values>
      </ddeItem>
      <ddeItem name="EKTR4.DAT" advise="1">
        <values>
          <value t="str">
            <val>29/04/2021</val>
          </value>
        </values>
      </ddeItem>
      <ddeItem name="EKTR4.FEC" advise="1">
        <values>
          <value>
            <val>25.55</val>
          </value>
        </values>
      </ddeItem>
      <ddeItem name="EKTR4.HOR" advise="1">
        <values>
          <value t="str">
            <val>16:11:31</val>
          </value>
        </values>
      </ddeItem>
      <ddeItem name="EKTR4.MAX" advise="1">
        <values>
          <value>
            <val>25.55</val>
          </value>
        </values>
      </ddeItem>
      <ddeItem name="EKTR4.MIN" advise="1">
        <values>
          <value>
            <val>25.55</val>
          </value>
        </values>
      </ddeItem>
      <ddeItem name="EKTR4.NEG" advise="1">
        <values>
          <value>
            <val>4</val>
          </value>
        </values>
      </ddeItem>
      <ddeItem name="EKTR4.ULT" advise="1">
        <values>
          <value>
            <val>25.55</val>
          </value>
        </values>
      </ddeItem>
      <ddeItem name="EKTR4.VAR" advise="1">
        <values>
          <value>
            <val>0</val>
          </value>
        </values>
      </ddeItem>
      <ddeItem name="EKTR4.VOL" advise="1">
        <values>
          <value>
            <val>51100</val>
          </value>
        </values>
      </ddeItem>
      <ddeItem name="ELET3.204" advise="1">
        <values>
          <value t="str">
            <val>10,48</val>
          </value>
        </values>
      </ddeItem>
      <ddeItem name="ELET3.ABE" advise="1">
        <values>
          <value>
            <val>36.22</val>
          </value>
        </values>
      </ddeItem>
      <ddeItem name="ELET3.DAT" advise="1">
        <values>
          <value t="str">
            <val>30/04/2021</val>
          </value>
        </values>
      </ddeItem>
      <ddeItem name="ELET3.FEC" advise="1">
        <values>
          <value>
            <val>36.229999999999997</val>
          </value>
        </values>
      </ddeItem>
      <ddeItem name="ELET3.HOR" advise="1">
        <values>
          <value t="str">
            <val>17:59:55</val>
          </value>
        </values>
      </ddeItem>
      <ddeItem name="ELET3.MAX" advise="1">
        <values>
          <value>
            <val>37.369999999999997</val>
          </value>
        </values>
      </ddeItem>
      <ddeItem name="ELET3.MIN" advise="1">
        <values>
          <value>
            <val>36.18</val>
          </value>
        </values>
      </ddeItem>
      <ddeItem name="ELET3.NEG" advise="1">
        <values>
          <value>
            <val>15215</val>
          </value>
        </values>
      </ddeItem>
      <ddeItem name="ELET3.ULT" advise="1">
        <values>
          <value>
            <val>36.79</val>
          </value>
        </values>
      </ddeItem>
      <ddeItem name="ELET3.VAR" advise="1">
        <values>
          <value>
            <val>1.5456803753795261</val>
          </value>
        </values>
      </ddeItem>
      <ddeItem name="ELET3.VOL" advise="1">
        <values>
          <value>
            <val>170077621</val>
          </value>
        </values>
      </ddeItem>
      <ddeItem name="ELET5.204" advise="1">
        <values>
          <value t="str">
            <val>7,56</val>
          </value>
        </values>
      </ddeItem>
      <ddeItem name="ELET5.ABE" advise="1">
        <values>
          <value>
            <val>70</val>
          </value>
        </values>
      </ddeItem>
      <ddeItem name="ELET5.DAT" advise="1">
        <values>
          <value t="str">
            <val>30/04/2021</val>
          </value>
        </values>
      </ddeItem>
      <ddeItem name="ELET5.FEC" advise="1">
        <values>
          <value>
            <val>72</val>
          </value>
        </values>
      </ddeItem>
      <ddeItem name="ELET5.HOR" advise="1">
        <values>
          <value t="str">
            <val>17:00:00</val>
          </value>
        </values>
      </ddeItem>
      <ddeItem name="ELET5.MAX" advise="1">
        <values>
          <value>
            <val>70</val>
          </value>
        </values>
      </ddeItem>
      <ddeItem name="ELET5.MIN" advise="1">
        <values>
          <value>
            <val>70</val>
          </value>
        </values>
      </ddeItem>
      <ddeItem name="ELET5.NEG" advise="1">
        <values>
          <value>
            <val>1</val>
          </value>
        </values>
      </ddeItem>
      <ddeItem name="ELET5.ULT" advise="1">
        <values>
          <value>
            <val>70</val>
          </value>
        </values>
      </ddeItem>
      <ddeItem name="ELET5.VAR" advise="1">
        <values>
          <value>
            <val>-2.7777777777777777</val>
          </value>
        </values>
      </ddeItem>
      <ddeItem name="ELET5.VOL" advise="1">
        <values>
          <value>
            <val>14000</val>
          </value>
        </values>
      </ddeItem>
      <ddeItem name="ELET6.204" advise="1">
        <values>
          <value t="str">
            <val>11,43</val>
          </value>
        </values>
      </ddeItem>
      <ddeItem name="ELET6.ABE" advise="1">
        <values>
          <value>
            <val>36.54</val>
          </value>
        </values>
      </ddeItem>
      <ddeItem name="ELET6.DAT" advise="1">
        <values>
          <value t="str">
            <val>30/04/2021</val>
          </value>
        </values>
      </ddeItem>
      <ddeItem name="ELET6.FEC" advise="1">
        <values>
          <value>
            <val>36.56</val>
          </value>
        </values>
      </ddeItem>
      <ddeItem name="ELET6.HOR" advise="1">
        <values>
          <value t="str">
            <val>17:56:25</val>
          </value>
        </values>
      </ddeItem>
      <ddeItem name="ELET6.MAX" advise="1">
        <values>
          <value>
            <val>37.590000000000003</val>
          </value>
        </values>
      </ddeItem>
      <ddeItem name="ELET6.MIN" advise="1">
        <values>
          <value>
            <val>36.369999999999997</val>
          </value>
        </values>
      </ddeItem>
      <ddeItem name="ELET6.NEG" advise="1">
        <values>
          <value>
            <val>9067</val>
          </value>
        </values>
      </ddeItem>
      <ddeItem name="ELET6.ULT" advise="1">
        <values>
          <value>
            <val>36.979999999999997</val>
          </value>
        </values>
      </ddeItem>
      <ddeItem name="ELET6.VAR" advise="1">
        <values>
          <value>
            <val>1.1487964989058932</val>
          </value>
        </values>
      </ddeItem>
      <ddeItem name="ELET6.VOL" advise="1">
        <values>
          <value>
            <val>80996888</val>
          </value>
        </values>
      </ddeItem>
      <ddeItem name="EMAE4.204" advise="1">
        <values>
          <value t="str">
            <val>9,89</val>
          </value>
        </values>
      </ddeItem>
      <ddeItem name="EMAE4.ABE" advise="1">
        <values>
          <value>
            <val>77.59</val>
          </value>
        </values>
      </ddeItem>
      <ddeItem name="EMAE4.DAT" advise="1">
        <values>
          <value t="str">
            <val>30/04/2021</val>
          </value>
        </values>
      </ddeItem>
      <ddeItem name="EMAE4.FEC" advise="1">
        <values>
          <value>
            <val>77.59</val>
          </value>
        </values>
      </ddeItem>
      <ddeItem name="EMAE4.HOR" advise="1">
        <values>
          <value t="str">
            <val>17:00:00</val>
          </value>
        </values>
      </ddeItem>
      <ddeItem name="EMAE4.MAX" advise="1">
        <values>
          <value>
            <val>79.87</val>
          </value>
        </values>
      </ddeItem>
      <ddeItem name="EMAE4.MIN" advise="1">
        <values>
          <value>
            <val>76.31</val>
          </value>
        </values>
      </ddeItem>
      <ddeItem name="EMAE4.NEG" advise="1">
        <values>
          <value>
            <val>28</val>
          </value>
        </values>
      </ddeItem>
      <ddeItem name="EMAE4.ULT" advise="1">
        <values>
          <value>
            <val>79</val>
          </value>
        </values>
      </ddeItem>
      <ddeItem name="EMAE4.VAR" advise="1">
        <values>
          <value>
            <val>1.8172444902693601</val>
          </value>
        </values>
      </ddeItem>
      <ddeItem name="EMAE4.VOL" advise="1">
        <values>
          <value>
            <val>255194</val>
          </value>
        </values>
      </ddeItem>
      <ddeItem name="EMBR3.204" advise="1">
        <values>
          <value t="str">
            <val>-1,00</val>
          </value>
        </values>
      </ddeItem>
      <ddeItem name="EMBR3.ABE" advise="1">
        <values>
          <value>
            <val>15.12</val>
          </value>
        </values>
      </ddeItem>
      <ddeItem name="EMBR3.DAT" advise="1">
        <values>
          <value t="str">
            <val>30/04/2021</val>
          </value>
        </values>
      </ddeItem>
      <ddeItem name="EMBR3.FEC" advise="1">
        <values>
          <value>
            <val>15.1</val>
          </value>
        </values>
      </ddeItem>
      <ddeItem name="EMBR3.HOR" advise="1">
        <values>
          <value t="str">
            <val>17:59:57</val>
          </value>
        </values>
      </ddeItem>
      <ddeItem name="EMBR3.MAX" advise="1">
        <values>
          <value>
            <val>15.43</val>
          </value>
        </values>
      </ddeItem>
      <ddeItem name="EMBR3.MIN" advise="1">
        <values>
          <value>
            <val>14.9</val>
          </value>
        </values>
      </ddeItem>
      <ddeItem name="EMBR3.NEG" advise="1">
        <values>
          <value>
            <val>18987</val>
          </value>
        </values>
      </ddeItem>
      <ddeItem name="EMBR3.ULT" advise="1">
        <values>
          <value>
            <val>15.4</val>
          </value>
        </values>
      </ddeItem>
      <ddeItem name="EMBR3.VAR" advise="1">
        <values>
          <value>
            <val>1.986754966887422</val>
          </value>
        </values>
      </ddeItem>
      <ddeItem name="EMBR3.VOL" advise="1">
        <values>
          <value>
            <val>134574957</val>
          </value>
        </values>
      </ddeItem>
      <ddeItem name="ENAT3.204" advise="1">
        <values>
          <value t="str">
            <val>7,52</val>
          </value>
        </values>
      </ddeItem>
      <ddeItem name="ENAT3.ABE" advise="1">
        <values>
          <value>
            <val>15.43</val>
          </value>
        </values>
      </ddeItem>
      <ddeItem name="ENAT3.DAT" advise="1">
        <values>
          <value t="str">
            <val>30/04/2021</val>
          </value>
        </values>
      </ddeItem>
      <ddeItem name="ENAT3.FEC" advise="1">
        <values>
          <value>
            <val>15.43</val>
          </value>
        </values>
      </ddeItem>
      <ddeItem name="ENAT3.HOR" advise="1">
        <values>
          <value t="str">
            <val>17:06:00</val>
          </value>
        </values>
      </ddeItem>
      <ddeItem name="ENAT3.MAX" advise="1">
        <values>
          <value>
            <val>15.56</val>
          </value>
        </values>
      </ddeItem>
      <ddeItem name="ENAT3.MIN" advise="1">
        <values>
          <value>
            <val>15.07</val>
          </value>
        </values>
      </ddeItem>
      <ddeItem name="ENAT3.NEG" advise="1">
        <values>
          <value>
            <val>5582</val>
          </value>
        </values>
      </ddeItem>
      <ddeItem name="ENAT3.ULT" advise="1">
        <values>
          <value>
            <val>15.19</val>
          </value>
        </values>
      </ddeItem>
      <ddeItem name="ENAT3.VAR" advise="1">
        <values>
          <value>
            <val>-1.5554115359688931</val>
          </value>
        </values>
      </ddeItem>
      <ddeItem name="ENAT3.VOL" advise="1">
        <values>
          <value>
            <val>29858428</val>
          </value>
        </values>
      </ddeItem>
      <ddeItem name="ENBR3.204" advise="1">
        <values>
          <value t="str">
            <val>5,06</val>
          </value>
        </values>
      </ddeItem>
      <ddeItem name="ENBR3.ABE" advise="1">
        <values>
          <value>
            <val>19</val>
          </value>
        </values>
      </ddeItem>
      <ddeItem name="ENBR3.DAT" advise="1">
        <values>
          <value t="str">
            <val>30/04/2021</val>
          </value>
        </values>
      </ddeItem>
      <ddeItem name="ENBR3.FEC" advise="1">
        <values>
          <value>
            <val>19.12</val>
          </value>
        </values>
      </ddeItem>
      <ddeItem name="ENBR3.HOR" advise="1">
        <values>
          <value t="str">
            <val>00:00:00</val>
          </value>
        </values>
      </ddeItem>
      <ddeItem name="ENBR3.MAX" advise="1">
        <values>
          <value>
            <val>19.190000000000001</val>
          </value>
        </values>
      </ddeItem>
      <ddeItem name="ENBR3.MIN" advise="1">
        <values>
          <value>
            <val>18.72</val>
          </value>
        </values>
      </ddeItem>
      <ddeItem name="ENBR3.NEG" advise="1">
        <values>
          <value>
            <val>19893</val>
          </value>
        </values>
      </ddeItem>
      <ddeItem name="ENBR3.ULT" advise="1">
        <values>
          <value>
            <val>18.79</val>
          </value>
        </values>
      </ddeItem>
      <ddeItem name="ENBR3.VAR" advise="1">
        <values>
          <value>
            <val>-1.7259414225941518</val>
          </value>
        </values>
      </ddeItem>
      <ddeItem name="ENBR3.VOL" advise="1">
        <values>
          <value>
            <val>99620987</val>
          </value>
        </values>
      </ddeItem>
      <ddeItem name="ENEV3.204" advise="1">
        <values>
          <value t="str">
            <val>1,70</val>
          </value>
        </values>
      </ddeItem>
      <ddeItem name="ENEV3.ABE" advise="1">
        <values>
          <value>
            <val>15.06</val>
          </value>
        </values>
      </ddeItem>
      <ddeItem name="ENEV3.DAT" advise="1">
        <values>
          <value t="str">
            <val>30/04/2021</val>
          </value>
        </values>
      </ddeItem>
      <ddeItem name="ENEV3.FEC" advise="1">
        <values>
          <value>
            <val>15.08</val>
          </value>
        </values>
      </ddeItem>
      <ddeItem name="ENEV3.HOR" advise="1">
        <values>
          <value t="str">
            <val>17:59:57</val>
          </value>
        </values>
      </ddeItem>
      <ddeItem name="ENEV3.MAX" advise="1">
        <values>
          <value>
            <val>15.18</val>
          </value>
        </values>
      </ddeItem>
      <ddeItem name="ENEV3.MIN" advise="1">
        <values>
          <value>
            <val>14.6</val>
          </value>
        </values>
      </ddeItem>
      <ddeItem name="ENEV3.NEG" advise="1">
        <values>
          <value>
            <val>34997</val>
          </value>
        </values>
      </ddeItem>
      <ddeItem name="ENEV3.ULT" advise="1">
        <values>
          <value>
            <val>14.67</val>
          </value>
        </values>
      </ddeItem>
      <ddeItem name="ENEV3.VAR" advise="1">
        <values>
          <value>
            <val>-2.7188328912466853</val>
          </value>
        </values>
      </ddeItem>
      <ddeItem name="ENEV3.VOL" advise="1">
        <values>
          <value>
            <val>374339704</val>
          </value>
        </values>
      </ddeItem>
      <ddeItem name="ENGI11.204" advise="1">
        <values>
          <value t="str">
            <val>3,12</val>
          </value>
        </values>
      </ddeItem>
      <ddeItem name="ENGI11.ABE" advise="1">
        <values>
          <value>
            <val>44.85</val>
          </value>
        </values>
      </ddeItem>
      <ddeItem name="ENGI11.DAT" advise="1">
        <values>
          <value t="str">
            <val>30/04/2021</val>
          </value>
        </values>
      </ddeItem>
      <ddeItem name="ENGI11.FEC" advise="1">
        <values>
          <value>
            <val>45.08</val>
          </value>
        </values>
      </ddeItem>
      <ddeItem name="ENGI11.HOR" advise="1">
        <values>
          <value t="str">
            <val>17:58:07</val>
          </value>
        </values>
      </ddeItem>
      <ddeItem name="ENGI11.MAX" advise="1">
        <values>
          <value>
            <val>45.28</val>
          </value>
        </values>
      </ddeItem>
      <ddeItem name="ENGI11.MIN" advise="1">
        <values>
          <value>
            <val>43.88</val>
          </value>
        </values>
      </ddeItem>
      <ddeItem name="ENGI11.NEG" advise="1">
        <values>
          <value>
            <val>9847</val>
          </value>
        </values>
      </ddeItem>
      <ddeItem name="ENGI11.ULT" advise="1">
        <values>
          <value>
            <val>44.06</val>
          </value>
        </values>
      </ddeItem>
      <ddeItem name="ENGI11.VAR" advise="1">
        <values>
          <value>
            <val>-2.2626441881100177</val>
          </value>
        </values>
      </ddeItem>
      <ddeItem name="ENGI11.VOL" advise="1">
        <values>
          <value>
            <val>80863180</val>
          </value>
        </values>
      </ddeItem>
      <ddeItem name="ENGI3.204" advise="1">
        <values>
          <value t="str">
            <val>1,73</val>
          </value>
        </values>
      </ddeItem>
      <ddeItem name="ENGI3.ABE" advise="1">
        <values>
          <value>
            <val>16.28</val>
          </value>
        </values>
      </ddeItem>
      <ddeItem name="ENGI3.DAT" advise="1">
        <values>
          <value t="str">
            <val>30/04/2021</val>
          </value>
        </values>
      </ddeItem>
      <ddeItem name="ENGI3.FEC" advise="1">
        <values>
          <value>
            <val>16.27</val>
          </value>
        </values>
      </ddeItem>
      <ddeItem name="ENGI3.HOR" advise="1">
        <values>
          <value t="str">
            <val>16:49:00</val>
          </value>
        </values>
      </ddeItem>
      <ddeItem name="ENGI3.MAX" advise="1">
        <values>
          <value>
            <val>16.28</val>
          </value>
        </values>
      </ddeItem>
      <ddeItem name="ENGI3.MIN" advise="1">
        <values>
          <value>
            <val>15.81</val>
          </value>
        </values>
      </ddeItem>
      <ddeItem name="ENGI3.NEG" advise="1">
        <values>
          <value>
            <val>93</val>
          </value>
        </values>
      </ddeItem>
      <ddeItem name="ENGI3.ULT" advise="1">
        <values>
          <value>
            <val>15.89</val>
          </value>
        </values>
      </ddeItem>
      <ddeItem name="ENGI3.VAR" advise="1">
        <values>
          <value>
            <val>-2.3355869698832148</val>
          </value>
        </values>
      </ddeItem>
      <ddeItem name="ENGI3.VOL" advise="1">
        <values>
          <value>
            <val>177197</val>
          </value>
        </values>
      </ddeItem>
      <ddeItem name="ENGI4.204" advise="1">
        <values>
          <value t="str">
            <val>3,89</val>
          </value>
        </values>
      </ddeItem>
      <ddeItem name="ENGI4.ABE" advise="1">
        <values>
          <value>
            <val>7.29</val>
          </value>
        </values>
      </ddeItem>
      <ddeItem name="ENGI4.DAT" advise="1">
        <values>
          <value t="str">
            <val>30/04/2021</val>
          </value>
        </values>
      </ddeItem>
      <ddeItem name="ENGI4.FEC" advise="1">
        <values>
          <value>
            <val>7.26</val>
          </value>
        </values>
      </ddeItem>
      <ddeItem name="ENGI4.HOR" advise="1">
        <values>
          <value t="str">
            <val>17:00:00</val>
          </value>
        </values>
      </ddeItem>
      <ddeItem name="ENGI4.MAX" advise="1">
        <values>
          <value>
            <val>7.29</val>
          </value>
        </values>
      </ddeItem>
      <ddeItem name="ENGI4.MIN" advise="1">
        <values>
          <value>
            <val>7.04</val>
          </value>
        </values>
      </ddeItem>
      <ddeItem name="ENGI4.NEG" advise="1">
        <values>
          <value>
            <val>133</val>
          </value>
        </values>
      </ddeItem>
      <ddeItem name="ENGI4.ULT" advise="1">
        <values>
          <value>
            <val>7.05</val>
          </value>
        </values>
      </ddeItem>
      <ddeItem name="ENGI4.VAR" advise="1">
        <values>
          <value>
            <val>-2.8925619834710741</val>
          </value>
        </values>
      </ddeItem>
      <ddeItem name="ENGI4.VOL" advise="1">
        <values>
          <value>
            <val>252215</val>
          </value>
        </values>
      </ddeItem>
      <ddeItem name="ENJU3.204" advise="1">
        <values>
          <value t="str">
            <val>-1,00</val>
          </value>
        </values>
      </ddeItem>
      <ddeItem name="ENJU3.ABE" advise="1">
        <values>
          <value>
            <val>13.86</val>
          </value>
        </values>
      </ddeItem>
      <ddeItem name="ENJU3.DAT" advise="1">
        <values>
          <value t="str">
            <val>30/04/2021</val>
          </value>
        </values>
      </ddeItem>
      <ddeItem name="ENJU3.FEC" advise="1">
        <values>
          <value>
            <val>13.83</val>
          </value>
        </values>
      </ddeItem>
      <ddeItem name="ENJU3.HOR" advise="1">
        <values>
          <value t="str">
            <val>17:08:00</val>
          </value>
        </values>
      </ddeItem>
      <ddeItem name="ENJU3.MAX" advise="1">
        <values>
          <value>
            <val>14.64</val>
          </value>
        </values>
      </ddeItem>
      <ddeItem name="ENJU3.MIN" advise="1">
        <values>
          <value>
            <val>13.64</val>
          </value>
        </values>
      </ddeItem>
      <ddeItem name="ENJU3.NEG" advise="1">
        <values>
          <value>
            <val>10648</val>
          </value>
        </values>
      </ddeItem>
      <ddeItem name="ENJU3.ULT" advise="1">
        <values>
          <value>
            <val>14.41</val>
          </value>
        </values>
      </ddeItem>
      <ddeItem name="ENJU3.VAR" advise="1">
        <values>
          <value>
            <val>4.1937816341287064</val>
          </value>
        </values>
      </ddeItem>
      <ddeItem name="ENJU3.VOL" advise="1">
        <values>
          <value>
            <val>60771141</val>
          </value>
        </values>
      </ddeItem>
      <ddeItem name="ENMT3.204" advise="1">
        <values>
          <value t="str">
            <val>4,82</val>
          </value>
        </values>
      </ddeItem>
      <ddeItem name="ENMT3.ABE" advise="1">
        <values>
          <value>
            <val>48.96</val>
          </value>
        </values>
      </ddeItem>
      <ddeItem name="ENMT3.DAT" advise="1">
        <values>
          <value t="str">
            <val>30/04/2021</val>
          </value>
        </values>
      </ddeItem>
      <ddeItem name="ENMT3.FEC" advise="1">
        <values>
          <value>
            <val>48.9</val>
          </value>
        </values>
      </ddeItem>
      <ddeItem name="ENMT3.HOR" advise="1">
        <values>
          <value t="str">
            <val>16:39:22</val>
          </value>
        </values>
      </ddeItem>
      <ddeItem name="ENMT3.MAX" advise="1">
        <values>
          <value>
            <val>50</val>
          </value>
        </values>
      </ddeItem>
      <ddeItem name="ENMT3.MIN" advise="1">
        <values>
          <value>
            <val>48.96</val>
          </value>
        </values>
      </ddeItem>
      <ddeItem name="ENMT3.NEG" advise="1">
        <values>
          <value>
            <val>9</val>
          </value>
        </values>
      </ddeItem>
      <ddeItem name="ENMT3.ULT" advise="1">
        <values>
          <value>
            <val>50</val>
          </value>
        </values>
      </ddeItem>
      <ddeItem name="ENMT3.VAR" advise="1">
        <values>
          <value>
            <val>2.2494887525562404</val>
          </value>
        </values>
      </ddeItem>
      <ddeItem name="ENMT3.VOL" advise="1">
        <values>
          <value>
            <val>174750</val>
          </value>
        </values>
      </ddeItem>
      <ddeItem name="EQPA3.204" advise="1">
        <values>
          <value t="str">
            <val>8,15</val>
          </value>
        </values>
      </ddeItem>
      <ddeItem name="EQPA3.ABE" advise="1">
        <values>
          <value>
            <val>4.58</val>
          </value>
        </values>
      </ddeItem>
      <ddeItem name="EQPA3.DAT" advise="1">
        <values>
          <value t="str">
            <val>30/04/2021</val>
          </value>
        </values>
      </ddeItem>
      <ddeItem name="EQPA3.FEC" advise="1">
        <values>
          <value>
            <val>4.4000000000000004</val>
          </value>
        </values>
      </ddeItem>
      <ddeItem name="EQPA3.HOR" advise="1">
        <values>
          <value t="str">
            <val>16:48:22</val>
          </value>
        </values>
      </ddeItem>
      <ddeItem name="EQPA3.MAX" advise="1">
        <values>
          <value>
            <val>4.5999999999999996</val>
          </value>
        </values>
      </ddeItem>
      <ddeItem name="EQPA3.MIN" advise="1">
        <values>
          <value>
            <val>4.4000000000000004</val>
          </value>
        </values>
      </ddeItem>
      <ddeItem name="EQPA3.NEG" advise="1">
        <values>
          <value>
            <val>73</val>
          </value>
        </values>
      </ddeItem>
      <ddeItem name="EQPA3.ULT" advise="1">
        <values>
          <value>
            <val>4.53</val>
          </value>
        </values>
      </ddeItem>
      <ddeItem name="EQPA3.VAR" advise="1">
        <values>
          <value>
            <val>2.9545454545454519</val>
          </value>
        </values>
      </ddeItem>
      <ddeItem name="EQPA3.VOL" advise="1">
        <values>
          <value>
            <val>104490</val>
          </value>
        </values>
      </ddeItem>
      <ddeItem name="EQPA7.204" advise="1">
        <values>
          <value t="str">
            <val>6,05</val>
          </value>
        </values>
      </ddeItem>
      <ddeItem name="EQPA7.ABE" advise="1">
        <values>
          <value>
            <val>6.16</val>
          </value>
        </values>
      </ddeItem>
      <ddeItem name="EQPA7.DAT" advise="1">
        <values>
          <value t="str">
            <val>30/04/2021</val>
          </value>
        </values>
      </ddeItem>
      <ddeItem name="EQPA7.FEC" advise="1">
        <values>
          <value>
            <val>6.1</val>
          </value>
        </values>
      </ddeItem>
      <ddeItem name="EQPA7.HOR" advise="1">
        <values>
          <value t="str">
            <val>10:05:00</val>
          </value>
        </values>
      </ddeItem>
      <ddeItem name="EQPA7.MAX" advise="1">
        <values>
          <value>
            <val>6.16</val>
          </value>
        </values>
      </ddeItem>
      <ddeItem name="EQPA7.MIN" advise="1">
        <values>
          <value>
            <val>6.16</val>
          </value>
        </values>
      </ddeItem>
      <ddeItem name="EQPA7.NEG" advise="1">
        <values>
          <value>
            <val>1</val>
          </value>
        </values>
      </ddeItem>
      <ddeItem name="EQPA7.ULT" advise="1">
        <values>
          <value>
            <val>6.16</val>
          </value>
        </values>
      </ddeItem>
      <ddeItem name="EQPA7.VAR" advise="1">
        <values>
          <value>
            <val>0.98360655737705738</val>
          </value>
        </values>
      </ddeItem>
      <ddeItem name="EQPA7.VOL" advise="1">
        <values>
          <value>
            <val>3080</val>
          </value>
        </values>
      </ddeItem>
      <ddeItem name="EQTL3.204" advise="1">
        <values>
          <value t="str">
            <val>1,28</val>
          </value>
        </values>
      </ddeItem>
      <ddeItem name="EQTL3.ABE" advise="1">
        <values>
          <value>
            <val>25.7</val>
          </value>
        </values>
      </ddeItem>
      <ddeItem name="EQTL3.DAT" advise="1">
        <values>
          <value t="str">
            <val>30/04/2021</val>
          </value>
        </values>
      </ddeItem>
      <ddeItem name="EQTL3.FEC" advise="1">
        <values>
          <value>
            <val>25.89</val>
          </value>
        </values>
      </ddeItem>
      <ddeItem name="EQTL3.HOR" advise="1">
        <values>
          <value t="str">
            <val>17:58:49</val>
          </value>
        </values>
      </ddeItem>
      <ddeItem name="EQTL3.MAX" advise="1">
        <values>
          <value>
            <val>26.96</val>
          </value>
        </values>
      </ddeItem>
      <ddeItem name="EQTL3.MIN" advise="1">
        <values>
          <value>
            <val>24.41</val>
          </value>
        </values>
      </ddeItem>
      <ddeItem name="EQTL3.NEG" advise="1">
        <values>
          <value>
            <val>42793</val>
          </value>
        </values>
      </ddeItem>
      <ddeItem name="EQTL3.ULT" advise="1">
        <values>
          <value>
            <val>25.09</val>
          </value>
        </values>
      </ddeItem>
      <ddeItem name="EQTL3.VAR" advise="1">
        <values>
          <value>
            <val>-3.0899961375048308</val>
          </value>
        </values>
      </ddeItem>
      <ddeItem name="EQTL3.VOL" advise="1">
        <values>
          <value>
            <val>424983068</val>
          </value>
        </values>
      </ddeItem>
      <ddeItem name="ETER3.204" advise="1">
        <values>
          <value t="str">
            <val>-1,00</val>
          </value>
        </values>
      </ddeItem>
      <ddeItem name="ETER3.ABE" advise="1">
        <values>
          <value>
            <val>25.23</val>
          </value>
        </values>
      </ddeItem>
      <ddeItem name="ETER3.DAT" advise="1">
        <values>
          <value t="str">
            <val>30/04/2021</val>
          </value>
        </values>
      </ddeItem>
      <ddeItem name="ETER3.FEC" advise="1">
        <values>
          <value>
            <val>25.14</val>
          </value>
        </values>
      </ddeItem>
      <ddeItem name="ETER3.HOR" advise="1">
        <values>
          <value t="str">
            <val>17:07:00</val>
          </value>
        </values>
      </ddeItem>
      <ddeItem name="ETER3.MAX" advise="1">
        <values>
          <value>
            <val>25.5</val>
          </value>
        </values>
      </ddeItem>
      <ddeItem name="ETER3.MIN" advise="1">
        <values>
          <value>
            <val>24.14</val>
          </value>
        </values>
      </ddeItem>
      <ddeItem name="ETER3.NEG" advise="1">
        <values>
          <value>
            <val>7092</val>
          </value>
        </values>
      </ddeItem>
      <ddeItem name="ETER3.ULT" advise="1">
        <values>
          <value>
            <val>24.8</val>
          </value>
        </values>
      </ddeItem>
      <ddeItem name="ETER3.VAR" advise="1">
        <values>
          <value>
            <val>-1.3524264120922826</val>
          </value>
        </values>
      </ddeItem>
      <ddeItem name="ETER3.VOL" advise="1">
        <values>
          <value>
            <val>68714896</val>
          </value>
        </values>
      </ddeItem>
      <ddeItem name="EUCA3.204" advise="1">
        <values>
          <value t="str">
            <val>0,68</val>
          </value>
        </values>
      </ddeItem>
      <ddeItem name="EUCA3.ABE" advise="1">
        <values>
          <value>
            <val>24.35</val>
          </value>
        </values>
      </ddeItem>
      <ddeItem name="EUCA3.DAT" advise="1">
        <values>
          <value t="str">
            <val>30/04/2021</val>
          </value>
        </values>
      </ddeItem>
      <ddeItem name="EUCA3.FEC" advise="1">
        <values>
          <value>
            <val>24.11</val>
          </value>
        </values>
      </ddeItem>
      <ddeItem name="EUCA3.HOR" advise="1">
        <values>
          <value t="str">
            <val>17:05:00</val>
          </value>
        </values>
      </ddeItem>
      <ddeItem name="EUCA3.MAX" advise="1">
        <values>
          <value>
            <val>26</val>
          </value>
        </values>
      </ddeItem>
      <ddeItem name="EUCA3.MIN" advise="1">
        <values>
          <value>
            <val>24.19</val>
          </value>
        </values>
      </ddeItem>
      <ddeItem name="EUCA3.NEG" advise="1">
        <values>
          <value>
            <val>87</val>
          </value>
        </values>
      </ddeItem>
      <ddeItem name="EUCA3.ULT" advise="1">
        <values>
          <value>
            <val>25.26</val>
          </value>
        </values>
      </ddeItem>
      <ddeItem name="EUCA3.VAR" advise="1">
        <values>
          <value>
            <val>4.7698050601410289</val>
          </value>
        </values>
      </ddeItem>
      <ddeItem name="EUCA3.VOL" advise="1">
        <values>
          <value>
            <val>388048</val>
          </value>
        </values>
      </ddeItem>
      <ddeItem name="EUCA4.204" advise="1">
        <values>
          <value t="str">
            <val>1,55</val>
          </value>
        </values>
      </ddeItem>
      <ddeItem name="EUCA4.ABE" advise="1">
        <values>
          <value>
            <val>12.11</val>
          </value>
        </values>
      </ddeItem>
      <ddeItem name="EUCA4.DAT" advise="1">
        <values>
          <value t="str">
            <val>30/04/2021</val>
          </value>
        </values>
      </ddeItem>
      <ddeItem name="EUCA4.FEC" advise="1">
        <values>
          <value>
            <val>12.1</val>
          </value>
        </values>
      </ddeItem>
      <ddeItem name="EUCA4.HOR" advise="1">
        <values>
          <value t="str">
            <val>17:07:00</val>
          </value>
        </values>
      </ddeItem>
      <ddeItem name="EUCA4.MAX" advise="1">
        <values>
          <value>
            <val>13.3</val>
          </value>
        </values>
      </ddeItem>
      <ddeItem name="EUCA4.MIN" advise="1">
        <values>
          <value>
            <val>11.65</val>
          </value>
        </values>
      </ddeItem>
      <ddeItem name="EUCA4.NEG" advise="1">
        <values>
          <value>
            <val>1034</val>
          </value>
        </values>
      </ddeItem>
      <ddeItem name="EUCA4.ULT" advise="1">
        <values>
          <value>
            <val>12.15</val>
          </value>
        </values>
      </ddeItem>
      <ddeItem name="EUCA4.VAR" advise="1">
        <values>
          <value>
            <val>0.41322314049587366</val>
          </value>
        </values>
      </ddeItem>
      <ddeItem name="EUCA4.VOL" advise="1">
        <values>
          <value>
            <val>5044559</val>
          </value>
        </values>
      </ddeItem>
      <ddeItem name="EVEN3.204" advise="1">
        <values>
          <value t="str">
            <val>7,24</val>
          </value>
        </values>
      </ddeItem>
      <ddeItem name="EVEN3.ABE" advise="1">
        <values>
          <value>
            <val>9.92</val>
          </value>
        </values>
      </ddeItem>
      <ddeItem name="EVEN3.DAT" advise="1">
        <values>
          <value t="str">
            <val>30/04/2021</val>
          </value>
        </values>
      </ddeItem>
      <ddeItem name="EVEN3.FEC" advise="1">
        <values>
          <value>
            <val>9.98</val>
          </value>
        </values>
      </ddeItem>
      <ddeItem name="EVEN3.HOR" advise="1">
        <values>
          <value t="str">
            <val>17:08:00</val>
          </value>
        </values>
      </ddeItem>
      <ddeItem name="EVEN3.MAX" advise="1">
        <values>
          <value>
            <val>10.039999999999999</val>
          </value>
        </values>
      </ddeItem>
      <ddeItem name="EVEN3.MIN" advise="1">
        <values>
          <value>
            <val>9.66</val>
          </value>
        </values>
      </ddeItem>
      <ddeItem name="EVEN3.NEG" advise="1">
        <values>
          <value>
            <val>7658</val>
          </value>
        </values>
      </ddeItem>
      <ddeItem name="EVEN3.ULT" advise="1">
        <values>
          <value>
            <val>9.66</val>
          </value>
        </values>
      </ddeItem>
      <ddeItem name="EVEN3.VAR" advise="1">
        <values>
          <value>
            <val>-3.2064128256513054</val>
          </value>
        </values>
      </ddeItem>
      <ddeItem name="EVEN3.VOL" advise="1">
        <values>
          <value>
            <val>18996091</val>
          </value>
        </values>
      </ddeItem>
      <ddeItem name="EZTC3.204" advise="1">
        <values>
          <value t="str">
            <val>1,31</val>
          </value>
        </values>
      </ddeItem>
      <ddeItem name="EZTC3.ABE" advise="1">
        <values>
          <value>
            <val>32.56</val>
          </value>
        </values>
      </ddeItem>
      <ddeItem name="EZTC3.DAT" advise="1">
        <values>
          <value t="str">
            <val>30/04/2021</val>
          </value>
        </values>
      </ddeItem>
      <ddeItem name="EZTC3.FEC" advise="1">
        <values>
          <value>
            <val>32.375999999999998</val>
          </value>
        </values>
      </ddeItem>
      <ddeItem name="EZTC3.HOR" advise="1">
        <values>
          <value t="str">
            <val>17:58:52</val>
          </value>
        </values>
      </ddeItem>
      <ddeItem name="EZTC3.MAX" advise="1">
        <values>
          <value>
            <val>32.869999999999997</val>
          </value>
        </values>
      </ddeItem>
      <ddeItem name="EZTC3.MIN" advise="1">
        <values>
          <value>
            <val>32.07</val>
          </value>
        </values>
      </ddeItem>
      <ddeItem name="EZTC3.NEG" advise="1">
        <values>
          <value>
            <val>12028</val>
          </value>
        </values>
      </ddeItem>
      <ddeItem name="EZTC3.ULT" advise="1">
        <values>
          <value>
            <val>32.31</val>
          </value>
        </values>
      </ddeItem>
      <ddeItem name="EZTC3.VAR" advise="1">
        <values>
          <value>
            <val>-0.20385470719049728</val>
          </value>
        </values>
      </ddeItem>
      <ddeItem name="EZTC3.VOL" advise="1">
        <values>
          <value>
            <val>73541847</val>
          </value>
        </values>
      </ddeItem>
      <ddeItem name="FESA3.204" advise="1">
        <values>
          <value t="str">
            <val>1,30</val>
          </value>
        </values>
      </ddeItem>
      <ddeItem name="FESA3.ABE" advise="1">
        <values>
          <value>
            <val>51.7</val>
          </value>
        </values>
      </ddeItem>
      <ddeItem name="FESA3.DAT" advise="1">
        <values>
          <value t="str">
            <val>30/04/2021</val>
          </value>
        </values>
      </ddeItem>
      <ddeItem name="FESA3.FEC" advise="1">
        <values>
          <value>
            <val>51.29</val>
          </value>
        </values>
      </ddeItem>
      <ddeItem name="FESA3.HOR" advise="1">
        <values>
          <value t="str">
            <val>17:06:00</val>
          </value>
        </values>
      </ddeItem>
      <ddeItem name="FESA3.MAX" advise="1">
        <values>
          <value>
            <val>54.99</val>
          </value>
        </values>
      </ddeItem>
      <ddeItem name="FESA3.MIN" advise="1">
        <values>
          <value>
            <val>51.7</val>
          </value>
        </values>
      </ddeItem>
      <ddeItem name="FESA3.NEG" advise="1">
        <values>
          <value>
            <val>14</val>
          </value>
        </values>
      </ddeItem>
      <ddeItem name="FESA3.ULT" advise="1">
        <values>
          <value>
            <val>54.99</val>
          </value>
        </values>
      </ddeItem>
      <ddeItem name="FESA3.VAR" advise="1">
        <values>
          <value>
            <val>7.213881848313517</val>
          </value>
        </values>
      </ddeItem>
      <ddeItem name="FESA3.VOL" advise="1">
        <values>
          <value>
            <val>121626</val>
          </value>
        </values>
      </ddeItem>
      <ddeItem name="FESA4.204" advise="1">
        <values>
          <value t="str">
            <val>1,73</val>
          </value>
        </values>
      </ddeItem>
      <ddeItem name="FESA4.ABE" advise="1">
        <values>
          <value>
            <val>41.35</val>
          </value>
        </values>
      </ddeItem>
      <ddeItem name="FESA4.DAT" advise="1">
        <values>
          <value t="str">
            <val>30/04/2021</val>
          </value>
        </values>
      </ddeItem>
      <ddeItem name="FESA4.FEC" advise="1">
        <values>
          <value>
            <val>41.36</val>
          </value>
        </values>
      </ddeItem>
      <ddeItem name="FESA4.HOR" advise="1">
        <values>
          <value t="str">
            <val>17:11:18</val>
          </value>
        </values>
      </ddeItem>
      <ddeItem name="FESA4.MAX" advise="1">
        <values>
          <value>
            <val>45</val>
          </value>
        </values>
      </ddeItem>
      <ddeItem name="FESA4.MIN" advise="1">
        <values>
          <value>
            <val>41.23</val>
          </value>
        </values>
      </ddeItem>
      <ddeItem name="FESA4.NEG" advise="1">
        <values>
          <value>
            <val>4406</val>
          </value>
        </values>
      </ddeItem>
      <ddeItem name="FESA4.ULT" advise="1">
        <values>
          <value>
            <val>45</val>
          </value>
        </values>
      </ddeItem>
      <ddeItem name="FESA4.VAR" advise="1">
        <values>
          <value>
            <val>8.8007736943907169</val>
          </value>
        </values>
      </ddeItem>
      <ddeItem name="FESA4.VOL" advise="1">
        <values>
          <value>
            <val>60048604</val>
          </value>
        </values>
      </ddeItem>
      <ddeItem name="FHER3.204" advise="1">
        <values>
          <value t="str">
            <val>-1,00</val>
          </value>
        </values>
      </ddeItem>
      <ddeItem name="FHER3.ABE" advise="1">
        <values>
          <value>
            <val>11.5</val>
          </value>
        </values>
      </ddeItem>
      <ddeItem name="FHER3.DAT" advise="1">
        <values>
          <value t="str">
            <val>30/04/2021</val>
          </value>
        </values>
      </ddeItem>
      <ddeItem name="FHER3.FEC" advise="1">
        <values>
          <value>
            <val>11.59</val>
          </value>
        </values>
      </ddeItem>
      <ddeItem name="FHER3.HOR" advise="1">
        <values>
          <value t="str">
            <val>17:08:00</val>
          </value>
        </values>
      </ddeItem>
      <ddeItem name="FHER3.MAX" advise="1">
        <values>
          <value>
            <val>13.88</val>
          </value>
        </values>
      </ddeItem>
      <ddeItem name="FHER3.MIN" advise="1">
        <values>
          <value>
            <val>11.09</val>
          </value>
        </values>
      </ddeItem>
      <ddeItem name="FHER3.NEG" advise="1">
        <values>
          <value>
            <val>8836</val>
          </value>
        </values>
      </ddeItem>
      <ddeItem name="FHER3.ULT" advise="1">
        <values>
          <value>
            <val>12.95</val>
          </value>
        </values>
      </ddeItem>
      <ddeItem name="FHER3.VAR" advise="1">
        <values>
          <value>
            <val>11.734253666954267</val>
          </value>
        </values>
      </ddeItem>
      <ddeItem name="FHER3.VOL" advise="1">
        <values>
          <value>
            <val>43630529</val>
          </value>
        </values>
      </ddeItem>
      <ddeItem name="FLRY3.204" advise="1">
        <values>
          <value t="str">
            <val>2,70</val>
          </value>
        </values>
      </ddeItem>
      <ddeItem name="FLRY3.ABE" advise="1">
        <values>
          <value>
            <val>25.89</val>
          </value>
        </values>
      </ddeItem>
      <ddeItem name="FLRY3.DAT" advise="1">
        <values>
          <value t="str">
            <val>30/04/2021</val>
          </value>
        </values>
      </ddeItem>
      <ddeItem name="FLRY3.FEC" advise="1">
        <values>
          <value>
            <val>25.53</val>
          </value>
        </values>
      </ddeItem>
      <ddeItem name="FLRY3.HOR" advise="1">
        <values>
          <value t="str">
            <val>17:59:28</val>
          </value>
        </values>
      </ddeItem>
      <ddeItem name="FLRY3.MAX" advise="1">
        <values>
          <value>
            <val>26.64</val>
          </value>
        </values>
      </ddeItem>
      <ddeItem name="FLRY3.MIN" advise="1">
        <values>
          <value>
            <val>25.38</val>
          </value>
        </values>
      </ddeItem>
      <ddeItem name="FLRY3.NEG" advise="1">
        <values>
          <value>
            <val>15211</val>
          </value>
        </values>
      </ddeItem>
      <ddeItem name="FLRY3.ULT" advise="1">
        <values>
          <value>
            <val>25.55</val>
          </value>
        </values>
      </ddeItem>
      <ddeItem name="FLRY3.VAR" advise="1">
        <values>
          <value>
            <val>7.8339208773989713E-2</val>
          </value>
        </values>
      </ddeItem>
      <ddeItem name="FLRY3.VOL" advise="1">
        <values>
          <value>
            <val>85332985</val>
          </value>
        </values>
      </ddeItem>
      <ddeItem name="FRAS3.204" advise="1">
        <values>
          <value t="str">
            <val>2,10</val>
          </value>
        </values>
      </ddeItem>
      <ddeItem name="FRAS3.ABE" advise="1">
        <values>
          <value>
            <val>11.77</val>
          </value>
        </values>
      </ddeItem>
      <ddeItem name="FRAS3.DAT" advise="1">
        <values>
          <value t="str">
            <val>30/04/2021</val>
          </value>
        </values>
      </ddeItem>
      <ddeItem name="FRAS3.FEC" advise="1">
        <values>
          <value>
            <val>11.76</val>
          </value>
        </values>
      </ddeItem>
      <ddeItem name="FRAS3.HOR" advise="1">
        <values>
          <value t="str">
            <val>17:07:00</val>
          </value>
        </values>
      </ddeItem>
      <ddeItem name="FRAS3.MAX" advise="1">
        <values>
          <value>
            <val>11.81</val>
          </value>
        </values>
      </ddeItem>
      <ddeItem name="FRAS3.MIN" advise="1">
        <values>
          <value>
            <val>11.24</val>
          </value>
        </values>
      </ddeItem>
      <ddeItem name="FRAS3.NEG" advise="1">
        <values>
          <value>
            <val>2200</val>
          </value>
        </values>
      </ddeItem>
      <ddeItem name="FRAS3.ULT" advise="1">
        <values>
          <value>
            <val>11.77</val>
          </value>
        </values>
      </ddeItem>
      <ddeItem name="FRAS3.VAR" advise="1">
        <values>
          <value>
            <val>8.5034013605440356E-2</val>
          </value>
        </values>
      </ddeItem>
      <ddeItem name="FRAS3.VOL" advise="1">
        <values>
          <value>
            <val>11429411</val>
          </value>
        </values>
      </ddeItem>
      <ddeItem name="FRTA3.204" advise="1">
        <values>
          <value t="str">
            <val>-1,00</val>
          </value>
        </values>
      </ddeItem>
      <ddeItem name="FRTA3.ABE" advise="1">
        <values>
          <value>
            <val>6.86</val>
          </value>
        </values>
      </ddeItem>
      <ddeItem name="FRTA3.DAT" advise="1">
        <values>
          <value t="str">
            <val>30/04/2021</val>
          </value>
        </values>
      </ddeItem>
      <ddeItem name="FRTA3.FEC" advise="1">
        <values>
          <value>
            <val>6.86</val>
          </value>
        </values>
      </ddeItem>
      <ddeItem name="FRTA3.HOR" advise="1">
        <values>
          <value t="str">
            <val>17:07:00</val>
          </value>
        </values>
      </ddeItem>
      <ddeItem name="FRTA3.MAX" advise="1">
        <values>
          <value>
            <val>9.5</val>
          </value>
        </values>
      </ddeItem>
      <ddeItem name="FRTA3.MIN" advise="1">
        <values>
          <value>
            <val>6.85</val>
          </value>
        </values>
      </ddeItem>
      <ddeItem name="FRTA3.NEG" advise="1">
        <values>
          <value>
            <val>856</val>
          </value>
        </values>
      </ddeItem>
      <ddeItem name="FRTA3.ULT" advise="1">
        <values>
          <value>
            <val>7.7</val>
          </value>
        </values>
      </ddeItem>
      <ddeItem name="FRTA3.VAR" advise="1">
        <values>
          <value>
            <val>12.244897959183671</val>
          </value>
        </values>
      </ddeItem>
      <ddeItem name="FRTA3.VOL" advise="1">
        <values>
          <value>
            <val>2212433</val>
          </value>
        </values>
      </ddeItem>
      <ddeItem name="GEPA3.204" advise="1">
        <values>
          <value t="str">
            <val>4,36</val>
          </value>
        </values>
      </ddeItem>
      <ddeItem name="GEPA3.ABE" advise="1">
        <values>
          <value>
            <val>41</val>
          </value>
        </values>
      </ddeItem>
      <ddeItem name="GEPA3.DAT" advise="1">
        <values>
          <value t="str">
            <val>30/04/2021</val>
          </value>
        </values>
      </ddeItem>
      <ddeItem name="GEPA3.FEC" advise="1">
        <values>
          <value>
            <val>40</val>
          </value>
        </values>
      </ddeItem>
      <ddeItem name="GEPA3.HOR" advise="1">
        <values>
          <value t="str">
            <val>16:49:59</val>
          </value>
        </values>
      </ddeItem>
      <ddeItem name="GEPA3.MAX" advise="1">
        <values>
          <value>
            <val>41</val>
          </value>
        </values>
      </ddeItem>
      <ddeItem name="GEPA3.MIN" advise="1">
        <values>
          <value>
            <val>41</val>
          </value>
        </values>
      </ddeItem>
      <ddeItem name="GEPA3.NEG" advise="1">
        <values>
          <value>
            <val>1</val>
          </value>
        </values>
      </ddeItem>
      <ddeItem name="GEPA3.ULT" advise="1">
        <values>
          <value>
            <val>41</val>
          </value>
        </values>
      </ddeItem>
      <ddeItem name="GEPA3.VAR" advise="1">
        <values>
          <value>
            <val>2.5</val>
          </value>
        </values>
      </ddeItem>
      <ddeItem name="GEPA3.VOL" advise="1">
        <values>
          <value>
            <val>4100</val>
          </value>
        </values>
      </ddeItem>
      <ddeItem name="GEPA4.204" advise="1">
        <values>
          <value t="str">
            <val>4,56</val>
          </value>
        </values>
      </ddeItem>
      <ddeItem name="GEPA4.ABE" advise="1">
        <values>
          <value>
            <val>39.79</val>
          </value>
        </values>
      </ddeItem>
      <ddeItem name="GEPA4.DAT" advise="1">
        <values>
          <value t="str">
            <val>30/04/2021</val>
          </value>
        </values>
      </ddeItem>
      <ddeItem name="GEPA4.FEC" advise="1">
        <values>
          <value>
            <val>39.89</val>
          </value>
        </values>
      </ddeItem>
      <ddeItem name="GEPA4.HOR" advise="1">
        <values>
          <value t="str">
            <val>15:25:34</val>
          </value>
        </values>
      </ddeItem>
      <ddeItem name="GEPA4.MAX" advise="1">
        <values>
          <value>
            <val>39.79</val>
          </value>
        </values>
      </ddeItem>
      <ddeItem name="GEPA4.MIN" advise="1">
        <values>
          <value>
            <val>39.22</val>
          </value>
        </values>
      </ddeItem>
      <ddeItem name="GEPA4.NEG" advise="1">
        <values>
          <value>
            <val>7</val>
          </value>
        </values>
      </ddeItem>
      <ddeItem name="GEPA4.ULT" advise="1">
        <values>
          <value>
            <val>39.22</val>
          </value>
        </values>
      </ddeItem>
      <ddeItem name="GEPA4.VAR" advise="1">
        <values>
          <value>
            <val>-1.6796189521183296</val>
          </value>
        </values>
      </ddeItem>
      <ddeItem name="GEPA4.VOL" advise="1">
        <values>
          <value>
            <val>31682</val>
          </value>
        </values>
      </ddeItem>
      <ddeItem name="GFSA3.204" advise="1">
        <values>
          <value t="str">
            <val>-1,00</val>
          </value>
        </values>
      </ddeItem>
      <ddeItem name="GFSA3.ABE" advise="1">
        <values>
          <value>
            <val>4.68</val>
          </value>
        </values>
      </ddeItem>
      <ddeItem name="GFSA3.DAT" advise="1">
        <values>
          <value t="str">
            <val>30/04/2021</val>
          </value>
        </values>
      </ddeItem>
      <ddeItem name="GFSA3.FEC" advise="1">
        <values>
          <value>
            <val>4.7</val>
          </value>
        </values>
      </ddeItem>
      <ddeItem name="GFSA3.HOR" advise="1">
        <values>
          <value t="str">
            <val>17:07:00</val>
          </value>
        </values>
      </ddeItem>
      <ddeItem name="GFSA3.MAX" advise="1">
        <values>
          <value>
            <val>4.72</val>
          </value>
        </values>
      </ddeItem>
      <ddeItem name="GFSA3.MIN" advise="1">
        <values>
          <value>
            <val>4.5599999999999996</val>
          </value>
        </values>
      </ddeItem>
      <ddeItem name="GFSA3.NEG" advise="1">
        <values>
          <value>
            <val>3662</val>
          </value>
        </values>
      </ddeItem>
      <ddeItem name="GFSA3.ULT" advise="1">
        <values>
          <value>
            <val>4.5599999999999996</val>
          </value>
        </values>
      </ddeItem>
      <ddeItem name="GFSA3.VAR" advise="1">
        <values>
          <value>
            <val>-2.978723404255331</val>
          </value>
        </values>
      </ddeItem>
      <ddeItem name="GFSA3.VOL" advise="1">
        <values>
          <value>
            <val>16305885</val>
          </value>
        </values>
      </ddeItem>
      <ddeItem name="GGBR3.204" advise="1">
        <values>
          <value t="str">
            <val>1,35</val>
          </value>
        </values>
      </ddeItem>
      <ddeItem name="GGBR3.ABE" advise="1">
        <values>
          <value>
            <val>28.48</val>
          </value>
        </values>
      </ddeItem>
      <ddeItem name="GGBR3.DAT" advise="1">
        <values>
          <value t="str">
            <val>30/04/2021</val>
          </value>
        </values>
      </ddeItem>
      <ddeItem name="GGBR3.FEC" advise="1">
        <values>
          <value>
            <val>28.47</val>
          </value>
        </values>
      </ddeItem>
      <ddeItem name="GGBR3.HOR" advise="1">
        <values>
          <value t="str">
            <val>17:07:00</val>
          </value>
        </values>
      </ddeItem>
      <ddeItem name="GGBR3.MAX" advise="1">
        <values>
          <value>
            <val>28.48</val>
          </value>
        </values>
      </ddeItem>
      <ddeItem name="GGBR3.MIN" advise="1">
        <values>
          <value>
            <val>27.54</val>
          </value>
        </values>
      </ddeItem>
      <ddeItem name="GGBR3.NEG" advise="1">
        <values>
          <value>
            <val>726</val>
          </value>
        </values>
      </ddeItem>
      <ddeItem name="GGBR3.ULT" advise="1">
        <values>
          <value>
            <val>27.63</val>
          </value>
        </values>
      </ddeItem>
      <ddeItem name="GGBR3.VAR" advise="1">
        <values>
          <value>
            <val>-2.9504741833508952</val>
          </value>
        </values>
      </ddeItem>
      <ddeItem name="GGBR3.VOL" advise="1">
        <values>
          <value>
            <val>3029884</val>
          </value>
        </values>
      </ddeItem>
      <ddeItem name="GGBR4.204" advise="1">
        <values>
          <value t="str">
            <val>1,12</val>
          </value>
        </values>
      </ddeItem>
      <ddeItem name="GGBR4.ABE" advise="1">
        <values>
          <value>
            <val>33.96</val>
          </value>
        </values>
      </ddeItem>
      <ddeItem name="GGBR4.DAT" advise="1">
        <values>
          <value t="str">
            <val>30/04/2021</val>
          </value>
        </values>
      </ddeItem>
      <ddeItem name="GGBR4.FEC" advise="1">
        <values>
          <value>
            <val>34.39</val>
          </value>
        </values>
      </ddeItem>
      <ddeItem name="GGBR4.HOR" advise="1">
        <values>
          <value t="str">
            <val>17:59:50</val>
          </value>
        </values>
      </ddeItem>
      <ddeItem name="GGBR4.MAX" advise="1">
        <values>
          <value>
            <val>34.26</val>
          </value>
        </values>
      </ddeItem>
      <ddeItem name="GGBR4.MIN" advise="1">
        <values>
          <value>
            <val>33.15</val>
          </value>
        </values>
      </ddeItem>
      <ddeItem name="GGBR4.NEG" advise="1">
        <values>
          <value>
            <val>31499</val>
          </value>
        </values>
      </ddeItem>
      <ddeItem name="GGBR4.ULT" advise="1">
        <values>
          <value>
            <val>33.22</val>
          </value>
        </values>
      </ddeItem>
      <ddeItem name="GGBR4.VAR" advise="1">
        <values>
          <value>
            <val>-3.4021517883105603</val>
          </value>
        </values>
      </ddeItem>
      <ddeItem name="GGBR4.VOL" advise="1">
        <values>
          <value>
            <val>641145622</val>
          </value>
        </values>
      </ddeItem>
      <ddeItem name="GMAT3.204" advise="1">
        <values>
          <value t="str">
            <val>-1,00</val>
          </value>
        </values>
      </ddeItem>
      <ddeItem name="GMAT3.ABE" advise="1">
        <values>
          <value>
            <val>8</val>
          </value>
        </values>
      </ddeItem>
      <ddeItem name="GMAT3.DAT" advise="1">
        <values>
          <value t="str">
            <val>30/04/2021</val>
          </value>
        </values>
      </ddeItem>
      <ddeItem name="GMAT3.FEC" advise="1">
        <values>
          <value>
            <val>8</val>
          </value>
        </values>
      </ddeItem>
      <ddeItem name="GMAT3.HOR" advise="1">
        <values>
          <value t="str">
            <val>17:08:00</val>
          </value>
        </values>
      </ddeItem>
      <ddeItem name="GMAT3.MAX" advise="1">
        <values>
          <value>
            <val>8.15</val>
          </value>
        </values>
      </ddeItem>
      <ddeItem name="GMAT3.MIN" advise="1">
        <values>
          <value>
            <val>7.96</val>
          </value>
        </values>
      </ddeItem>
      <ddeItem name="GMAT3.NEG" advise="1">
        <values>
          <value>
            <val>14364</val>
          </value>
        </values>
      </ddeItem>
      <ddeItem name="GMAT3.ULT" advise="1">
        <values>
          <value>
            <val>8.15</val>
          </value>
        </values>
      </ddeItem>
      <ddeItem name="GMAT3.VAR" advise="1">
        <values>
          <value>
            <val>1.8750000000000044</val>
          </value>
        </values>
      </ddeItem>
      <ddeItem name="GMAT3.VOL" advise="1">
        <values>
          <value>
            <val>58438158</val>
          </value>
        </values>
      </ddeItem>
      <ddeItem name="GNDI3.204" advise="1">
        <values>
          <value t="str">
            <val>-1,00</val>
          </value>
        </values>
      </ddeItem>
      <ddeItem name="GNDI3.ABE" advise="1">
        <values>
          <value>
            <val>81</val>
          </value>
        </values>
      </ddeItem>
      <ddeItem name="GNDI3.DAT" advise="1">
        <values>
          <value t="str">
            <val>30/04/2021</val>
          </value>
        </values>
      </ddeItem>
      <ddeItem name="GNDI3.FEC" advise="1">
        <values>
          <value>
            <val>82.31</val>
          </value>
        </values>
      </ddeItem>
      <ddeItem name="GNDI3.HOR" advise="1">
        <values>
          <value t="str">
            <val>17:59:17</val>
          </value>
        </values>
      </ddeItem>
      <ddeItem name="GNDI3.MAX" advise="1">
        <values>
          <value>
            <val>82.18</val>
          </value>
        </values>
      </ddeItem>
      <ddeItem name="GNDI3.MIN" advise="1">
        <values>
          <value>
            <val>80.7</val>
          </value>
        </values>
      </ddeItem>
      <ddeItem name="GNDI3.NEG" advise="1">
        <values>
          <value>
            <val>13370</val>
          </value>
        </values>
      </ddeItem>
      <ddeItem name="GNDI3.ULT" advise="1">
        <values>
          <value>
            <val>81.27</val>
          </value>
        </values>
      </ddeItem>
      <ddeItem name="GNDI3.VAR" advise="1">
        <values>
          <value>
            <val>-1.2635159761875911</val>
          </value>
        </values>
      </ddeItem>
      <ddeItem name="GNDI3.VOL" advise="1">
        <values>
          <value>
            <val>249334461</val>
          </value>
        </values>
      </ddeItem>
      <ddeItem name="GOAU3.204" advise="1">
        <values>
          <value t="str">
            <val>1,55</val>
          </value>
        </values>
      </ddeItem>
      <ddeItem name="GOAU3.ABE" advise="1">
        <values>
          <value>
            <val>13.91</val>
          </value>
        </values>
      </ddeItem>
      <ddeItem name="GOAU3.DAT" advise="1">
        <values>
          <value t="str">
            <val>30/04/2021</val>
          </value>
        </values>
      </ddeItem>
      <ddeItem name="GOAU3.FEC" advise="1">
        <values>
          <value>
            <val>13.81</val>
          </value>
        </values>
      </ddeItem>
      <ddeItem name="GOAU3.HOR" advise="1">
        <values>
          <value t="str">
            <val>17:06:00</val>
          </value>
        </values>
      </ddeItem>
      <ddeItem name="GOAU3.MAX" advise="1">
        <values>
          <value>
            <val>13.91</val>
          </value>
        </values>
      </ddeItem>
      <ddeItem name="GOAU3.MIN" advise="1">
        <values>
          <value>
            <val>13.52</val>
          </value>
        </values>
      </ddeItem>
      <ddeItem name="GOAU3.NEG" advise="1">
        <values>
          <value>
            <val>303</val>
          </value>
        </values>
      </ddeItem>
      <ddeItem name="GOAU3.ULT" advise="1">
        <values>
          <value>
            <val>13.73</val>
          </value>
        </values>
      </ddeItem>
      <ddeItem name="GOAU3.VAR" advise="1">
        <values>
          <value>
            <val>-0.57929036929761091</val>
          </value>
        </values>
      </ddeItem>
      <ddeItem name="GOAU3.VOL" advise="1">
        <values>
          <value>
            <val>733103</val>
          </value>
        </values>
      </ddeItem>
      <ddeItem name="GOAU4.204" advise="1">
        <values>
          <value t="str">
            <val>1,43</val>
          </value>
        </values>
      </ddeItem>
      <ddeItem name="GOAU4.ABE" advise="1">
        <values>
          <value>
            <val>15</val>
          </value>
        </values>
      </ddeItem>
      <ddeItem name="GOAU4.DAT" advise="1">
        <values>
          <value t="str">
            <val>30/04/2021</val>
          </value>
        </values>
      </ddeItem>
      <ddeItem name="GOAU4.FEC" advise="1">
        <values>
          <value>
            <val>15.25</val>
          </value>
        </values>
      </ddeItem>
      <ddeItem name="GOAU4.HOR" advise="1">
        <values>
          <value t="str">
            <val>17:58:07</val>
          </value>
        </values>
      </ddeItem>
      <ddeItem name="GOAU4.MAX" advise="1">
        <values>
          <value>
            <val>15.15</val>
          </value>
        </values>
      </ddeItem>
      <ddeItem name="GOAU4.MIN" advise="1">
        <values>
          <value>
            <val>14.8</val>
          </value>
        </values>
      </ddeItem>
      <ddeItem name="GOAU4.NEG" advise="1">
        <values>
          <value>
            <val>18202</val>
          </value>
        </values>
      </ddeItem>
      <ddeItem name="GOAU4.ULT" advise="1">
        <values>
          <value>
            <val>14.86</val>
          </value>
        </values>
      </ddeItem>
      <ddeItem name="GOAU4.VAR" advise="1">
        <values>
          <value>
            <val>-2.5573770491803316</val>
          </value>
        </values>
      </ddeItem>
      <ddeItem name="GOAU4.VOL" advise="1">
        <values>
          <value>
            <val>140343940</val>
          </value>
        </values>
      </ddeItem>
      <ddeItem name="GOLL4.204" advise="1">
        <values>
          <value t="str">
            <val>-1,00</val>
          </value>
        </values>
      </ddeItem>
      <ddeItem name="GOLL4.ABE" advise="1">
        <values>
          <value>
            <val>23.76</val>
          </value>
        </values>
      </ddeItem>
      <ddeItem name="GOLL4.DAT" advise="1">
        <values>
          <value t="str">
            <val>30/04/2021</val>
          </value>
        </values>
      </ddeItem>
      <ddeItem name="GOLL4.FEC" advise="1">
        <values>
          <value>
            <val>23.84</val>
          </value>
        </values>
      </ddeItem>
      <ddeItem name="GOLL4.HOR" advise="1">
        <values>
          <value t="str">
            <val>17:59:57</val>
          </value>
        </values>
      </ddeItem>
      <ddeItem name="GOLL4.MAX" advise="1">
        <values>
          <value>
            <val>24.37</val>
          </value>
        </values>
      </ddeItem>
      <ddeItem name="GOLL4.MIN" advise="1">
        <values>
          <value>
            <val>23.4</val>
          </value>
        </values>
      </ddeItem>
      <ddeItem name="GOLL4.NEG" advise="1">
        <values>
          <value>
            <val>15999</val>
          </value>
        </values>
      </ddeItem>
      <ddeItem name="GOLL4.ULT" advise="1">
        <values>
          <value>
            <val>23.45</val>
          </value>
        </values>
      </ddeItem>
      <ddeItem name="GOLL4.VAR" advise="1">
        <values>
          <value>
            <val>-1.6359060402684589</val>
          </value>
        </values>
      </ddeItem>
      <ddeItem name="GOLL4.VOL" advise="1">
        <values>
          <value>
            <val>147289375</val>
          </value>
        </values>
      </ddeItem>
      <ddeItem name="GPAR3.204" advise="1">
        <values>
          <value t="str">
            <val>1,34</val>
          </value>
        </values>
      </ddeItem>
      <ddeItem name="GPAR3.ABE" advise="1">
        <values>
          <value>
            <val>68</val>
          </value>
        </values>
      </ddeItem>
      <ddeItem name="GPAR3.DAT" advise="1">
        <values>
          <value t="str">
            <val>30/04/2021</val>
          </value>
        </values>
      </ddeItem>
      <ddeItem name="GPAR3.FEC" advise="1">
        <values>
          <value>
            <val>68</val>
          </value>
        </values>
      </ddeItem>
      <ddeItem name="GPAR3.HOR" advise="1">
        <values>
          <value t="str">
            <val>10:00:00</val>
          </value>
        </values>
      </ddeItem>
      <ddeItem name="GPAR3.MAX" advise="1">
        <values>
          <value>
            <val>68</val>
          </value>
        </values>
      </ddeItem>
      <ddeItem name="GPAR3.MIN" advise="1">
        <values>
          <value>
            <val>68</val>
          </value>
        </values>
      </ddeItem>
      <ddeItem name="GPAR3.NEG" advise="1">
        <values>
          <value>
            <val>1</val>
          </value>
        </values>
      </ddeItem>
      <ddeItem name="GPAR3.ULT" advise="1">
        <values>
          <value>
            <val>68</val>
          </value>
        </values>
      </ddeItem>
      <ddeItem name="GPAR3.VAR" advise="1">
        <values>
          <value>
            <val>0</val>
          </value>
        </values>
      </ddeItem>
      <ddeItem name="GPAR3.VOL" advise="1">
        <values>
          <value>
            <val>6800</val>
          </value>
        </values>
      </ddeItem>
      <ddeItem name="GPCP3.204" advise="1">
        <values>
          <value t="str">
            <val>3,16</val>
          </value>
        </values>
      </ddeItem>
      <ddeItem name="GPCP3.ABE" advise="1">
        <values>
          <value>
            <val>32.29</val>
          </value>
        </values>
      </ddeItem>
      <ddeItem name="GPCP3.DAT" advise="1">
        <values>
          <value t="str">
            <val>30/04/2021</val>
          </value>
        </values>
      </ddeItem>
      <ddeItem name="GPCP3.FEC" advise="1">
        <values>
          <value>
            <val>32.299999999999997</val>
          </value>
        </values>
      </ddeItem>
      <ddeItem name="GPCP3.HOR" advise="1">
        <values>
          <value t="str">
            <val>17:05:00</val>
          </value>
        </values>
      </ddeItem>
      <ddeItem name="GPCP3.MAX" advise="1">
        <values>
          <value>
            <val>36.25</val>
          </value>
        </values>
      </ddeItem>
      <ddeItem name="GPCP3.MIN" advise="1">
        <values>
          <value>
            <val>32.020000000000003</val>
          </value>
        </values>
      </ddeItem>
      <ddeItem name="GPCP3.NEG" advise="1">
        <values>
          <value>
            <val>1412</val>
          </value>
        </values>
      </ddeItem>
      <ddeItem name="GPCP3.ULT" advise="1">
        <values>
          <value>
            <val>34.700000000000003</val>
          </value>
        </values>
      </ddeItem>
      <ddeItem name="GPCP3.VAR" advise="1">
        <values>
          <value>
            <val>7.4303405572755601</val>
          </value>
        </values>
      </ddeItem>
      <ddeItem name="GPCP3.VOL" advise="1">
        <values>
          <value>
            <val>11360595</val>
          </value>
        </values>
      </ddeItem>
      <ddeItem name="GPCP4.204" advise="1">
        <values>
          <value t="str">
            <val>4,35</val>
          </value>
        </values>
      </ddeItem>
      <ddeItem name="GPCP4.ABE" advise="1">
        <values>
          <value>
            <val>30</val>
          </value>
        </values>
      </ddeItem>
      <ddeItem name="GPCP4.DAT" advise="1">
        <values>
          <value t="str">
            <val>30/04/2021</val>
          </value>
        </values>
      </ddeItem>
      <ddeItem name="GPCP4.FEC" advise="1">
        <values>
          <value>
            <val>29</val>
          </value>
        </values>
      </ddeItem>
      <ddeItem name="GPCP4.HOR" advise="1">
        <values>
          <value t="str">
            <val>17:05:00</val>
          </value>
        </values>
      </ddeItem>
      <ddeItem name="GPCP4.MAX" advise="1">
        <values>
          <value>
            <val>32.799999999999997</val>
          </value>
        </values>
      </ddeItem>
      <ddeItem name="GPCP4.MIN" advise="1">
        <values>
          <value>
            <val>30</val>
          </value>
        </values>
      </ddeItem>
      <ddeItem name="GPCP4.NEG" advise="1">
        <values>
          <value>
            <val>27</val>
          </value>
        </values>
      </ddeItem>
      <ddeItem name="GPCP4.ULT" advise="1">
        <values>
          <value>
            <val>32</val>
          </value>
        </values>
      </ddeItem>
      <ddeItem name="GPCP4.VAR" advise="1">
        <values>
          <value>
            <val>10.344827586206897</val>
          </value>
        </values>
      </ddeItem>
      <ddeItem name="GPCP4.VOL" advise="1">
        <values>
          <value>
            <val>92587</val>
          </value>
        </values>
      </ddeItem>
      <ddeItem name="GPIV33.204" advise="1">
        <values>
          <value t="str">
            <val>-1,00</val>
          </value>
        </values>
      </ddeItem>
      <ddeItem name="GPIV33.ABE" advise="1">
        <values>
          <value>
            <val>6.09</val>
          </value>
        </values>
      </ddeItem>
      <ddeItem name="GPIV33.DAT" advise="1">
        <values>
          <value t="str">
            <val>30/04/2021</val>
          </value>
        </values>
      </ddeItem>
      <ddeItem name="GPIV33.FEC" advise="1">
        <values>
          <value>
            <val>6.09</val>
          </value>
        </values>
      </ddeItem>
      <ddeItem name="GPIV33.HOR" advise="1">
        <values>
          <value t="str">
            <val>17:06:00</val>
          </value>
        </values>
      </ddeItem>
      <ddeItem name="GPIV33.MAX" advise="1">
        <values>
          <value>
            <val>6.09</val>
          </value>
        </values>
      </ddeItem>
      <ddeItem name="GPIV33.MIN" advise="1">
        <values>
          <value>
            <val>5.8</val>
          </value>
        </values>
      </ddeItem>
      <ddeItem name="GPIV33.NEG" advise="1">
        <values>
          <value>
            <val>1551</val>
          </value>
        </values>
      </ddeItem>
      <ddeItem name="GPIV33.ULT" advise="1">
        <values>
          <value>
            <val>5.9</val>
          </value>
        </values>
      </ddeItem>
      <ddeItem name="GPIV33.VAR" advise="1">
        <values>
          <value>
            <val>-3.1198686371100082</val>
          </value>
        </values>
      </ddeItem>
      <ddeItem name="GPIV33.VOL" advise="1">
        <values>
          <value>
            <val>1438200.56</val>
          </value>
        </values>
      </ddeItem>
      <ddeItem name="GRND3.204" advise="1">
        <values>
          <value t="str">
            <val>7,72</val>
          </value>
        </values>
      </ddeItem>
      <ddeItem name="GRND3.ABE" advise="1">
        <values>
          <value>
            <val>8.0500000000000007</val>
          </value>
        </values>
      </ddeItem>
      <ddeItem name="GRND3.DAT" advise="1">
        <values>
          <value t="str">
            <val>30/04/2021</val>
          </value>
        </values>
      </ddeItem>
      <ddeItem name="GRND3.FEC" advise="1">
        <values>
          <value>
            <val>7.82</val>
          </value>
        </values>
      </ddeItem>
      <ddeItem name="GRND3.HOR" advise="1">
        <values>
          <value t="str">
            <val>17:11:18</val>
          </value>
        </values>
      </ddeItem>
      <ddeItem name="GRND3.MAX" advise="1">
        <values>
          <value>
            <val>8.17</val>
          </value>
        </values>
      </ddeItem>
      <ddeItem name="GRND3.MIN" advise="1">
        <values>
          <value>
            <val>7.86</val>
          </value>
        </values>
      </ddeItem>
      <ddeItem name="GRND3.NEG" advise="1">
        <values>
          <value>
            <val>7664</val>
          </value>
        </values>
      </ddeItem>
      <ddeItem name="GRND3.ULT" advise="1">
        <values>
          <value>
            <val>8.17</val>
          </value>
        </values>
      </ddeItem>
      <ddeItem name="GRND3.VAR" advise="1">
        <values>
          <value>
            <val>4.4757033248081797</val>
          </value>
        </values>
      </ddeItem>
      <ddeItem name="GRND3.VOL" advise="1">
        <values>
          <value>
            <val>42301334</val>
          </value>
        </values>
      </ddeItem>
      <ddeItem name="GSHP3.204" advise="1">
        <values>
          <value t="str">
            <val>-1,00</val>
          </value>
        </values>
      </ddeItem>
      <ddeItem name="GSHP3.ABE" advise="1">
        <values>
          <value>
            <val>45.05</val>
          </value>
        </values>
      </ddeItem>
      <ddeItem name="GSHP3.DAT" advise="1">
        <values>
          <value t="str">
            <val>30/04/2021</val>
          </value>
        </values>
      </ddeItem>
      <ddeItem name="GSHP3.FEC" advise="1">
        <values>
          <value>
            <val>45</val>
          </value>
        </values>
      </ddeItem>
      <ddeItem name="GSHP3.HOR" advise="1">
        <values>
          <value t="str">
            <val>15:51:03</val>
          </value>
        </values>
      </ddeItem>
      <ddeItem name="GSHP3.MAX" advise="1">
        <values>
          <value>
            <val>45.11</val>
          </value>
        </values>
      </ddeItem>
      <ddeItem name="GSHP3.MIN" advise="1">
        <values>
          <value>
            <val>45.02</val>
          </value>
        </values>
      </ddeItem>
      <ddeItem name="GSHP3.NEG" advise="1">
        <values>
          <value>
            <val>6</val>
          </value>
        </values>
      </ddeItem>
      <ddeItem name="GSHP3.ULT" advise="1">
        <values>
          <value>
            <val>45.02</val>
          </value>
        </values>
      </ddeItem>
      <ddeItem name="GSHP3.VAR" advise="1">
        <values>
          <value>
            <val>4.4444444444451399E-2</val>
          </value>
        </values>
      </ddeItem>
      <ddeItem name="GSHP3.VOL" advise="1">
        <values>
          <value>
            <val>31534</val>
          </value>
        </values>
      </ddeItem>
      <ddeItem name="GUAR3.204" advise="1">
        <values>
          <value t="str">
            <val>2,06</val>
          </value>
        </values>
      </ddeItem>
      <ddeItem name="GUAR3.ABE" advise="1">
        <values>
          <value>
            <val>17.14</val>
          </value>
        </values>
      </ddeItem>
      <ddeItem name="GUAR3.DAT" advise="1">
        <values>
          <value t="str">
            <val>30/04/2021</val>
          </value>
        </values>
      </ddeItem>
      <ddeItem name="GUAR3.FEC" advise="1">
        <values>
          <value>
            <val>17.190000000000001</val>
          </value>
        </values>
      </ddeItem>
      <ddeItem name="GUAR3.HOR" advise="1">
        <values>
          <value t="str">
            <val>17:07:00</val>
          </value>
        </values>
      </ddeItem>
      <ddeItem name="GUAR3.MAX" advise="1">
        <values>
          <value>
            <val>17.7</val>
          </value>
        </values>
      </ddeItem>
      <ddeItem name="GUAR3.MIN" advise="1">
        <values>
          <value>
            <val>16.78</val>
          </value>
        </values>
      </ddeItem>
      <ddeItem name="GUAR3.NEG" advise="1">
        <values>
          <value>
            <val>3312</val>
          </value>
        </values>
      </ddeItem>
      <ddeItem name="GUAR3.ULT" advise="1">
        <values>
          <value>
            <val>16.78</val>
          </value>
        </values>
      </ddeItem>
      <ddeItem name="GUAR3.VAR" advise="1">
        <values>
          <value>
            <val>-2.3851076207097157</val>
          </value>
        </values>
      </ddeItem>
      <ddeItem name="GUAR3.VOL" advise="1">
        <values>
          <value>
            <val>11536272</val>
          </value>
        </values>
      </ddeItem>
      <ddeItem name="HAGA3.204" advise="1">
        <values>
          <value t="str">
            <val>-1,00</val>
          </value>
        </values>
      </ddeItem>
      <ddeItem name="HAGA3.ABE" advise="1">
        <values>
          <value>
            <val>3.41</val>
          </value>
        </values>
      </ddeItem>
      <ddeItem name="HAGA3.DAT" advise="1">
        <values>
          <value t="str">
            <val>30/04/2021</val>
          </value>
        </values>
      </ddeItem>
      <ddeItem name="HAGA3.FEC" advise="1">
        <values>
          <value>
            <val>3.45</val>
          </value>
        </values>
      </ddeItem>
      <ddeItem name="HAGA3.HOR" advise="1">
        <values>
          <value t="str">
            <val>17:00:00</val>
          </value>
        </values>
      </ddeItem>
      <ddeItem name="HAGA3.MAX" advise="1">
        <values>
          <value>
            <val>3.45</val>
          </value>
        </values>
      </ddeItem>
      <ddeItem name="HAGA3.MIN" advise="1">
        <values>
          <value>
            <val>3.34</val>
          </value>
        </values>
      </ddeItem>
      <ddeItem name="HAGA3.NEG" advise="1">
        <values>
          <value>
            <val>21</val>
          </value>
        </values>
      </ddeItem>
      <ddeItem name="HAGA3.ULT" advise="1">
        <values>
          <value>
            <val>3.36</val>
          </value>
        </values>
      </ddeItem>
      <ddeItem name="HAGA3.VAR" advise="1">
        <values>
          <value>
            <val>-2.6086956521739215</val>
          </value>
        </values>
      </ddeItem>
      <ddeItem name="HAGA3.VOL" advise="1">
        <values>
          <value>
            <val>16825</val>
          </value>
        </values>
      </ddeItem>
      <ddeItem name="HAGA4.204" advise="1">
        <values>
          <value t="str">
            <val>-1,00</val>
          </value>
        </values>
      </ddeItem>
      <ddeItem name="HAGA4.ABE" advise="1">
        <values>
          <value>
            <val>2.2999999999999998</val>
          </value>
        </values>
      </ddeItem>
      <ddeItem name="HAGA4.DAT" advise="1">
        <values>
          <value t="str">
            <val>30/04/2021</val>
          </value>
        </values>
      </ddeItem>
      <ddeItem name="HAGA4.FEC" advise="1">
        <values>
          <value>
            <val>2.33</val>
          </value>
        </values>
      </ddeItem>
      <ddeItem name="HAGA4.HOR" advise="1">
        <values>
          <value t="str">
            <val>17:00:00</val>
          </value>
        </values>
      </ddeItem>
      <ddeItem name="HAGA4.MAX" advise="1">
        <values>
          <value>
            <val>2.4700000000000002</val>
          </value>
        </values>
      </ddeItem>
      <ddeItem name="HAGA4.MIN" advise="1">
        <values>
          <value>
            <val>2.2999999999999998</val>
          </value>
        </values>
      </ddeItem>
      <ddeItem name="HAGA4.NEG" advise="1">
        <values>
          <value>
            <val>258</val>
          </value>
        </values>
      </ddeItem>
      <ddeItem name="HAGA4.ULT" advise="1">
        <values>
          <value>
            <val>2.4</val>
          </value>
        </values>
      </ddeItem>
      <ddeItem name="HAGA4.VAR" advise="1">
        <values>
          <value>
            <val>3.0042918454935554</val>
          </value>
        </values>
      </ddeItem>
      <ddeItem name="HAGA4.VOL" advise="1">
        <values>
          <value>
            <val>429154</val>
          </value>
        </values>
      </ddeItem>
      <ddeItem name="HAPV3.204" advise="1">
        <values>
          <value t="str">
            <val>1,73</val>
          </value>
        </values>
      </ddeItem>
      <ddeItem name="HAPV3.ABE" advise="1">
        <values>
          <value>
            <val>14.68</val>
          </value>
        </values>
      </ddeItem>
      <ddeItem name="HAPV3.DAT" advise="1">
        <values>
          <value t="str">
            <val>30/04/2021</val>
          </value>
        </values>
      </ddeItem>
      <ddeItem name="HAPV3.FEC" advise="1">
        <values>
          <value>
            <val>14.76</val>
          </value>
        </values>
      </ddeItem>
      <ddeItem name="HAPV3.HOR" advise="1">
        <values>
          <value t="str">
            <val>17:59:38</val>
          </value>
        </values>
      </ddeItem>
      <ddeItem name="HAPV3.MAX" advise="1">
        <values>
          <value>
            <val>14.86</val>
          </value>
        </values>
      </ddeItem>
      <ddeItem name="HAPV3.MIN" advise="1">
        <values>
          <value>
            <val>14.38</val>
          </value>
        </values>
      </ddeItem>
      <ddeItem name="HAPV3.NEG" advise="1">
        <values>
          <value>
            <val>20556</val>
          </value>
        </values>
      </ddeItem>
      <ddeItem name="HAPV3.ULT" advise="1">
        <values>
          <value>
            <val>14.44</val>
          </value>
        </values>
      </ddeItem>
      <ddeItem name="HAPV3.VAR" advise="1">
        <values>
          <value>
            <val>-2.1680216802168042</val>
          </value>
        </values>
      </ddeItem>
      <ddeItem name="HAPV3.VOL" advise="1">
        <values>
          <value>
            <val>335171327</val>
          </value>
        </values>
      </ddeItem>
      <ddeItem name="HBOR3.204" advise="1">
        <values>
          <value t="str">
            <val>-1,00</val>
          </value>
        </values>
      </ddeItem>
      <ddeItem name="HBOR3.ABE" advise="1">
        <values>
          <value>
            <val>8.7799999999999994</val>
          </value>
        </values>
      </ddeItem>
      <ddeItem name="HBOR3.DAT" advise="1">
        <values>
          <value t="str">
            <val>30/04/2021</val>
          </value>
        </values>
      </ddeItem>
      <ddeItem name="HBOR3.FEC" advise="1">
        <values>
          <value>
            <val>8.81</val>
          </value>
        </values>
      </ddeItem>
      <ddeItem name="HBOR3.HOR" advise="1">
        <values>
          <value t="str">
            <val>17:11:18</val>
          </value>
        </values>
      </ddeItem>
      <ddeItem name="HBOR3.MAX" advise="1">
        <values>
          <value>
            <val>8.81</val>
          </value>
        </values>
      </ddeItem>
      <ddeItem name="HBOR3.MIN" advise="1">
        <values>
          <value>
            <val>8.3800000000000008</val>
          </value>
        </values>
      </ddeItem>
      <ddeItem name="HBOR3.NEG" advise="1">
        <values>
          <value>
            <val>9214</val>
          </value>
        </values>
      </ddeItem>
      <ddeItem name="HBOR3.ULT" advise="1">
        <values>
          <value>
            <val>8.4</val>
          </value>
        </values>
      </ddeItem>
      <ddeItem name="HBOR3.VAR" advise="1">
        <values>
          <value>
            <val>-4.6538024971623173</val>
          </value>
        </values>
      </ddeItem>
      <ddeItem name="HBOR3.VOL" advise="1">
        <values>
          <value>
            <val>31305815</val>
          </value>
        </values>
      </ddeItem>
      <ddeItem name="HBSA3.204" advise="1">
        <values>
          <value t="str">
            <val>-1,00</val>
          </value>
        </values>
      </ddeItem>
      <ddeItem name="HBSA3.ABE" advise="1">
        <values>
          <value>
            <val>6.7</val>
          </value>
        </values>
      </ddeItem>
      <ddeItem name="HBSA3.DAT" advise="1">
        <values>
          <value t="str">
            <val>30/04/2021</val>
          </value>
        </values>
      </ddeItem>
      <ddeItem name="HBSA3.FEC" advise="1">
        <values>
          <value>
            <val>6.64</val>
          </value>
        </values>
      </ddeItem>
      <ddeItem name="HBSA3.HOR" advise="1">
        <values>
          <value t="str">
            <val>17:08:00</val>
          </value>
        </values>
      </ddeItem>
      <ddeItem name="HBSA3.MAX" advise="1">
        <values>
          <value>
            <val>6.85</val>
          </value>
        </values>
      </ddeItem>
      <ddeItem name="HBSA3.MIN" advise="1">
        <values>
          <value>
            <val>6.7</val>
          </value>
        </values>
      </ddeItem>
      <ddeItem name="HBSA3.NEG" advise="1">
        <values>
          <value>
            <val>11514</val>
          </value>
        </values>
      </ddeItem>
      <ddeItem name="HBSA3.ULT" advise="1">
        <values>
          <value>
            <val>6.76</val>
          </value>
        </values>
      </ddeItem>
      <ddeItem name="HBSA3.VAR" advise="1">
        <values>
          <value>
            <val>1.8072289156626522</val>
          </value>
        </values>
      </ddeItem>
      <ddeItem name="HBSA3.VOL" advise="1">
        <values>
          <value>
            <val>56720974</val>
          </value>
        </values>
      </ddeItem>
      <ddeItem name="HETA4.204" advise="1">
        <values>
          <value t="str">
            <val>-1,00</val>
          </value>
        </values>
      </ddeItem>
      <ddeItem name="HETA4.ABE" advise="1">
        <values>
          <value>
            <val>10.15</val>
          </value>
        </values>
      </ddeItem>
      <ddeItem name="HETA4.DAT" advise="1">
        <values>
          <value t="str">
            <val>30/04/2021</val>
          </value>
        </values>
      </ddeItem>
      <ddeItem name="HETA4.FEC" advise="1">
        <values>
          <value>
            <val>10.36</val>
          </value>
        </values>
      </ddeItem>
      <ddeItem name="HETA4.HOR" advise="1">
        <values>
          <value t="str">
            <val>16:39:26</val>
          </value>
        </values>
      </ddeItem>
      <ddeItem name="HETA4.MAX" advise="1">
        <values>
          <value>
            <val>10.15</val>
          </value>
        </values>
      </ddeItem>
      <ddeItem name="HETA4.MIN" advise="1">
        <values>
          <value>
            <val>9.76</val>
          </value>
        </values>
      </ddeItem>
      <ddeItem name="HETA4.NEG" advise="1">
        <values>
          <value>
            <val>13</val>
          </value>
        </values>
      </ddeItem>
      <ddeItem name="HETA4.ULT" advise="1">
        <values>
          <value>
            <val>9.76</val>
          </value>
        </values>
      </ddeItem>
      <ddeItem name="HETA4.VAR" advise="1">
        <values>
          <value>
            <val>-5.7915057915057888</val>
          </value>
        </values>
      </ddeItem>
      <ddeItem name="HETA4.VOL" advise="1">
        <values>
          <value>
            <val>47073</val>
          </value>
        </values>
      </ddeItem>
      <ddeItem name="HGTX3.204" advise="1">
        <values>
          <value t="str">
            <val>1,80</val>
          </value>
        </values>
      </ddeItem>
      <ddeItem name="HGTX3.ABE" advise="1">
        <values>
          <value>
            <val>27.72</val>
          </value>
        </values>
      </ddeItem>
      <ddeItem name="HGTX3.DAT" advise="1">
        <values>
          <value t="str">
            <val>30/04/2021</val>
          </value>
        </values>
      </ddeItem>
      <ddeItem name="HGTX3.FEC" advise="1">
        <values>
          <value>
            <val>27.943100000000001</val>
          </value>
        </values>
      </ddeItem>
      <ddeItem name="HGTX3.HOR" advise="1">
        <values>
          <value t="str">
            <val>17:59:13</val>
          </value>
        </values>
      </ddeItem>
      <ddeItem name="HGTX3.MAX" advise="1">
        <values>
          <value>
            <val>27.86</val>
          </value>
        </values>
      </ddeItem>
      <ddeItem name="HGTX3.MIN" advise="1">
        <values>
          <value>
            <val>27.09</val>
          </value>
        </values>
      </ddeItem>
      <ddeItem name="HGTX3.NEG" advise="1">
        <values>
          <value>
            <val>15028</val>
          </value>
        </values>
      </ddeItem>
      <ddeItem name="HGTX3.ULT" advise="1">
        <values>
          <value>
            <val>27.42</val>
          </value>
        </values>
      </ddeItem>
      <ddeItem name="HGTX3.VAR" advise="1">
        <values>
          <value>
            <val>-1.8720184947267819</val>
          </value>
        </values>
      </ddeItem>
      <ddeItem name="HGTX3.VOL" advise="1">
        <values>
          <value>
            <val>105433474</val>
          </value>
        </values>
      </ddeItem>
      <ddeItem name="HOOT4.204" advise="1">
        <values>
          <value t="str">
            <val>-1,00</val>
          </value>
        </values>
      </ddeItem>
      <ddeItem name="HOOT4.ABE" advise="1">
        <values>
          <value>
            <val>2.83</val>
          </value>
        </values>
      </ddeItem>
      <ddeItem name="HOOT4.DAT" advise="1">
        <values>
          <value t="str">
            <val>30/04/2021</val>
          </value>
        </values>
      </ddeItem>
      <ddeItem name="HOOT4.FEC" advise="1">
        <values>
          <value>
            <val>2.77</val>
          </value>
        </values>
      </ddeItem>
      <ddeItem name="HOOT4.HOR" advise="1">
        <values>
          <value t="str">
            <val>16:49:00</val>
          </value>
        </values>
      </ddeItem>
      <ddeItem name="HOOT4.MAX" advise="1">
        <values>
          <value>
            <val>2.95</val>
          </value>
        </values>
      </ddeItem>
      <ddeItem name="HOOT4.MIN" advise="1">
        <values>
          <value>
            <val>2.75</val>
          </value>
        </values>
      </ddeItem>
      <ddeItem name="HOOT4.NEG" advise="1">
        <values>
          <value>
            <val>34</val>
          </value>
        </values>
      </ddeItem>
      <ddeItem name="HOOT4.ULT" advise="1">
        <values>
          <value>
            <val>2.84</val>
          </value>
        </values>
      </ddeItem>
      <ddeItem name="HOOT4.VAR" advise="1">
        <values>
          <value>
            <val>2.5270758122743624</val>
          </value>
        </values>
      </ddeItem>
      <ddeItem name="HOOT4.VOL" advise="1">
        <values>
          <value>
            <val>60664</val>
          </value>
        </values>
      </ddeItem>
      <ddeItem name="HYPE3.204" advise="1">
        <values>
          <value t="str">
            <val>2,88</val>
          </value>
        </values>
      </ddeItem>
      <ddeItem name="HYPE3.ABE" advise="1">
        <values>
          <value>
            <val>34.869999999999997</val>
          </value>
        </values>
      </ddeItem>
      <ddeItem name="HYPE3.DAT" advise="1">
        <values>
          <value t="str">
            <val>30/04/2021</val>
          </value>
        </values>
      </ddeItem>
      <ddeItem name="HYPE3.FEC" advise="1">
        <values>
          <value>
            <val>35.090000000000003</val>
          </value>
        </values>
      </ddeItem>
      <ddeItem name="HYPE3.HOR" advise="1">
        <values>
          <value t="str">
            <val>17:56:26</val>
          </value>
        </values>
      </ddeItem>
      <ddeItem name="HYPE3.MAX" advise="1">
        <values>
          <value>
            <val>35.04</val>
          </value>
        </values>
      </ddeItem>
      <ddeItem name="HYPE3.MIN" advise="1">
        <values>
          <value>
            <val>34.32</val>
          </value>
        </values>
      </ddeItem>
      <ddeItem name="HYPE3.NEG" advise="1">
        <values>
          <value>
            <val>12898</val>
          </value>
        </values>
      </ddeItem>
      <ddeItem name="HYPE3.ULT" advise="1">
        <values>
          <value>
            <val>34.659999999999997</val>
          </value>
        </values>
      </ddeItem>
      <ddeItem name="HYPE3.VAR" advise="1">
        <values>
          <value>
            <val>-1.2254203476774204</val>
          </value>
        </values>
      </ddeItem>
      <ddeItem name="HYPE3.VOL" advise="1">
        <values>
          <value>
            <val>113646765</val>
          </value>
        </values>
      </ddeItem>
      <ddeItem name="IBOV.204" advise="1">
        <values>
          <value t="str">
            <val>-1,00</val>
          </value>
        </values>
      </ddeItem>
      <ddeItem name="IBOV.ABE" advise="1">
        <values>
          <value>
            <val>120064.34</val>
          </value>
        </values>
      </ddeItem>
      <ddeItem name="IBOV.DAT" advise="1">
        <values>
          <value t="str">
            <val>30/04/2021</val>
          </value>
        </values>
      </ddeItem>
      <ddeItem name="IBOV.FEC" advise="1">
        <values>
          <value>
            <val>120065.75</val>
          </value>
        </values>
      </ddeItem>
      <ddeItem name="IBOV.HOR" advise="1">
        <values>
          <value t="str">
            <val>17:24:00</val>
          </value>
        </values>
      </ddeItem>
      <ddeItem name="IBOV.MAX" advise="1">
        <values>
          <value>
            <val>120124.61</val>
          </value>
        </values>
      </ddeItem>
      <ddeItem name="IBOV.MIN" advise="1">
        <values>
          <value>
            <val>118893.84</val>
          </value>
        </values>
      </ddeItem>
      <ddeItem name="IBOV.NEG" advise="1">
        <values>
          <value>
            <val>2085090</val>
          </value>
        </values>
      </ddeItem>
      <ddeItem name="IBOV.ULT" advise="1">
        <values>
          <value>
            <val>118893.84</val>
          </value>
        </values>
      </ddeItem>
      <ddeItem name="IBOV.VAR" advise="1">
        <values>
          <value>
            <val>-0.97605686884061726</val>
          </value>
        </values>
      </ddeItem>
      <ddeItem name="IBOV.VOL" advise="1">
        <values>
          <value>
            <val>30138574559</val>
          </value>
        </values>
      </ddeItem>
      <ddeItem name="IGBR3.204" advise="1">
        <values>
          <value t="str">
            <val>-1,00</val>
          </value>
        </values>
      </ddeItem>
      <ddeItem name="IGBR3.ABE" advise="1">
        <values>
          <value>
            <val>13.05</val>
          </value>
        </values>
      </ddeItem>
      <ddeItem name="IGBR3.DAT" advise="1">
        <values>
          <value t="str">
            <val>30/04/2021</val>
          </value>
        </values>
      </ddeItem>
      <ddeItem name="IGBR3.FEC" advise="1">
        <values>
          <value>
            <val>13.05</val>
          </value>
        </values>
      </ddeItem>
      <ddeItem name="IGBR3.HOR" advise="1">
        <values>
          <value t="str">
            <val>17:06:00</val>
          </value>
        </values>
      </ddeItem>
      <ddeItem name="IGBR3.MAX" advise="1">
        <values>
          <value>
            <val>13.21</val>
          </value>
        </values>
      </ddeItem>
      <ddeItem name="IGBR3.MIN" advise="1">
        <values>
          <value>
            <val>12.77</val>
          </value>
        </values>
      </ddeItem>
      <ddeItem name="IGBR3.NEG" advise="1">
        <values>
          <value>
            <val>157</val>
          </value>
        </values>
      </ddeItem>
      <ddeItem name="IGBR3.ULT" advise="1">
        <values>
          <value>
            <val>13.21</val>
          </value>
        </values>
      </ddeItem>
      <ddeItem name="IGBR3.VAR" advise="1">
        <values>
          <value>
            <val>1.2260536398467443</val>
          </value>
        </values>
      </ddeItem>
      <ddeItem name="IGBR3.VOL" advise="1">
        <values>
          <value>
            <val>511389</val>
          </value>
        </values>
      </ddeItem>
      <ddeItem name="IGTA3.204" advise="1">
        <values>
          <value t="str">
            <val>1,33</val>
          </value>
        </values>
      </ddeItem>
      <ddeItem name="IGTA3.ABE" advise="1">
        <values>
          <value>
            <val>37.19</val>
          </value>
        </values>
      </ddeItem>
      <ddeItem name="IGTA3.DAT" advise="1">
        <values>
          <value t="str">
            <val>30/04/2021</val>
          </value>
        </values>
      </ddeItem>
      <ddeItem name="IGTA3.FEC" advise="1">
        <values>
          <value>
            <val>37.159999999999997</val>
          </value>
        </values>
      </ddeItem>
      <ddeItem name="IGTA3.HOR" advise="1">
        <values>
          <value t="str">
            <val>17:57:05</val>
          </value>
        </values>
      </ddeItem>
      <ddeItem name="IGTA3.MAX" advise="1">
        <values>
          <value>
            <val>37.799999999999997</val>
          </value>
        </values>
      </ddeItem>
      <ddeItem name="IGTA3.MIN" advise="1">
        <values>
          <value>
            <val>36.799999999999997</val>
          </value>
        </values>
      </ddeItem>
      <ddeItem name="IGTA3.NEG" advise="1">
        <values>
          <value>
            <val>15607</val>
          </value>
        </values>
      </ddeItem>
      <ddeItem name="IGTA3.ULT" advise="1">
        <values>
          <value>
            <val>36.799999999999997</val>
          </value>
        </values>
      </ddeItem>
      <ddeItem name="IGTA3.VAR" advise="1">
        <values>
          <value>
            <val>-0.96878363832077363</val>
          </value>
        </values>
      </ddeItem>
      <ddeItem name="IGTA3.VOL" advise="1">
        <values>
          <value>
            <val>114879511</val>
          </value>
        </values>
      </ddeItem>
      <ddeItem name="INEP3.204" advise="1">
        <values>
          <value t="str">
            <val>-1,00</val>
          </value>
        </values>
      </ddeItem>
      <ddeItem name="INEP3.ABE" advise="1">
        <values>
          <value>
            <val>46.49</val>
          </value>
        </values>
      </ddeItem>
      <ddeItem name="INEP3.DAT" advise="1">
        <values>
          <value t="str">
            <val>30/04/2021</val>
          </value>
        </values>
      </ddeItem>
      <ddeItem name="INEP3.FEC" advise="1">
        <values>
          <value>
            <val>46</val>
          </value>
        </values>
      </ddeItem>
      <ddeItem name="INEP3.HOR" advise="1">
        <values>
          <value t="str">
            <val>17:05:00</val>
          </value>
        </values>
      </ddeItem>
      <ddeItem name="INEP3.MAX" advise="1">
        <values>
          <value>
            <val>49.94</val>
          </value>
        </values>
      </ddeItem>
      <ddeItem name="INEP3.MIN" advise="1">
        <values>
          <value>
            <val>45.61</val>
          </value>
        </values>
      </ddeItem>
      <ddeItem name="INEP3.NEG" advise="1">
        <values>
          <value>
            <val>338</val>
          </value>
        </values>
      </ddeItem>
      <ddeItem name="INEP3.ULT" advise="1">
        <values>
          <value>
            <val>49.7</val>
          </value>
        </values>
      </ddeItem>
      <ddeItem name="INEP3.VAR" advise="1">
        <values>
          <value>
            <val>8.0434782608695716</val>
          </value>
        </values>
      </ddeItem>
      <ddeItem name="INEP3.VOL" advise="1">
        <values>
          <value>
            <val>2928211</val>
          </value>
        </values>
      </ddeItem>
      <ddeItem name="INEP4.204" advise="1">
        <values>
          <value t="str">
            <val>-1,00</val>
          </value>
        </values>
      </ddeItem>
      <ddeItem name="INEP4.ABE" advise="1">
        <values>
          <value>
            <val>47.89</val>
          </value>
        </values>
      </ddeItem>
      <ddeItem name="INEP4.DAT" advise="1">
        <values>
          <value t="str">
            <val>30/04/2021</val>
          </value>
        </values>
      </ddeItem>
      <ddeItem name="INEP4.FEC" advise="1">
        <values>
          <value>
            <val>47</val>
          </value>
        </values>
      </ddeItem>
      <ddeItem name="INEP4.HOR" advise="1">
        <values>
          <value t="str">
            <val>17:05:00</val>
          </value>
        </values>
      </ddeItem>
      <ddeItem name="INEP4.MAX" advise="1">
        <values>
          <value>
            <val>54.65</val>
          </value>
        </values>
      </ddeItem>
      <ddeItem name="INEP4.MIN" advise="1">
        <values>
          <value>
            <val>46.47</val>
          </value>
        </values>
      </ddeItem>
      <ddeItem name="INEP4.NEG" advise="1">
        <values>
          <value>
            <val>396</val>
          </value>
        </values>
      </ddeItem>
      <ddeItem name="INEP4.ULT" advise="1">
        <values>
          <value>
            <val>52.5</val>
          </value>
        </values>
      </ddeItem>
      <ddeItem name="INEP4.VAR" advise="1">
        <values>
          <value>
            <val>11.702127659574469</val>
          </value>
        </values>
      </ddeItem>
      <ddeItem name="INEP4.VOL" advise="1">
        <values>
          <value>
            <val>4668716</val>
          </value>
        </values>
      </ddeItem>
      <ddeItem name="IRBR3.204" advise="1">
        <values>
          <value t="str">
            <val>2,08</val>
          </value>
        </values>
      </ddeItem>
      <ddeItem name="IRBR3.ABE" advise="1">
        <values>
          <value>
            <val>6.13</val>
          </value>
        </values>
      </ddeItem>
      <ddeItem name="IRBR3.DAT" advise="1">
        <values>
          <value t="str">
            <val>30/04/2021</val>
          </value>
        </values>
      </ddeItem>
      <ddeItem name="IRBR3.FEC" advise="1">
        <values>
          <value>
            <val>6.15</val>
          </value>
        </values>
      </ddeItem>
      <ddeItem name="IRBR3.HOR" advise="1">
        <values>
          <value t="str">
            <val>17:59:53</val>
          </value>
        </values>
      </ddeItem>
      <ddeItem name="IRBR3.MAX" advise="1">
        <values>
          <value>
            <val>6.16</val>
          </value>
        </values>
      </ddeItem>
      <ddeItem name="IRBR3.MIN" advise="1">
        <values>
          <value>
            <val>6.05</val>
          </value>
        </values>
      </ddeItem>
      <ddeItem name="IRBR3.NEG" advise="1">
        <values>
          <value>
            <val>24825</val>
          </value>
        </values>
      </ddeItem>
      <ddeItem name="IRBR3.ULT" advise="1">
        <values>
          <value>
            <val>6.09</val>
          </value>
        </values>
      </ddeItem>
      <ddeItem name="IRBR3.VAR" advise="1">
        <values>
          <value>
            <val>-0.97560975609756906</val>
          </value>
        </values>
      </ddeItem>
      <ddeItem name="IRBR3.VOL" advise="1">
        <values>
          <value>
            <val>161857878</val>
          </value>
        </values>
      </ddeItem>
      <ddeItem name="ITSA3.204" advise="1">
        <values>
          <value t="str">
            <val>2,26</val>
          </value>
        </values>
      </ddeItem>
      <ddeItem name="ITSA3.ABE" advise="1">
        <values>
          <value>
            <val>11.05</val>
          </value>
        </values>
      </ddeItem>
      <ddeItem name="ITSA3.DAT" advise="1">
        <values>
          <value t="str">
            <val>30/04/2021</val>
          </value>
        </values>
      </ddeItem>
      <ddeItem name="ITSA3.FEC" advise="1">
        <values>
          <value>
            <val>11.05</val>
          </value>
        </values>
      </ddeItem>
      <ddeItem name="ITSA3.HOR" advise="1">
        <values>
          <value t="str">
            <val>17:06:00</val>
          </value>
        </values>
      </ddeItem>
      <ddeItem name="ITSA3.MAX" advise="1">
        <values>
          <value>
            <val>11.1</val>
          </value>
        </values>
      </ddeItem>
      <ddeItem name="ITSA3.MIN" advise="1">
        <values>
          <value>
            <val>10.93</val>
          </value>
        </values>
      </ddeItem>
      <ddeItem name="ITSA3.NEG" advise="1">
        <values>
          <value>
            <val>1111</val>
          </value>
        </values>
      </ddeItem>
      <ddeItem name="ITSA3.ULT" advise="1">
        <values>
          <value>
            <val>11.05</val>
          </value>
        </values>
      </ddeItem>
      <ddeItem name="ITSA3.VAR" advise="1">
        <values>
          <value>
            <val>0</val>
          </value>
        </values>
      </ddeItem>
      <ddeItem name="ITSA3.VOL" advise="1">
        <values>
          <value>
            <val>2440363</val>
          </value>
        </values>
      </ddeItem>
      <ddeItem name="ITSA4.204" advise="1">
        <values>
          <value t="str">
            <val>2,09</val>
          </value>
        </values>
      </ddeItem>
      <ddeItem name="ITSA4.ABE" advise="1">
        <values>
          <value>
            <val>10.15</val>
          </value>
        </values>
      </ddeItem>
      <ddeItem name="ITSA4.DAT" advise="1">
        <values>
          <value t="str">
            <val>30/04/2021</val>
          </value>
        </values>
      </ddeItem>
      <ddeItem name="ITSA4.FEC" advise="1">
        <values>
          <value>
            <val>10.16</val>
          </value>
        </values>
      </ddeItem>
      <ddeItem name="ITSA4.HOR" advise="1">
        <values>
          <value t="str">
            <val>17:59:58</val>
          </value>
        </values>
      </ddeItem>
      <ddeItem name="ITSA4.MAX" advise="1">
        <values>
          <value>
            <val>10.220000000000001</val>
          </value>
        </values>
      </ddeItem>
      <ddeItem name="ITSA4.MIN" advise="1">
        <values>
          <value>
            <val>10.01</val>
          </value>
        </values>
      </ddeItem>
      <ddeItem name="ITSA4.NEG" advise="1">
        <values>
          <value>
            <val>33710</val>
          </value>
        </values>
      </ddeItem>
      <ddeItem name="ITSA4.ULT" advise="1">
        <values>
          <value>
            <val>10.06</val>
          </value>
        </values>
      </ddeItem>
      <ddeItem name="ITSA4.VAR" advise="1">
        <values>
          <value>
            <val>-0.98425196850393348</val>
          </value>
        </values>
      </ddeItem>
      <ddeItem name="ITSA4.VOL" advise="1">
        <values>
          <value>
            <val>433070651</val>
          </value>
        </values>
      </ddeItem>
      <ddeItem name="ITUB3.204" advise="1">
        <values>
          <value t="str">
            <val>2,24</val>
          </value>
        </values>
      </ddeItem>
      <ddeItem name="ITUB3.ABE" advise="1">
        <values>
          <value>
            <val>24.64</val>
          </value>
        </values>
      </ddeItem>
      <ddeItem name="ITUB3.DAT" advise="1">
        <values>
          <value t="str">
            <val>30/04/2021</val>
          </value>
        </values>
      </ddeItem>
      <ddeItem name="ITUB3.FEC" advise="1">
        <values>
          <value>
            <val>24.49</val>
          </value>
        </values>
      </ddeItem>
      <ddeItem name="ITUB3.HOR" advise="1">
        <values>
          <value t="str">
            <val>17:08:00</val>
          </value>
        </values>
      </ddeItem>
      <ddeItem name="ITUB3.MAX" advise="1">
        <values>
          <value>
            <val>24.64</val>
          </value>
        </values>
      </ddeItem>
      <ddeItem name="ITUB3.MIN" advise="1">
        <values>
          <value>
            <val>24.26</val>
          </value>
        </values>
      </ddeItem>
      <ddeItem name="ITUB3.NEG" advise="1">
        <values>
          <value>
            <val>1972</val>
          </value>
        </values>
      </ddeItem>
      <ddeItem name="ITUB3.ULT" advise="1">
        <values>
          <value>
            <val>24.46</val>
          </value>
        </values>
      </ddeItem>
      <ddeItem name="ITUB3.VAR" advise="1">
        <values>
          <value>
            <val>-0.12249897917516368</val>
          </value>
        </values>
      </ddeItem>
      <ddeItem name="ITUB3.VOL" advise="1">
        <values>
          <value>
            <val>23931473</val>
          </value>
        </values>
      </ddeItem>
      <ddeItem name="ITUB4.204" advise="1">
        <values>
          <value t="str">
            <val>1,99</val>
          </value>
        </values>
      </ddeItem>
      <ddeItem name="ITUB4.ABE" advise="1">
        <values>
          <value>
            <val>27.18</val>
          </value>
        </values>
      </ddeItem>
      <ddeItem name="ITUB4.DAT" advise="1">
        <values>
          <value t="str">
            <val>30/04/2021</val>
          </value>
        </values>
      </ddeItem>
      <ddeItem name="ITUB4.FEC" advise="1">
        <values>
          <value>
            <val>27.32</val>
          </value>
        </values>
      </ddeItem>
      <ddeItem name="ITUB4.HOR" advise="1">
        <values>
          <value t="str">
            <val>17:59:36</val>
          </value>
        </values>
      </ddeItem>
      <ddeItem name="ITUB4.MAX" advise="1">
        <values>
          <value>
            <val>27.59</val>
          </value>
        </values>
      </ddeItem>
      <ddeItem name="ITUB4.MIN" advise="1">
        <values>
          <value>
            <val>26.95</val>
          </value>
        </values>
      </ddeItem>
      <ddeItem name="ITUB4.NEG" advise="1">
        <values>
          <value>
            <val>44541</val>
          </value>
        </values>
      </ddeItem>
      <ddeItem name="ITUB4.ULT" advise="1">
        <values>
          <value>
            <val>27.53</val>
          </value>
        </values>
      </ddeItem>
      <ddeItem name="ITUB4.VAR" advise="1">
        <values>
          <value>
            <val>0.76866764275256538</val>
          </value>
        </values>
      </ddeItem>
      <ddeItem name="ITUB4.VOL" advise="1">
        <values>
          <value>
            <val>1159916522</val>
          </value>
        </values>
      </ddeItem>
      <ddeItem name="JBDU3.204" advise="1">
        <values>
          <value t="str">
            <val>-1,00</val>
          </value>
        </values>
      </ddeItem>
      <ddeItem name="JBDU3.ABE" advise="1">
        <values>
          <value>
            <val>3.06</val>
          </value>
        </values>
      </ddeItem>
      <ddeItem name="JBDU3.DAT" advise="1">
        <values>
          <value t="str">
            <val>30/04/2021</val>
          </value>
        </values>
      </ddeItem>
      <ddeItem name="JBDU3.FEC" advise="1">
        <values>
          <value>
            <val>3.01</val>
          </value>
        </values>
      </ddeItem>
      <ddeItem name="JBDU3.HOR" advise="1">
        <values>
          <value t="str">
            <val>17:05:00</val>
          </value>
        </values>
      </ddeItem>
      <ddeItem name="JBDU3.MAX" advise="1">
        <values>
          <value>
            <val>3.6</val>
          </value>
        </values>
      </ddeItem>
      <ddeItem name="JBDU3.MIN" advise="1">
        <values>
          <value>
            <val>3.06</val>
          </value>
        </values>
      </ddeItem>
      <ddeItem name="JBDU3.NEG" advise="1">
        <values>
          <value>
            <val>461</val>
          </value>
        </values>
      </ddeItem>
      <ddeItem name="JBDU3.ULT" advise="1">
        <values>
          <value>
            <val>3.25</val>
          </value>
        </values>
      </ddeItem>
      <ddeItem name="JBDU3.VAR" advise="1">
        <values>
          <value>
            <val>7.9734219269103068</val>
          </value>
        </values>
      </ddeItem>
      <ddeItem name="JBDU3.VOL" advise="1">
        <values>
          <value>
            <val>982381</val>
          </value>
        </values>
      </ddeItem>
      <ddeItem name="JBDU4.204" advise="1">
        <values>
          <value t="str">
            <val>-1,00</val>
          </value>
        </values>
      </ddeItem>
      <ddeItem name="JBDU4.ABE" advise="1">
        <values>
          <value>
            <val>3.09</val>
          </value>
        </values>
      </ddeItem>
      <ddeItem name="JBDU4.DAT" advise="1">
        <values>
          <value t="str">
            <val>30/04/2021</val>
          </value>
        </values>
      </ddeItem>
      <ddeItem name="JBDU4.FEC" advise="1">
        <values>
          <value>
            <val>3.04</val>
          </value>
        </values>
      </ddeItem>
      <ddeItem name="JBDU4.HOR" advise="1">
        <values>
          <value t="str">
            <val>17:10:06</val>
          </value>
        </values>
      </ddeItem>
      <ddeItem name="JBDU4.MAX" advise="1">
        <values>
          <value>
            <val>3.33</val>
          </value>
        </values>
      </ddeItem>
      <ddeItem name="JBDU4.MIN" advise="1">
        <values>
          <value>
            <val>2.82</val>
          </value>
        </values>
      </ddeItem>
      <ddeItem name="JBDU4.NEG" advise="1">
        <values>
          <value>
            <val>1052</val>
          </value>
        </values>
      </ddeItem>
      <ddeItem name="JBDU4.ULT" advise="1">
        <values>
          <value>
            <val>2.9</val>
          </value>
        </values>
      </ddeItem>
      <ddeItem name="JBDU4.VAR" advise="1">
        <values>
          <value>
            <val>-4.6052631578947407</val>
          </value>
        </values>
      </ddeItem>
      <ddeItem name="JBDU4.VOL" advise="1">
        <values>
          <value>
            <val>1939035</val>
          </value>
        </values>
      </ddeItem>
      <ddeItem name="JBSS3.204" advise="1">
        <values>
          <value t="str">
            <val>3,38</val>
          </value>
        </values>
      </ddeItem>
      <ddeItem name="JBSS3.ABE" advise="1">
        <values>
          <value>
            <val>30.55</val>
          </value>
        </values>
      </ddeItem>
      <ddeItem name="JBSS3.DAT" advise="1">
        <values>
          <value t="str">
            <val>30/04/2021</val>
          </value>
        </values>
      </ddeItem>
      <ddeItem name="JBSS3.FEC" advise="1">
        <values>
          <value>
            <val>30.8</val>
          </value>
        </values>
      </ddeItem>
      <ddeItem name="JBSS3.HOR" advise="1">
        <values>
          <value t="str">
            <val>17:59:51</val>
          </value>
        </values>
      </ddeItem>
      <ddeItem name="JBSS3.MAX" advise="1">
        <values>
          <value>
            <val>30.65</val>
          </value>
        </values>
      </ddeItem>
      <ddeItem name="JBSS3.MIN" advise="1">
        <values>
          <value>
            <val>29.88</val>
          </value>
        </values>
      </ddeItem>
      <ddeItem name="JBSS3.NEG" advise="1">
        <values>
          <value>
            <val>34177</val>
          </value>
        </values>
      </ddeItem>
      <ddeItem name="JBSS3.ULT" advise="1">
        <values>
          <value>
            <val>30.12</val>
          </value>
        </values>
      </ddeItem>
      <ddeItem name="JBSS3.VAR" advise="1">
        <values>
          <value>
            <val>-2.207792207792207</val>
          </value>
        </values>
      </ddeItem>
      <ddeItem name="JBSS3.VOL" advise="1">
        <values>
          <value>
            <val>566366825</val>
          </value>
        </values>
      </ddeItem>
      <ddeItem name="JHSF3.204" advise="1">
        <values>
          <value t="str">
            <val>5,14</val>
          </value>
        </values>
      </ddeItem>
      <ddeItem name="JHSF3.ABE" advise="1">
        <values>
          <value>
            <val>6.8</val>
          </value>
        </values>
      </ddeItem>
      <ddeItem name="JHSF3.DAT" advise="1">
        <values>
          <value t="str">
            <val>30/04/2021</val>
          </value>
        </values>
      </ddeItem>
      <ddeItem name="JHSF3.FEC" advise="1">
        <values>
          <value>
            <val>6.85</val>
          </value>
        </values>
      </ddeItem>
      <ddeItem name="JHSF3.HOR" advise="1">
        <values>
          <value t="str">
            <val>17:59:46</val>
          </value>
        </values>
      </ddeItem>
      <ddeItem name="JHSF3.MAX" advise="1">
        <values>
          <value>
            <val>6.88</val>
          </value>
        </values>
      </ddeItem>
      <ddeItem name="JHSF3.MIN" advise="1">
        <values>
          <value>
            <val>6.72</val>
          </value>
        </values>
      </ddeItem>
      <ddeItem name="JHSF3.NEG" advise="1">
        <values>
          <value>
            <val>10172</val>
          </value>
        </values>
      </ddeItem>
      <ddeItem name="JHSF3.ULT" advise="1">
        <values>
          <value>
            <val>6.83</val>
          </value>
        </values>
      </ddeItem>
      <ddeItem name="JHSF3.VAR" advise="1">
        <values>
          <value>
            <val>-0.29197080291970184</val>
          </value>
        </values>
      </ddeItem>
      <ddeItem name="JHSF3.VOL" advise="1">
        <values>
          <value>
            <val>51005571</val>
          </value>
        </values>
      </ddeItem>
      <ddeItem name="JOPA3.204" advise="1">
        <values>
          <value t="str">
            <val>3,54</val>
          </value>
        </values>
      </ddeItem>
      <ddeItem name="JOPA3.ABE" advise="1">
        <values>
          <value>
            <val>32.74</val>
          </value>
        </values>
      </ddeItem>
      <ddeItem name="JOPA3.DAT" advise="1">
        <values>
          <value t="str">
            <val>30/04/2021</val>
          </value>
        </values>
      </ddeItem>
      <ddeItem name="JOPA3.FEC" advise="1">
        <values>
          <value>
            <val>33.133800000000001</val>
          </value>
        </values>
      </ddeItem>
      <ddeItem name="JOPA3.HOR" advise="1">
        <values>
          <value t="str">
            <val>15:49:53</val>
          </value>
        </values>
      </ddeItem>
      <ddeItem name="JOPA3.MAX" advise="1">
        <values>
          <value>
            <val>32.74</val>
          </value>
        </values>
      </ddeItem>
      <ddeItem name="JOPA3.MIN" advise="1">
        <values>
          <value>
            <val>31.81</val>
          </value>
        </values>
      </ddeItem>
      <ddeItem name="JOPA3.NEG" advise="1">
        <values>
          <value>
            <val>4</val>
          </value>
        </values>
      </ddeItem>
      <ddeItem name="JOPA3.ULT" advise="1">
        <values>
          <value>
            <val>32.1</val>
          </value>
        </values>
      </ddeItem>
      <ddeItem name="JOPA3.VAR" advise="1">
        <values>
          <value>
            <val>-3.1200767796026998</val>
          </value>
        </values>
      </ddeItem>
      <ddeItem name="JOPA3.VOL" advise="1">
        <values>
          <value>
            <val>12885</val>
          </value>
        </values>
      </ddeItem>
      <ddeItem name="JPSA3.204" advise="1">
        <values>
          <value t="str">
            <val>0,85</val>
          </value>
        </values>
      </ddeItem>
      <ddeItem name="JPSA3.ABE" advise="1">
        <values>
          <value>
            <val>26.98</val>
          </value>
        </values>
      </ddeItem>
      <ddeItem name="JPSA3.DAT" advise="1">
        <values>
          <value t="str">
            <val>30/04/2021</val>
          </value>
        </values>
      </ddeItem>
      <ddeItem name="JPSA3.FEC" advise="1">
        <values>
          <value>
            <val>26.52</val>
          </value>
        </values>
      </ddeItem>
      <ddeItem name="JPSA3.HOR" advise="1">
        <values>
          <value t="str">
            <val>17:08:00</val>
          </value>
        </values>
      </ddeItem>
      <ddeItem name="JPSA3.MAX" advise="1">
        <values>
          <value>
            <val>26.98</val>
          </value>
        </values>
      </ddeItem>
      <ddeItem name="JPSA3.MIN" advise="1">
        <values>
          <value>
            <val>26.27</val>
          </value>
        </values>
      </ddeItem>
      <ddeItem name="JPSA3.NEG" advise="1">
        <values>
          <value>
            <val>1137</val>
          </value>
        </values>
      </ddeItem>
      <ddeItem name="JPSA3.ULT" advise="1">
        <values>
          <value>
            <val>26.82</val>
          </value>
        </values>
      </ddeItem>
      <ddeItem name="JPSA3.VAR" advise="1">
        <values>
          <value>
            <val>1.1312217194570162</val>
          </value>
        </values>
      </ddeItem>
      <ddeItem name="JPSA3.VOL" advise="1">
        <values>
          <value>
            <val>7021813</val>
          </value>
        </values>
      </ddeItem>
      <ddeItem name="KEPL3.204" advise="1">
        <values>
          <value t="str">
            <val>2,90</val>
          </value>
        </values>
      </ddeItem>
      <ddeItem name="KEPL3.ABE" advise="1">
        <values>
          <value>
            <val>50.21</val>
          </value>
        </values>
      </ddeItem>
      <ddeItem name="KEPL3.DAT" advise="1">
        <values>
          <value t="str">
            <val>30/04/2021</val>
          </value>
        </values>
      </ddeItem>
      <ddeItem name="KEPL3.FEC" advise="1">
        <values>
          <value>
            <val>50.37</val>
          </value>
        </values>
      </ddeItem>
      <ddeItem name="KEPL3.HOR" advise="1">
        <values>
          <value t="str">
            <val>17:05:00</val>
          </value>
        </values>
      </ddeItem>
      <ddeItem name="KEPL3.MAX" advise="1">
        <values>
          <value>
            <val>50.85</val>
          </value>
        </values>
      </ddeItem>
      <ddeItem name="KEPL3.MIN" advise="1">
        <values>
          <value>
            <val>50.15</val>
          </value>
        </values>
      </ddeItem>
      <ddeItem name="KEPL3.NEG" advise="1">
        <values>
          <value>
            <val>1119</val>
          </value>
        </values>
      </ddeItem>
      <ddeItem name="KEPL3.ULT" advise="1">
        <values>
          <value>
            <val>50.15</val>
          </value>
        </values>
      </ddeItem>
      <ddeItem name="KEPL3.VAR" advise="1">
        <values>
          <value>
            <val>-0.43676791741115517</val>
          </value>
        </values>
      </ddeItem>
      <ddeItem name="KEPL3.VOL" advise="1">
        <values>
          <value>
            <val>8157688</val>
          </value>
        </values>
      </ddeItem>
      <ddeItem name="KLBN11.204" advise="1">
        <values>
          <value t="str">
            <val>-1,00</val>
          </value>
        </values>
      </ddeItem>
      <ddeItem name="KLBN11.ABE" advise="1">
        <values>
          <value>
            <val>28.08</val>
          </value>
        </values>
      </ddeItem>
      <ddeItem name="KLBN11.DAT" advise="1">
        <values>
          <value t="str">
            <val>30/04/2021</val>
          </value>
        </values>
      </ddeItem>
      <ddeItem name="KLBN11.FEC" advise="1">
        <values>
          <value>
            <val>28.2</val>
          </value>
        </values>
      </ddeItem>
      <ddeItem name="KLBN11.HOR" advise="1">
        <values>
          <value t="str">
            <val>17:58:25</val>
          </value>
        </values>
      </ddeItem>
      <ddeItem name="KLBN11.MAX" advise="1">
        <values>
          <value>
            <val>28.58</val>
          </value>
        </values>
      </ddeItem>
      <ddeItem name="KLBN11.MIN" advise="1">
        <values>
          <value>
            <val>27.75</val>
          </value>
        </values>
      </ddeItem>
      <ddeItem name="KLBN11.NEG" advise="1">
        <values>
          <value>
            <val>31383</val>
          </value>
        </values>
      </ddeItem>
      <ddeItem name="KLBN11.ULT" advise="1">
        <values>
          <value>
            <val>27.86</val>
          </value>
        </values>
      </ddeItem>
      <ddeItem name="KLBN11.VAR" advise="1">
        <values>
          <value>
            <val>-1.2056737588652477</val>
          </value>
        </values>
      </ddeItem>
      <ddeItem name="KLBN11.VOL" advise="1">
        <values>
          <value>
            <val>350147546</val>
          </value>
        </values>
      </ddeItem>
      <ddeItem name="KLBN3.204" advise="1">
        <values>
          <value t="str">
            <val>-1,00</val>
          </value>
        </values>
      </ddeItem>
      <ddeItem name="KLBN3.ABE" advise="1">
        <values>
          <value>
            <val>5.9</val>
          </value>
        </values>
      </ddeItem>
      <ddeItem name="KLBN3.DAT" advise="1">
        <values>
          <value t="str">
            <val>30/04/2021</val>
          </value>
        </values>
      </ddeItem>
      <ddeItem name="KLBN3.FEC" advise="1">
        <values>
          <value>
            <val>5.86</val>
          </value>
        </values>
      </ddeItem>
      <ddeItem name="KLBN3.HOR" advise="1">
        <values>
          <value t="str">
            <val>17:00:00</val>
          </value>
        </values>
      </ddeItem>
      <ddeItem name="KLBN3.MAX" advise="1">
        <values>
          <value>
            <val>5.93</val>
          </value>
        </values>
      </ddeItem>
      <ddeItem name="KLBN3.MIN" advise="1">
        <values>
          <value>
            <val>5.75</val>
          </value>
        </values>
      </ddeItem>
      <ddeItem name="KLBN3.NEG" advise="1">
        <values>
          <value>
            <val>1632</val>
          </value>
        </values>
      </ddeItem>
      <ddeItem name="KLBN3.ULT" advise="1">
        <values>
          <value>
            <val>5.8</val>
          </value>
        </values>
      </ddeItem>
      <ddeItem name="KLBN3.VAR" advise="1">
        <values>
          <value>
            <val>-1.0238907849829435</val>
          </value>
        </values>
      </ddeItem>
      <ddeItem name="KLBN3.VOL" advise="1">
        <values>
          <value>
            <val>1906771</val>
          </value>
        </values>
      </ddeItem>
      <ddeItem name="KLBN4.204" advise="1">
        <values>
          <value t="str">
            <val>-1,00</val>
          </value>
        </values>
      </ddeItem>
      <ddeItem name="KLBN4.ABE" advise="1">
        <values>
          <value>
            <val>5.62</val>
          </value>
        </values>
      </ddeItem>
      <ddeItem name="KLBN4.DAT" advise="1">
        <values>
          <value t="str">
            <val>30/04/2021</val>
          </value>
        </values>
      </ddeItem>
      <ddeItem name="KLBN4.FEC" advise="1">
        <values>
          <value>
            <val>5.57</val>
          </value>
        </values>
      </ddeItem>
      <ddeItem name="KLBN4.HOR" advise="1">
        <values>
          <value t="str">
            <val>17:06:00</val>
          </value>
        </values>
      </ddeItem>
      <ddeItem name="KLBN4.MAX" advise="1">
        <values>
          <value>
            <val>5.66</val>
          </value>
        </values>
      </ddeItem>
      <ddeItem name="KLBN4.MIN" advise="1">
        <values>
          <value>
            <val>5.5</val>
          </value>
        </values>
      </ddeItem>
      <ddeItem name="KLBN4.NEG" advise="1">
        <values>
          <value>
            <val>2340</val>
          </value>
        </values>
      </ddeItem>
      <ddeItem name="KLBN4.ULT" advise="1">
        <values>
          <value>
            <val>5.51</val>
          </value>
        </values>
      </ddeItem>
      <ddeItem name="KLBN4.VAR" advise="1">
        <values>
          <value>
            <val>-1.0771992818671543</val>
          </value>
        </values>
      </ddeItem>
      <ddeItem name="KLBN4.VOL" advise="1">
        <values>
          <value>
            <val>10454814</val>
          </value>
        </values>
      </ddeItem>
      <ddeItem name="LAME3.204" advise="1">
        <values>
          <value t="str">
            <val>0,92</val>
          </value>
        </values>
      </ddeItem>
      <ddeItem name="LAME3.ABE" advise="1">
        <values>
          <value>
            <val>20.260000000000002</val>
          </value>
        </values>
      </ddeItem>
      <ddeItem name="LAME3.DAT" advise="1">
        <values>
          <value t="str">
            <val>30/04/2021</val>
          </value>
        </values>
      </ddeItem>
      <ddeItem name="LAME3.FEC" advise="1">
        <values>
          <value>
            <val>20.27</val>
          </value>
        </values>
      </ddeItem>
      <ddeItem name="LAME3.HOR" advise="1">
        <values>
          <value t="str">
            <val>17:59:10</val>
          </value>
        </values>
      </ddeItem>
      <ddeItem name="LAME3.MAX" advise="1">
        <values>
          <value>
            <val>20.43</val>
          </value>
        </values>
      </ddeItem>
      <ddeItem name="LAME3.MIN" advise="1">
        <values>
          <value>
            <val>19.34</val>
          </value>
        </values>
      </ddeItem>
      <ddeItem name="LAME3.NEG" advise="1">
        <values>
          <value>
            <val>30546</val>
          </value>
        </values>
      </ddeItem>
      <ddeItem name="LAME3.ULT" advise="1">
        <values>
          <value>
            <val>19.850000000000001</val>
          </value>
        </values>
      </ddeItem>
      <ddeItem name="LAME3.VAR" advise="1">
        <values>
          <value>
            <val>-2.072027627035018</val>
          </value>
        </values>
      </ddeItem>
      <ddeItem name="LAME3.VOL" advise="1">
        <values>
          <value>
            <val>213786443</val>
          </value>
        </values>
      </ddeItem>
      <ddeItem name="LAME4.204" advise="1">
        <values>
          <value t="str">
            <val>0,88</val>
          </value>
        </values>
      </ddeItem>
      <ddeItem name="LAME4.ABE" advise="1">
        <values>
          <value>
            <val>21.3</val>
          </value>
        </values>
      </ddeItem>
      <ddeItem name="LAME4.DAT" advise="1">
        <values>
          <value t="str">
            <val>30/04/2021</val>
          </value>
        </values>
      </ddeItem>
      <ddeItem name="LAME4.FEC" advise="1">
        <values>
          <value>
            <val>21.46</val>
          </value>
        </values>
      </ddeItem>
      <ddeItem name="LAME4.HOR" advise="1">
        <values>
          <value t="str">
            <val>17:59:58</val>
          </value>
        </values>
      </ddeItem>
      <ddeItem name="LAME4.MAX" advise="1">
        <values>
          <value>
            <val>21.87</val>
          </value>
        </values>
      </ddeItem>
      <ddeItem name="LAME4.MIN" advise="1">
        <values>
          <value>
            <val>20.64</val>
          </value>
        </values>
      </ddeItem>
      <ddeItem name="LAME4.NEG" advise="1">
        <values>
          <value>
            <val>60030</val>
          </value>
        </values>
      </ddeItem>
      <ddeItem name="LAME4.ULT" advise="1">
        <values>
          <value>
            <val>20.86</val>
          </value>
        </values>
      </ddeItem>
      <ddeItem name="LAME4.VAR" advise="1">
        <values>
          <value>
            <val>-2.7958993476234921</val>
          </value>
        </values>
      </ddeItem>
      <ddeItem name="LAME4.VOL" advise="1">
        <values>
          <value>
            <val>618311210</val>
          </value>
        </values>
      </ddeItem>
      <ddeItem name="LAVV3.204" advise="1">
        <values>
          <value t="str">
            <val>14,47</val>
          </value>
        </values>
      </ddeItem>
      <ddeItem name="LAVV3.ABE" advise="1">
        <values>
          <value>
            <val>8.6999999999999993</val>
          </value>
        </values>
      </ddeItem>
      <ddeItem name="LAVV3.DAT" advise="1">
        <values>
          <value t="str">
            <val>30/04/2021</val>
          </value>
        </values>
      </ddeItem>
      <ddeItem name="LAVV3.FEC" advise="1">
        <values>
          <value>
            <val>8.6</val>
          </value>
        </values>
      </ddeItem>
      <ddeItem name="LAVV3.HOR" advise="1">
        <values>
          <value t="str">
            <val>17:08:00</val>
          </value>
        </values>
      </ddeItem>
      <ddeItem name="LAVV3.MAX" advise="1">
        <values>
          <value>
            <val>8.7899999999999991</val>
          </value>
        </values>
      </ddeItem>
      <ddeItem name="LAVV3.MIN" advise="1">
        <values>
          <value>
            <val>8.52</val>
          </value>
        </values>
      </ddeItem>
      <ddeItem name="LAVV3.NEG" advise="1">
        <values>
          <value>
            <val>16589</val>
          </value>
        </values>
      </ddeItem>
      <ddeItem name="LAVV3.ULT" advise="1">
        <values>
          <value>
            <val>8.58</val>
          </value>
        </values>
      </ddeItem>
      <ddeItem name="LAVV3.VAR" advise="1">
        <values>
          <value>
            <val>-0.23255813953487878</val>
          </value>
        </values>
      </ddeItem>
      <ddeItem name="LAVV3.VOL" advise="1">
        <values>
          <value>
            <val>39961925</val>
          </value>
        </values>
      </ddeItem>
      <ddeItem name="LCAM3.204" advise="1">
        <values>
          <value t="str">
            <val>1,47</val>
          </value>
        </values>
      </ddeItem>
      <ddeItem name="LCAM3.ABE" advise="1">
        <values>
          <value>
            <val>26.16</val>
          </value>
        </values>
      </ddeItem>
      <ddeItem name="LCAM3.DAT" advise="1">
        <values>
          <value t="str">
            <val>30/04/2021</val>
          </value>
        </values>
      </ddeItem>
      <ddeItem name="LCAM3.FEC" advise="1">
        <values>
          <value>
            <val>25.93</val>
          </value>
        </values>
      </ddeItem>
      <ddeItem name="LCAM3.HOR" advise="1">
        <values>
          <value t="str">
            <val>17:58:07</val>
          </value>
        </values>
      </ddeItem>
      <ddeItem name="LCAM3.MAX" advise="1">
        <values>
          <value>
            <val>26.82</val>
          </value>
        </values>
      </ddeItem>
      <ddeItem name="LCAM3.MIN" advise="1">
        <values>
          <value>
            <val>26.07</val>
          </value>
        </values>
      </ddeItem>
      <ddeItem name="LCAM3.NEG" advise="1">
        <values>
          <value>
            <val>21531</val>
          </value>
        </values>
      </ddeItem>
      <ddeItem name="LCAM3.ULT" advise="1">
        <values>
          <value>
            <val>26.37</val>
          </value>
        </values>
      </ddeItem>
      <ddeItem name="LCAM3.VAR" advise="1">
        <values>
          <value>
            <val>1.6968762051677644</val>
          </value>
        </values>
      </ddeItem>
      <ddeItem name="LCAM3.VOL" advise="1">
        <values>
          <value>
            <val>167991556</val>
          </value>
        </values>
      </ddeItem>
      <ddeItem name="LEVE3.204" advise="1">
        <values>
          <value t="str">
            <val>3,18</val>
          </value>
        </values>
      </ddeItem>
      <ddeItem name="LEVE3.ABE" advise="1">
        <values>
          <value>
            <val>27.4</val>
          </value>
        </values>
      </ddeItem>
      <ddeItem name="LEVE3.DAT" advise="1">
        <values>
          <value t="str">
            <val>30/04/2021</val>
          </value>
        </values>
      </ddeItem>
      <ddeItem name="LEVE3.FEC" advise="1">
        <values>
          <value>
            <val>27.4514</val>
          </value>
        </values>
      </ddeItem>
      <ddeItem name="LEVE3.HOR" advise="1">
        <values>
          <value t="str">
            <val>17:08:00</val>
          </value>
        </values>
      </ddeItem>
      <ddeItem name="LEVE3.MAX" advise="1">
        <values>
          <value>
            <val>27.5</val>
          </value>
        </values>
      </ddeItem>
      <ddeItem name="LEVE3.MIN" advise="1">
        <values>
          <value>
            <val>26.21</val>
          </value>
        </values>
      </ddeItem>
      <ddeItem name="LEVE3.NEG" advise="1">
        <values>
          <value>
            <val>3117</val>
          </value>
        </values>
      </ddeItem>
      <ddeItem name="LEVE3.ULT" advise="1">
        <values>
          <value>
            <val>26.43</val>
          </value>
        </values>
      </ddeItem>
      <ddeItem name="LEVE3.VAR" advise="1">
        <values>
          <value>
            <val>-3.7207574112795698</val>
          </value>
        </values>
      </ddeItem>
      <ddeItem name="LEVE3.VOL" advise="1">
        <values>
          <value>
            <val>16784604</val>
          </value>
        </values>
      </ddeItem>
      <ddeItem name="LIGT3.204" advise="1">
        <values>
          <value t="str">
            <val>2,52</val>
          </value>
        </values>
      </ddeItem>
      <ddeItem name="LIGT3.ABE" advise="1">
        <values>
          <value>
            <val>17.760000000000002</val>
          </value>
        </values>
      </ddeItem>
      <ddeItem name="LIGT3.DAT" advise="1">
        <values>
          <value t="str">
            <val>30/04/2021</val>
          </value>
        </values>
      </ddeItem>
      <ddeItem name="LIGT3.FEC" advise="1">
        <values>
          <value>
            <val>17.608899999999998</val>
          </value>
        </values>
      </ddeItem>
      <ddeItem name="LIGT3.HOR" advise="1">
        <values>
          <value t="str">
            <val>17:57:23</val>
          </value>
        </values>
      </ddeItem>
      <ddeItem name="LIGT3.MAX" advise="1">
        <values>
          <value>
            <val>17.93</val>
          </value>
        </values>
      </ddeItem>
      <ddeItem name="LIGT3.MIN" advise="1">
        <values>
          <value>
            <val>17.309999999999999</val>
          </value>
        </values>
      </ddeItem>
      <ddeItem name="LIGT3.NEG" advise="1">
        <values>
          <value>
            <val>8084</val>
          </value>
        </values>
      </ddeItem>
      <ddeItem name="LIGT3.ULT" advise="1">
        <values>
          <value>
            <val>17.52</val>
          </value>
        </values>
      </ddeItem>
      <ddeItem name="LIGT3.VAR" advise="1">
        <values>
          <value>
            <val>-0.5048583386810015</val>
          </value>
        </values>
      </ddeItem>
      <ddeItem name="LIGT3.VOL" advise="1">
        <values>
          <value>
            <val>51118057</val>
          </value>
        </values>
      </ddeItem>
      <ddeItem name="LINX3.204" advise="1">
        <values>
          <value t="str">
            <val>0,30</val>
          </value>
        </values>
      </ddeItem>
      <ddeItem name="LINX3.ABE" advise="1">
        <values>
          <value>
            <val>37.950000000000003</val>
          </value>
        </values>
      </ddeItem>
      <ddeItem name="LINX3.DAT" advise="1">
        <values>
          <value t="str">
            <val>30/04/2021</val>
          </value>
        </values>
      </ddeItem>
      <ddeItem name="LINX3.FEC" advise="1">
        <values>
          <value>
            <val>37.950000000000003</val>
          </value>
        </values>
      </ddeItem>
      <ddeItem name="LINX3.HOR" advise="1">
        <values>
          <value t="str">
            <val>17:07:00</val>
          </value>
        </values>
      </ddeItem>
      <ddeItem name="LINX3.MAX" advise="1">
        <values>
          <value>
            <val>37.97</val>
          </value>
        </values>
      </ddeItem>
      <ddeItem name="LINX3.MIN" advise="1">
        <values>
          <value>
            <val>37.659999999999997</val>
          </value>
        </values>
      </ddeItem>
      <ddeItem name="LINX3.NEG" advise="1">
        <values>
          <value>
            <val>1315</val>
          </value>
        </values>
      </ddeItem>
      <ddeItem name="LINX3.ULT" advise="1">
        <values>
          <value>
            <val>37.85</val>
          </value>
        </values>
      </ddeItem>
      <ddeItem name="LINX3.VAR" advise="1">
        <values>
          <value>
            <val>-0.26350461133070202</val>
          </value>
        </values>
      </ddeItem>
      <ddeItem name="LINX3.VOL" advise="1">
        <values>
          <value>
            <val>8368812</val>
          </value>
        </values>
      </ddeItem>
      <ddeItem name="LIPR3.204" advise="1">
        <values>
          <value t="str">
            <val>2,22</val>
          </value>
        </values>
      </ddeItem>
      <ddeItem name="LIPR3.ABE" advise="1">
        <values>
          <value>
            <val>70.55</val>
          </value>
        </values>
      </ddeItem>
      <ddeItem name="LIPR3.DAT" advise="1">
        <values>
          <value t="str">
            <val>29/04/2021</val>
          </value>
        </values>
      </ddeItem>
      <ddeItem name="LIPR3.FEC" advise="1">
        <values>
          <value>
            <val>72.98</val>
          </value>
        </values>
      </ddeItem>
      <ddeItem name="LIPR3.HOR" advise="1">
        <values>
          <value t="str">
            <val>17:00:00</val>
          </value>
        </values>
      </ddeItem>
      <ddeItem name="LIPR3.MAX" advise="1">
        <values>
          <value>
            <val>72.98</val>
          </value>
        </values>
      </ddeItem>
      <ddeItem name="LIPR3.MIN" advise="1">
        <values>
          <value>
            <val>70.5</val>
          </value>
        </values>
      </ddeItem>
      <ddeItem name="LIPR3.NEG" advise="1">
        <values>
          <value>
            <val>3</val>
          </value>
        </values>
      </ddeItem>
      <ddeItem name="LIPR3.ULT" advise="1">
        <values>
          <value>
            <val>72.98</val>
          </value>
        </values>
      </ddeItem>
      <ddeItem name="LIPR3.VAR" advise="1">
        <values>
          <value>
            <val>0</val>
          </value>
        </values>
      </ddeItem>
      <ddeItem name="LIPR3.VOL" advise="1">
        <values>
          <value>
            <val>21403</val>
          </value>
        </values>
      </ddeItem>
      <ddeItem name="LJQQ3.204" advise="1">
        <values>
          <value t="str">
            <val>1,00</val>
          </value>
        </values>
      </ddeItem>
      <ddeItem name="LJQQ3.ABE" advise="1">
        <values>
          <value>
            <val>17.8</val>
          </value>
        </values>
      </ddeItem>
      <ddeItem name="LJQQ3.DAT" advise="1">
        <values>
          <value t="str">
            <val>30/04/2021</val>
          </value>
        </values>
      </ddeItem>
      <ddeItem name="LJQQ3.FEC" advise="1">
        <values>
          <value>
            <val>17.95</val>
          </value>
        </values>
      </ddeItem>
      <ddeItem name="LJQQ3.HOR" advise="1">
        <values>
          <value t="str">
            <val>17:08:00</val>
          </value>
        </values>
      </ddeItem>
      <ddeItem name="LJQQ3.MAX" advise="1">
        <values>
          <value>
            <val>18.36</val>
          </value>
        </values>
      </ddeItem>
      <ddeItem name="LJQQ3.MIN" advise="1">
        <values>
          <value>
            <val>17.43</val>
          </value>
        </values>
      </ddeItem>
      <ddeItem name="LJQQ3.NEG" advise="1">
        <values>
          <value>
            <val>8863</val>
          </value>
        </values>
      </ddeItem>
      <ddeItem name="LJQQ3.ULT" advise="1">
        <values>
          <value>
            <val>18.12</val>
          </value>
        </values>
      </ddeItem>
      <ddeItem name="LJQQ3.VAR" advise="1">
        <values>
          <value>
            <val>0.94707520891365859</val>
          </value>
        </values>
      </ddeItem>
      <ddeItem name="LJQQ3.VOL" advise="1">
        <values>
          <value>
            <val>38738732</val>
          </value>
        </values>
      </ddeItem>
      <ddeItem name="LLIS3.204" advise="1">
        <values>
          <value t="str">
            <val>-1,00</val>
          </value>
        </values>
      </ddeItem>
      <ddeItem name="LLIS3.ABE" advise="1">
        <values>
          <value>
            <val>4.4400000000000004</val>
          </value>
        </values>
      </ddeItem>
      <ddeItem name="LLIS3.DAT" advise="1">
        <values>
          <value t="str">
            <val>30/04/2021</val>
          </value>
        </values>
      </ddeItem>
      <ddeItem name="LLIS3.FEC" advise="1">
        <values>
          <value>
            <val>4.4400000000000004</val>
          </value>
        </values>
      </ddeItem>
      <ddeItem name="LLIS3.HOR" advise="1">
        <values>
          <value t="str">
            <val>17:10:06</val>
          </value>
        </values>
      </ddeItem>
      <ddeItem name="LLIS3.MAX" advise="1">
        <values>
          <value>
            <val>4.5</val>
          </value>
        </values>
      </ddeItem>
      <ddeItem name="LLIS3.MIN" advise="1">
        <values>
          <value>
            <val>4.3499999999999996</val>
          </value>
        </values>
      </ddeItem>
      <ddeItem name="LLIS3.NEG" advise="1">
        <values>
          <value>
            <val>1333</val>
          </value>
        </values>
      </ddeItem>
      <ddeItem name="LLIS3.ULT" advise="1">
        <values>
          <value>
            <val>4.3499999999999996</val>
          </value>
        </values>
      </ddeItem>
      <ddeItem name="LLIS3.VAR" advise="1">
        <values>
          <value>
            <val>-2.0270270270270436</val>
          </value>
        </values>
      </ddeItem>
      <ddeItem name="LLIS3.VOL" advise="1">
        <values>
          <value>
            <val>3365591</val>
          </value>
        </values>
      </ddeItem>
      <ddeItem name="LOGG3.204" advise="1">
        <values>
          <value t="str">
            <val>1,81</val>
          </value>
        </values>
      </ddeItem>
      <ddeItem name="LOGG3.ABE" advise="1">
        <values>
          <value>
            <val>30.09</val>
          </value>
        </values>
      </ddeItem>
      <ddeItem name="LOGG3.DAT" advise="1">
        <values>
          <value t="str">
            <val>30/04/2021</val>
          </value>
        </values>
      </ddeItem>
      <ddeItem name="LOGG3.FEC" advise="1">
        <values>
          <value>
            <val>30.04</val>
          </value>
        </values>
      </ddeItem>
      <ddeItem name="LOGG3.HOR" advise="1">
        <values>
          <value t="str">
            <val>17:11:18</val>
          </value>
        </values>
      </ddeItem>
      <ddeItem name="LOGG3.MAX" advise="1">
        <values>
          <value>
            <val>30.37</val>
          </value>
        </values>
      </ddeItem>
      <ddeItem name="LOGG3.MIN" advise="1">
        <values>
          <value>
            <val>29.5</val>
          </value>
        </values>
      </ddeItem>
      <ddeItem name="LOGG3.NEG" advise="1">
        <values>
          <value>
            <val>2943</val>
          </value>
        </values>
      </ddeItem>
      <ddeItem name="LOGG3.ULT" advise="1">
        <values>
          <value>
            <val>29.51</val>
          </value>
        </values>
      </ddeItem>
      <ddeItem name="LOGG3.VAR" advise="1">
        <values>
          <value>
            <val>-1.7643142476697657</val>
          </value>
        </values>
      </ddeItem>
      <ddeItem name="LOGG3.VOL" advise="1">
        <values>
          <value>
            <val>17805736</val>
          </value>
        </values>
      </ddeItem>
      <ddeItem name="LOGN3.204" advise="1">
        <values>
          <value t="str">
            <val>-1,00</val>
          </value>
        </values>
      </ddeItem>
      <ddeItem name="LOGN3.ABE" advise="1">
        <values>
          <value>
            <val>20.28</val>
          </value>
        </values>
      </ddeItem>
      <ddeItem name="LOGN3.DAT" advise="1">
        <values>
          <value t="str">
            <val>30/04/2021</val>
          </value>
        </values>
      </ddeItem>
      <ddeItem name="LOGN3.FEC" advise="1">
        <values>
          <value>
            <val>20.440000000000001</val>
          </value>
        </values>
      </ddeItem>
      <ddeItem name="LOGN3.HOR" advise="1">
        <values>
          <value t="str">
            <val>17:07:00</val>
          </value>
        </values>
      </ddeItem>
      <ddeItem name="LOGN3.MAX" advise="1">
        <values>
          <value>
            <val>20.69</val>
          </value>
        </values>
      </ddeItem>
      <ddeItem name="LOGN3.MIN" advise="1">
        <values>
          <value>
            <val>19.510000000000002</val>
          </value>
        </values>
      </ddeItem>
      <ddeItem name="LOGN3.NEG" advise="1">
        <values>
          <value>
            <val>6774</val>
          </value>
        </values>
      </ddeItem>
      <ddeItem name="LOGN3.ULT" advise="1">
        <values>
          <value>
            <val>19.899999999999999</val>
          </value>
        </values>
      </ddeItem>
      <ddeItem name="LOGN3.VAR" advise="1">
        <values>
          <value>
            <val>-2.6418786692759424</val>
          </value>
        </values>
      </ddeItem>
      <ddeItem name="LOGN3.VOL" advise="1">
        <values>
          <value>
            <val>29379923</val>
          </value>
        </values>
      </ddeItem>
      <ddeItem name="LPSB3.204" advise="1">
        <values>
          <value t="str">
            <val>-1,00</val>
          </value>
        </values>
      </ddeItem>
      <ddeItem name="LPSB3.ABE" advise="1">
        <values>
          <value>
            <val>3.95</val>
          </value>
        </values>
      </ddeItem>
      <ddeItem name="LPSB3.DAT" advise="1">
        <values>
          <value t="str">
            <val>30/04/2021</val>
          </value>
        </values>
      </ddeItem>
      <ddeItem name="LPSB3.FEC" advise="1">
        <values>
          <value>
            <val>3.95</val>
          </value>
        </values>
      </ddeItem>
      <ddeItem name="LPSB3.HOR" advise="1">
        <values>
          <value t="str">
            <val>17:06:00</val>
          </value>
        </values>
      </ddeItem>
      <ddeItem name="LPSB3.MAX" advise="1">
        <values>
          <value>
            <val>4.05</val>
          </value>
        </values>
      </ddeItem>
      <ddeItem name="LPSB3.MIN" advise="1">
        <values>
          <value>
            <val>3.91</val>
          </value>
        </values>
      </ddeItem>
      <ddeItem name="LPSB3.NEG" advise="1">
        <values>
          <value>
            <val>1191</val>
          </value>
        </values>
      </ddeItem>
      <ddeItem name="LPSB3.ULT" advise="1">
        <values>
          <value>
            <val>3.95</val>
          </value>
        </values>
      </ddeItem>
      <ddeItem name="LPSB3.VAR" advise="1">
        <values>
          <value>
            <val>0</val>
          </value>
        </values>
      </ddeItem>
      <ddeItem name="LPSB3.VOL" advise="1">
        <values>
          <value>
            <val>2772407</val>
          </value>
        </values>
      </ddeItem>
      <ddeItem name="LREN3.204" advise="1">
        <values>
          <value t="str">
            <val>0,73</val>
          </value>
        </values>
      </ddeItem>
      <ddeItem name="LREN3.ABE" advise="1">
        <values>
          <value>
            <val>40.4</val>
          </value>
        </values>
      </ddeItem>
      <ddeItem name="LREN3.DAT" advise="1">
        <values>
          <value t="str">
            <val>30/04/2021</val>
          </value>
        </values>
      </ddeItem>
      <ddeItem name="LREN3.FEC" advise="1">
        <values>
          <value>
            <val>39.97</val>
          </value>
        </values>
      </ddeItem>
      <ddeItem name="LREN3.HOR" advise="1">
        <values>
          <value t="str">
            <val>17:59:46</val>
          </value>
        </values>
      </ddeItem>
      <ddeItem name="LREN3.MAX" advise="1">
        <values>
          <value>
            <val>41.75</val>
          </value>
        </values>
      </ddeItem>
      <ddeItem name="LREN3.MIN" advise="1">
        <values>
          <value>
            <val>39.840000000000003</val>
          </value>
        </values>
      </ddeItem>
      <ddeItem name="LREN3.NEG" advise="1">
        <values>
          <value>
            <val>65102</val>
          </value>
        </values>
      </ddeItem>
      <ddeItem name="LREN3.ULT" advise="1">
        <values>
          <value>
            <val>40.4</val>
          </value>
        </values>
      </ddeItem>
      <ddeItem name="LREN3.VAR" advise="1">
        <values>
          <value>
            <val>1.0758068551413553</val>
          </value>
        </values>
      </ddeItem>
      <ddeItem name="LREN3.VOL" advise="1">
        <values>
          <value>
            <val>935153450</val>
          </value>
        </values>
      </ddeItem>
      <ddeItem name="LUPA3.204" advise="1">
        <values>
          <value t="str">
            <val>-1,00</val>
          </value>
        </values>
      </ddeItem>
      <ddeItem name="LUPA3.ABE" advise="1">
        <values>
          <value>
            <val>7.18</val>
          </value>
        </values>
      </ddeItem>
      <ddeItem name="LUPA3.DAT" advise="1">
        <values>
          <value t="str">
            <val>30/04/2021</val>
          </value>
        </values>
      </ddeItem>
      <ddeItem name="LUPA3.FEC" advise="1">
        <values>
          <value>
            <val>7.18</val>
          </value>
        </values>
      </ddeItem>
      <ddeItem name="LUPA3.HOR" advise="1">
        <values>
          <value t="str">
            <val>17:06:00</val>
          </value>
        </values>
      </ddeItem>
      <ddeItem name="LUPA3.MAX" advise="1">
        <values>
          <value>
            <val>7.6</val>
          </value>
        </values>
      </ddeItem>
      <ddeItem name="LUPA3.MIN" advise="1">
        <values>
          <value>
            <val>7.04</val>
          </value>
        </values>
      </ddeItem>
      <ddeItem name="LUPA3.NEG" advise="1">
        <values>
          <value>
            <val>2635</val>
          </value>
        </values>
      </ddeItem>
      <ddeItem name="LUPA3.ULT" advise="1">
        <values>
          <value>
            <val>7.51</val>
          </value>
        </values>
      </ddeItem>
      <ddeItem name="LUPA3.VAR" advise="1">
        <values>
          <value>
            <val>4.5961002785515328</val>
          </value>
        </values>
      </ddeItem>
      <ddeItem name="LUPA3.VOL" advise="1">
        <values>
          <value>
            <val>15832379</val>
          </value>
        </values>
      </ddeItem>
      <ddeItem name="LUXM4.204" advise="1">
        <values>
          <value t="str">
            <val>8,97</val>
          </value>
        </values>
      </ddeItem>
      <ddeItem name="LUXM4.ABE" advise="1">
        <values>
          <value>
            <val>67.3</val>
          </value>
        </values>
      </ddeItem>
      <ddeItem name="LUXM4.DAT" advise="1">
        <values>
          <value t="str">
            <val>30/04/2021</val>
          </value>
        </values>
      </ddeItem>
      <ddeItem name="LUXM4.FEC" advise="1">
        <values>
          <value>
            <val>67.03</val>
          </value>
        </values>
      </ddeItem>
      <ddeItem name="LUXM4.HOR" advise="1">
        <values>
          <value t="str">
            <val>17:00:00</val>
          </value>
        </values>
      </ddeItem>
      <ddeItem name="LUXM4.MAX" advise="1">
        <values>
          <value>
            <val>67.3</val>
          </value>
        </values>
      </ddeItem>
      <ddeItem name="LUXM4.MIN" advise="1">
        <values>
          <value>
            <val>67.3</val>
          </value>
        </values>
      </ddeItem>
      <ddeItem name="LUXM4.NEG" advise="1">
        <values>
          <value>
            <val>5</val>
          </value>
        </values>
      </ddeItem>
      <ddeItem name="LUXM4.ULT" advise="1">
        <values>
          <value>
            <val>67.3</val>
          </value>
        </values>
      </ddeItem>
      <ddeItem name="LUXM4.VAR" advise="1">
        <values>
          <value>
            <val>0.40280471430702075</val>
          </value>
        </values>
      </ddeItem>
      <ddeItem name="LUXM4.VOL" advise="1">
        <values>
          <value>
            <val>33650</val>
          </value>
        </values>
      </ddeItem>
      <ddeItem name="LWSA3.204" advise="1">
        <values>
          <value t="str">
            <val>2,31</val>
          </value>
        </values>
      </ddeItem>
      <ddeItem name="LWSA3.ABE" advise="1">
        <values>
          <value>
            <val>28.9</val>
          </value>
        </values>
      </ddeItem>
      <ddeItem name="LWSA3.DAT" advise="1">
        <values>
          <value t="str">
            <val>30/04/2021</val>
          </value>
        </values>
      </ddeItem>
      <ddeItem name="LWSA3.FEC" advise="1">
        <values>
          <value>
            <val>28.9</val>
          </value>
        </values>
      </ddeItem>
      <ddeItem name="LWSA3.HOR" advise="1">
        <values>
          <value t="str">
            <val>17:59:47</val>
          </value>
        </values>
      </ddeItem>
      <ddeItem name="LWSA3.MAX" advise="1">
        <values>
          <value>
            <val>29.77</val>
          </value>
        </values>
      </ddeItem>
      <ddeItem name="LWSA3.MIN" advise="1">
        <values>
          <value>
            <val>28.65</val>
          </value>
        </values>
      </ddeItem>
      <ddeItem name="LWSA3.NEG" advise="1">
        <values>
          <value>
            <val>29587</val>
          </value>
        </values>
      </ddeItem>
      <ddeItem name="LWSA3.ULT" advise="1">
        <values>
          <value>
            <val>28.77</val>
          </value>
        </values>
      </ddeItem>
      <ddeItem name="LWSA3.VAR" advise="1">
        <values>
          <value>
            <val>-0.44982698961937373</val>
          </value>
        </values>
      </ddeItem>
      <ddeItem name="LWSA3.VOL" advise="1">
        <values>
          <value>
            <val>625070066</val>
          </value>
        </values>
      </ddeItem>
      <ddeItem name="MDIA3.204" advise="1">
        <values>
          <value t="str">
            <val>1,62</val>
          </value>
        </values>
      </ddeItem>
      <ddeItem name="MDIA3.ABE" advise="1">
        <values>
          <value>
            <val>26.83</val>
          </value>
        </values>
      </ddeItem>
      <ddeItem name="MDIA3.DAT" advise="1">
        <values>
          <value t="str">
            <val>30/04/2021</val>
          </value>
        </values>
      </ddeItem>
      <ddeItem name="MDIA3.FEC" advise="1">
        <values>
          <value>
            <val>26.88</val>
          </value>
        </values>
      </ddeItem>
      <ddeItem name="MDIA3.HOR" advise="1">
        <values>
          <value t="str">
            <val>17:59:13</val>
          </value>
        </values>
      </ddeItem>
      <ddeItem name="MDIA3.MAX" advise="1">
        <values>
          <value>
            <val>27.07</val>
          </value>
        </values>
      </ddeItem>
      <ddeItem name="MDIA3.MIN" advise="1">
        <values>
          <value>
            <val>26.51</val>
          </value>
        </values>
      </ddeItem>
      <ddeItem name="MDIA3.NEG" advise="1">
        <values>
          <value>
            <val>7905</val>
          </value>
        </values>
      </ddeItem>
      <ddeItem name="MDIA3.ULT" advise="1">
        <values>
          <value>
            <val>26.62</val>
          </value>
        </values>
      </ddeItem>
      <ddeItem name="MDIA3.VAR" advise="1">
        <values>
          <value>
            <val>-0.96726190476189744</val>
          </value>
        </values>
      </ddeItem>
      <ddeItem name="MDIA3.VOL" advise="1">
        <values>
          <value>
            <val>46349649</val>
          </value>
        </values>
      </ddeItem>
      <ddeItem name="MDNE3.204" advise="1">
        <values>
          <value t="str">
            <val>-1,00</val>
          </value>
        </values>
      </ddeItem>
      <ddeItem name="MDNE3.ABE" advise="1">
        <values>
          <value>
            <val>9.11</val>
          </value>
        </values>
      </ddeItem>
      <ddeItem name="MDNE3.DAT" advise="1">
        <values>
          <value t="str">
            <val>30/04/2021</val>
          </value>
        </values>
      </ddeItem>
      <ddeItem name="MDNE3.FEC" advise="1">
        <values>
          <value>
            <val>9.2200000000000006</val>
          </value>
        </values>
      </ddeItem>
      <ddeItem name="MDNE3.HOR" advise="1">
        <values>
          <value t="str">
            <val>17:11:18</val>
          </value>
        </values>
      </ddeItem>
      <ddeItem name="MDNE3.MAX" advise="1">
        <values>
          <value>
            <val>9.19</val>
          </value>
        </values>
      </ddeItem>
      <ddeItem name="MDNE3.MIN" advise="1">
        <values>
          <value>
            <val>8.7899999999999991</val>
          </value>
        </values>
      </ddeItem>
      <ddeItem name="MDNE3.NEG" advise="1">
        <values>
          <value>
            <val>1701</val>
          </value>
        </values>
      </ddeItem>
      <ddeItem name="MDNE3.ULT" advise="1">
        <values>
          <value>
            <val>9.0399999999999991</val>
          </value>
        </values>
      </ddeItem>
      <ddeItem name="MDNE3.VAR" advise="1">
        <values>
          <value>
            <val>-1.9522776572668272</val>
          </value>
        </values>
      </ddeItem>
      <ddeItem name="MDNE3.VOL" advise="1">
        <values>
          <value>
            <val>6067075</val>
          </value>
        </values>
      </ddeItem>
      <ddeItem name="MEAL3.204" advise="1">
        <values>
          <value t="str">
            <val>-1,00</val>
          </value>
        </values>
      </ddeItem>
      <ddeItem name="MEAL3.ABE" advise="1">
        <values>
          <value>
            <val>3.8</val>
          </value>
        </values>
      </ddeItem>
      <ddeItem name="MEAL3.DAT" advise="1">
        <values>
          <value t="str">
            <val>30/04/2021</val>
          </value>
        </values>
      </ddeItem>
      <ddeItem name="MEAL3.FEC" advise="1">
        <values>
          <value>
            <val>3.85</val>
          </value>
        </values>
      </ddeItem>
      <ddeItem name="MEAL3.HOR" advise="1">
        <values>
          <value t="str">
            <val>17:57:40</val>
          </value>
        </values>
      </ddeItem>
      <ddeItem name="MEAL3.MAX" advise="1">
        <values>
          <value>
            <val>3.83</val>
          </value>
        </values>
      </ddeItem>
      <ddeItem name="MEAL3.MIN" advise="1">
        <values>
          <value>
            <val>3.72</val>
          </value>
        </values>
      </ddeItem>
      <ddeItem name="MEAL3.NEG" advise="1">
        <values>
          <value>
            <val>7191</val>
          </value>
        </values>
      </ddeItem>
      <ddeItem name="MEAL3.ULT" advise="1">
        <values>
          <value>
            <val>3.74</val>
          </value>
        </values>
      </ddeItem>
      <ddeItem name="MEAL3.VAR" advise="1">
        <values>
          <value>
            <val>-2.8571428571428537</val>
          </value>
        </values>
      </ddeItem>
      <ddeItem name="MEAL3.VOL" advise="1">
        <values>
          <value>
            <val>14248355</val>
          </value>
        </values>
      </ddeItem>
      <ddeItem name="MELK3.204" advise="1">
        <values>
          <value t="str">
            <val>1,27</val>
          </value>
        </values>
      </ddeItem>
      <ddeItem name="MELK3.ABE" advise="1">
        <values>
          <value>
            <val>6.19</val>
          </value>
        </values>
      </ddeItem>
      <ddeItem name="MELK3.DAT" advise="1">
        <values>
          <value t="str">
            <val>30/04/2021</val>
          </value>
        </values>
      </ddeItem>
      <ddeItem name="MELK3.FEC" advise="1">
        <values>
          <value>
            <val>6.2</val>
          </value>
        </values>
      </ddeItem>
      <ddeItem name="MELK3.HOR" advise="1">
        <values>
          <value t="str">
            <val>17:08:00</val>
          </value>
        </values>
      </ddeItem>
      <ddeItem name="MELK3.MAX" advise="1">
        <values>
          <value>
            <val>6.19</val>
          </value>
        </values>
      </ddeItem>
      <ddeItem name="MELK3.MIN" advise="1">
        <values>
          <value>
            <val>6</val>
          </value>
        </values>
      </ddeItem>
      <ddeItem name="MELK3.NEG" advise="1">
        <values>
          <value>
            <val>1472</val>
          </value>
        </values>
      </ddeItem>
      <ddeItem name="MELK3.ULT" advise="1">
        <values>
          <value>
            <val>6</val>
          </value>
        </values>
      </ddeItem>
      <ddeItem name="MELK3.VAR" advise="1">
        <values>
          <value>
            <val>-3.2258064516129061</val>
          </value>
        </values>
      </ddeItem>
      <ddeItem name="MELK3.VOL" advise="1">
        <values>
          <value>
            <val>2407266</val>
          </value>
        </values>
      </ddeItem>
      <ddeItem name="MGEL4.204" advise="1">
        <values>
          <value t="str">
            <val>-1,00</val>
          </value>
        </values>
      </ddeItem>
      <ddeItem name="MGEL4.ABE" advise="1">
        <values>
          <value>
            <val>9.2899999999999991</val>
          </value>
        </values>
      </ddeItem>
      <ddeItem name="MGEL4.DAT" advise="1">
        <values>
          <value t="str">
            <val>30/04/2021</val>
          </value>
        </values>
      </ddeItem>
      <ddeItem name="MGEL4.FEC" advise="1">
        <values>
          <value>
            <val>9</val>
          </value>
        </values>
      </ddeItem>
      <ddeItem name="MGEL4.HOR" advise="1">
        <values>
          <value t="str">
            <val>16:39:34</val>
          </value>
        </values>
      </ddeItem>
      <ddeItem name="MGEL4.MAX" advise="1">
        <values>
          <value>
            <val>9.2899999999999991</val>
          </value>
        </values>
      </ddeItem>
      <ddeItem name="MGEL4.MIN" advise="1">
        <values>
          <value>
            <val>8.6999999999999993</val>
          </value>
        </values>
      </ddeItem>
      <ddeItem name="MGEL4.NEG" advise="1">
        <values>
          <value>
            <val>10</val>
          </value>
        </values>
      </ddeItem>
      <ddeItem name="MGEL4.ULT" advise="1">
        <values>
          <value>
            <val>9.2799999999999994</val>
          </value>
        </values>
      </ddeItem>
      <ddeItem name="MGEL4.VAR" advise="1">
        <values>
          <value>
            <val>3.1111111111111041</val>
          </value>
        </values>
      </ddeItem>
      <ddeItem name="MGEL4.VOL" advise="1">
        <values>
          <value>
            <val>154630</val>
          </value>
        </values>
      </ddeItem>
      <ddeItem name="MGLU3.204" advise="1">
        <values>
          <value t="str">
            <val>1,48</val>
          </value>
        </values>
      </ddeItem>
      <ddeItem name="MGLU3.ABE" advise="1">
        <values>
          <value>
            <val>20.100000000000001</val>
          </value>
        </values>
      </ddeItem>
      <ddeItem name="MGLU3.DAT" advise="1">
        <values>
          <value t="str">
            <val>30/04/2021</val>
          </value>
        </values>
      </ddeItem>
      <ddeItem name="MGLU3.FEC" advise="1">
        <values>
          <value>
            <val>20.260000000000002</val>
          </value>
        </values>
      </ddeItem>
      <ddeItem name="MGLU3.HOR" advise="1">
        <values>
          <value t="str">
            <val>17:59:57</val>
          </value>
        </values>
      </ddeItem>
      <ddeItem name="MGLU3.MAX" advise="1">
        <values>
          <value>
            <val>20.39</val>
          </value>
        </values>
      </ddeItem>
      <ddeItem name="MGLU3.MIN" advise="1">
        <values>
          <value>
            <val>19.87</val>
          </value>
        </values>
      </ddeItem>
      <ddeItem name="MGLU3.NEG" advise="1">
        <values>
          <value>
            <val>38595</val>
          </value>
        </values>
      </ddeItem>
      <ddeItem name="MGLU3.ULT" advise="1">
        <values>
          <value>
            <val>20.03</val>
          </value>
        </values>
      </ddeItem>
      <ddeItem name="MGLU3.VAR" advise="1">
        <values>
          <value>
            <val>-1.1352418558736446</val>
          </value>
        </values>
      </ddeItem>
      <ddeItem name="MGLU3.VOL" advise="1">
        <values>
          <value>
            <val>588672208</val>
          </value>
        </values>
      </ddeItem>
      <ddeItem name="MILS3.204" advise="1">
        <values>
          <value t="str">
            <val>-1,00</val>
          </value>
        </values>
      </ddeItem>
      <ddeItem name="MILS3.ABE" advise="1">
        <values>
          <value>
            <val>7.96</val>
          </value>
        </values>
      </ddeItem>
      <ddeItem name="MILS3.DAT" advise="1">
        <values>
          <value t="str">
            <val>30/04/2021</val>
          </value>
        </values>
      </ddeItem>
      <ddeItem name="MILS3.FEC" advise="1">
        <values>
          <value>
            <val>8.0299999999999994</val>
          </value>
        </values>
      </ddeItem>
      <ddeItem name="MILS3.HOR" advise="1">
        <values>
          <value t="str">
            <val>17:07:00</val>
          </value>
        </values>
      </ddeItem>
      <ddeItem name="MILS3.MAX" advise="1">
        <values>
          <value>
            <val>8.1999999999999993</val>
          </value>
        </values>
      </ddeItem>
      <ddeItem name="MILS3.MIN" advise="1">
        <values>
          <value>
            <val>7.88</val>
          </value>
        </values>
      </ddeItem>
      <ddeItem name="MILS3.NEG" advise="1">
        <values>
          <value>
            <val>4098</val>
          </value>
        </values>
      </ddeItem>
      <ddeItem name="MILS3.ULT" advise="1">
        <values>
          <value>
            <val>8.07</val>
          </value>
        </values>
      </ddeItem>
      <ddeItem name="MILS3.VAR" advise="1">
        <values>
          <value>
            <val>0.49813200498133159</val>
          </value>
        </values>
      </ddeItem>
      <ddeItem name="MILS3.VOL" advise="1">
        <values>
          <value>
            <val>15554700</val>
          </value>
        </values>
      </ddeItem>
      <ddeItem name="MMXM3.204" advise="1">
        <values>
          <value t="str">
            <val>-1,00</val>
          </value>
        </values>
      </ddeItem>
      <ddeItem name="MMXM3.ABE" advise="1">
        <values>
          <value>
            <val>24.5</val>
          </value>
        </values>
      </ddeItem>
      <ddeItem name="MMXM3.DAT" advise="1">
        <values>
          <value t="str">
            <val>30/04/2021</val>
          </value>
        </values>
      </ddeItem>
      <ddeItem name="MMXM3.FEC" advise="1">
        <values>
          <value>
            <val>24.12</val>
          </value>
        </values>
      </ddeItem>
      <ddeItem name="MMXM3.HOR" advise="1">
        <values>
          <value t="str">
            <val>17:05:00</val>
          </value>
        </values>
      </ddeItem>
      <ddeItem name="MMXM3.MAX" advise="1">
        <values>
          <value>
            <val>24.5</val>
          </value>
        </values>
      </ddeItem>
      <ddeItem name="MMXM3.MIN" advise="1">
        <values>
          <value>
            <val>23</val>
          </value>
        </values>
      </ddeItem>
      <ddeItem name="MMXM3.NEG" advise="1">
        <values>
          <value>
            <val>528</val>
          </value>
        </values>
      </ddeItem>
      <ddeItem name="MMXM3.ULT" advise="1">
        <values>
          <value>
            <val>23</val>
          </value>
        </values>
      </ddeItem>
      <ddeItem name="MMXM3.VAR" advise="1">
        <values>
          <value>
            <val>-4.6434494195688263</val>
          </value>
        </values>
      </ddeItem>
      <ddeItem name="MMXM3.VOL" advise="1">
        <values>
          <value>
            <val>2201239</val>
          </value>
        </values>
      </ddeItem>
      <ddeItem name="MNDL3.204" advise="1">
        <values>
          <value t="str">
            <val>-1,00</val>
          </value>
        </values>
      </ddeItem>
      <ddeItem name="MNDL3.ABE" advise="1">
        <values>
          <value>
            <val>24.97</val>
          </value>
        </values>
      </ddeItem>
      <ddeItem name="MNDL3.DAT" advise="1">
        <values>
          <value t="str">
            <val>30/04/2021</val>
          </value>
        </values>
      </ddeItem>
      <ddeItem name="MNDL3.FEC" advise="1">
        <values>
          <value>
            <val>25.53</val>
          </value>
        </values>
      </ddeItem>
      <ddeItem name="MNDL3.HOR" advise="1">
        <values>
          <value t="str">
            <val>15:30:30</val>
          </value>
        </values>
      </ddeItem>
      <ddeItem name="MNDL3.MAX" advise="1">
        <values>
          <value>
            <val>26.7</val>
          </value>
        </values>
      </ddeItem>
      <ddeItem name="MNDL3.MIN" advise="1">
        <values>
          <value>
            <val>24.97</val>
          </value>
        </values>
      </ddeItem>
      <ddeItem name="MNDL3.NEG" advise="1">
        <values>
          <value>
            <val>14</val>
          </value>
        </values>
      </ddeItem>
      <ddeItem name="MNDL3.ULT" advise="1">
        <values>
          <value>
            <val>26.7</val>
          </value>
        </values>
      </ddeItem>
      <ddeItem name="MNDL3.VAR" advise="1">
        <values>
          <value>
            <val>4.5828437132784883</val>
          </value>
        </values>
      </ddeItem>
      <ddeItem name="MNDL3.VOL" advise="1">
        <values>
          <value>
            <val>70084</val>
          </value>
        </values>
      </ddeItem>
      <ddeItem name="MNPR3.204" advise="1">
        <values>
          <value t="str">
            <val>-1,00</val>
          </value>
        </values>
      </ddeItem>
      <ddeItem name="MNPR3.ABE" advise="1">
        <values>
          <value>
            <val>12.9</val>
          </value>
        </values>
      </ddeItem>
      <ddeItem name="MNPR3.DAT" advise="1">
        <values>
          <value t="str">
            <val>30/04/2021</val>
          </value>
        </values>
      </ddeItem>
      <ddeItem name="MNPR3.FEC" advise="1">
        <values>
          <value>
            <val>13.01</val>
          </value>
        </values>
      </ddeItem>
      <ddeItem name="MNPR3.HOR" advise="1">
        <values>
          <value t="str">
            <val>17:05:00</val>
          </value>
        </values>
      </ddeItem>
      <ddeItem name="MNPR3.MAX" advise="1">
        <values>
          <value>
            <val>14.4</val>
          </value>
        </values>
      </ddeItem>
      <ddeItem name="MNPR3.MIN" advise="1">
        <values>
          <value>
            <val>12.25</val>
          </value>
        </values>
      </ddeItem>
      <ddeItem name="MNPR3.NEG" advise="1">
        <values>
          <value>
            <val>285</val>
          </value>
        </values>
      </ddeItem>
      <ddeItem name="MNPR3.ULT" advise="1">
        <values>
          <value>
            <val>14.4</val>
          </value>
        </values>
      </ddeItem>
      <ddeItem name="MNPR3.VAR" advise="1">
        <values>
          <value>
            <val>10.684089162182941</val>
          </value>
        </values>
      </ddeItem>
      <ddeItem name="MNPR3.VOL" advise="1">
        <values>
          <value>
            <val>1092217</val>
          </value>
        </values>
      </ddeItem>
      <ddeItem name="MOAR3.204" advise="1">
        <values>
          <value t="str">
            <val>3,18</val>
          </value>
        </values>
      </ddeItem>
      <ddeItem name="MOAR3.ABE" advise="1">
        <values>
          <value>
            <val>272.99</val>
          </value>
        </values>
      </ddeItem>
      <ddeItem name="MOAR3.DAT" advise="1">
        <values>
          <value t="str">
            <val>27/04/2021</val>
          </value>
        </values>
      </ddeItem>
      <ddeItem name="MOAR3.FEC" advise="1">
        <values>
          <value>
            <val>273</val>
          </value>
        </values>
      </ddeItem>
      <ddeItem name="MOAR3.HOR" advise="1">
        <values>
          <value t="str">
            <val>17:00:00</val>
          </value>
        </values>
      </ddeItem>
      <ddeItem name="MOAR3.MAX" advise="1">
        <values>
          <value>
            <val>273</val>
          </value>
        </values>
      </ddeItem>
      <ddeItem name="MOAR3.MIN" advise="1">
        <values>
          <value>
            <val>272.99</val>
          </value>
        </values>
      </ddeItem>
      <ddeItem name="MOAR3.NEG" advise="1">
        <values>
          <value>
            <val>4</val>
          </value>
        </values>
      </ddeItem>
      <ddeItem name="MOAR3.ULT" advise="1">
        <values>
          <value>
            <val>273</val>
          </value>
        </values>
      </ddeItem>
      <ddeItem name="MOAR3.VAR" advise="1">
        <values>
          <value>
            <val>0</val>
          </value>
        </values>
      </ddeItem>
      <ddeItem name="MOAR3.VOL" advise="1">
        <values>
          <value>
            <val>109199</val>
          </value>
        </values>
      </ddeItem>
      <ddeItem name="MOVI3.204" advise="1">
        <values>
          <value t="str">
            <val>0,75</val>
          </value>
        </values>
      </ddeItem>
      <ddeItem name="MOVI3.ABE" advise="1">
        <values>
          <value>
            <val>17.100000000000001</val>
          </value>
        </values>
      </ddeItem>
      <ddeItem name="MOVI3.DAT" advise="1">
        <values>
          <value t="str">
            <val>30/04/2021</val>
          </value>
        </values>
      </ddeItem>
      <ddeItem name="MOVI3.FEC" advise="1">
        <values>
          <value>
            <val>17.190000000000001</val>
          </value>
        </values>
      </ddeItem>
      <ddeItem name="MOVI3.HOR" advise="1">
        <values>
          <value t="str">
            <val>17:58:02</val>
          </value>
        </values>
      </ddeItem>
      <ddeItem name="MOVI3.MAX" advise="1">
        <values>
          <value>
            <val>17.3</val>
          </value>
        </values>
      </ddeItem>
      <ddeItem name="MOVI3.MIN" advise="1">
        <values>
          <value>
            <val>16.7</val>
          </value>
        </values>
      </ddeItem>
      <ddeItem name="MOVI3.NEG" advise="1">
        <values>
          <value>
            <val>11308</val>
          </value>
        </values>
      </ddeItem>
      <ddeItem name="MOVI3.ULT" advise="1">
        <values>
          <value>
            <val>16.829999999999998</val>
          </value>
        </values>
      </ddeItem>
      <ddeItem name="MOVI3.VAR" advise="1">
        <values>
          <value>
            <val>-2.0942408376963524</val>
          </value>
        </values>
      </ddeItem>
      <ddeItem name="MOVI3.VOL" advise="1">
        <values>
          <value>
            <val>57744968</val>
          </value>
        </values>
      </ddeItem>
      <ddeItem name="MRFG3.204" advise="1">
        <values>
          <value t="str">
            <val>1,05</val>
          </value>
        </values>
      </ddeItem>
      <ddeItem name="MRFG3.ABE" advise="1">
        <values>
          <value>
            <val>19.309999999999999</val>
          </value>
        </values>
      </ddeItem>
      <ddeItem name="MRFG3.DAT" advise="1">
        <values>
          <value t="str">
            <val>30/04/2021</val>
          </value>
        </values>
      </ddeItem>
      <ddeItem name="MRFG3.FEC" advise="1">
        <values>
          <value>
            <val>19.399999999999999</val>
          </value>
        </values>
      </ddeItem>
      <ddeItem name="MRFG3.HOR" advise="1">
        <values>
          <value t="str">
            <val>17:58:00</val>
          </value>
        </values>
      </ddeItem>
      <ddeItem name="MRFG3.MAX" advise="1">
        <values>
          <value>
            <val>19.600000000000001</val>
          </value>
        </values>
      </ddeItem>
      <ddeItem name="MRFG3.MIN" advise="1">
        <values>
          <value>
            <val>19.09</val>
          </value>
        </values>
      </ddeItem>
      <ddeItem name="MRFG3.NEG" advise="1">
        <values>
          <value>
            <val>17155</val>
          </value>
        </values>
      </ddeItem>
      <ddeItem name="MRFG3.ULT" advise="1">
        <values>
          <value>
            <val>19.39</val>
          </value>
        </values>
      </ddeItem>
      <ddeItem name="MRFG3.VAR" advise="1">
        <values>
          <value>
            <val>-5.1546391752567068E-2</val>
          </value>
        </values>
      </ddeItem>
      <ddeItem name="MRFG3.VOL" advise="1">
        <values>
          <value>
            <val>92299144</val>
          </value>
        </values>
      </ddeItem>
      <ddeItem name="MRSA3B.204" advise="1">
        <values>
          <value t="str">
            <val>1,61</val>
          </value>
        </values>
      </ddeItem>
      <ddeItem name="MRSA3B.ABE" advise="1">
        <values>
          <value>
            <val>50</val>
          </value>
        </values>
      </ddeItem>
      <ddeItem name="MRSA3B.DAT" advise="1">
        <values>
          <value t="str">
            <val>15/04/2021</val>
          </value>
        </values>
      </ddeItem>
      <ddeItem name="MRSA3B.FEC" advise="1">
        <values>
          <value>
            <val>41.232300000000002</val>
          </value>
        </values>
      </ddeItem>
      <ddeItem name="MRSA3B.HOR" advise="1">
        <values>
          <value t="str">
            <val>12:49:00</val>
          </value>
        </values>
      </ddeItem>
      <ddeItem name="MRSA3B.MAX" advise="1">
        <values>
          <value>
            <val>50</val>
          </value>
        </values>
      </ddeItem>
      <ddeItem name="MRSA3B.MIN" advise="1">
        <values>
          <value>
            <val>41.52</val>
          </value>
        </values>
      </ddeItem>
      <ddeItem name="MRSA3B.NEG" advise="1">
        <values>
          <value>
            <val>3</val>
          </value>
        </values>
      </ddeItem>
      <ddeItem name="MRSA3B.ULT" advise="1">
        <values>
          <value>
            <val>41.52</val>
          </value>
        </values>
      </ddeItem>
      <ddeItem name="MRSA3B.VAR" advise="1">
        <values>
          <value>
            <val>0.69775394532927082</val>
          </value>
        </values>
      </ddeItem>
      <ddeItem name="MRSA3B.VOL" advise="1">
        <values>
          <value>
            <val>13853</val>
          </value>
        </values>
      </ddeItem>
      <ddeItem name="MRSA6B.204" advise="1">
        <values>
          <value t="str">
            <val>2,49</val>
          </value>
        </values>
      </ddeItem>
      <ddeItem name="MRSA6B.ABE" advise="1">
        <values>
          <value>
            <val>28.01</val>
          </value>
        </values>
      </ddeItem>
      <ddeItem name="MRSA6B.DAT" advise="1">
        <values>
          <value t="str">
            <val>10/11/2020</val>
          </value>
        </values>
      </ddeItem>
      <ddeItem name="MRSA6B.FEC" advise="1">
        <values>
          <value>
            <val>29.313199999999998</val>
          </value>
        </values>
      </ddeItem>
      <ddeItem name="MRSA6B.HOR" advise="1">
        <values>
          <value t="str">
            <val>15:18:12</val>
          </value>
        </values>
      </ddeItem>
      <ddeItem name="MRSA6B.MAX" advise="1">
        <values>
          <value>
            <val>30</val>
          </value>
        </values>
      </ddeItem>
      <ddeItem name="MRSA6B.MIN" advise="1">
        <values>
          <value>
            <val>28.01</val>
          </value>
        </values>
      </ddeItem>
      <ddeItem name="MRSA6B.NEG" advise="1">
        <values>
          <value>
            <val>2</val>
          </value>
        </values>
      </ddeItem>
      <ddeItem name="MRSA6B.ULT" advise="1">
        <values>
          <value>
            <val>30</val>
          </value>
        </values>
      </ddeItem>
      <ddeItem name="MRSA6B.VAR" advise="1">
        <values>
          <value>
            <val>2.3429717669855274</val>
          </value>
        </values>
      </ddeItem>
      <ddeItem name="MRSA6B.VOL" advise="1">
        <values>
          <value>
            <val>5801</val>
          </value>
        </values>
      </ddeItem>
      <ddeItem name="MRVE3.204" advise="1">
        <values>
          <value t="str">
            <val>4,65</val>
          </value>
        </values>
      </ddeItem>
      <ddeItem name="MRVE3.ABE" advise="1">
        <values>
          <value>
            <val>17.28</val>
          </value>
        </values>
      </ddeItem>
      <ddeItem name="MRVE3.DAT" advise="1">
        <values>
          <value t="str">
            <val>30/04/2021</val>
          </value>
        </values>
      </ddeItem>
      <ddeItem name="MRVE3.FEC" advise="1">
        <values>
          <value>
            <val>17.3294</val>
          </value>
        </values>
      </ddeItem>
      <ddeItem name="MRVE3.HOR" advise="1">
        <values>
          <value t="str">
            <val>17:54:58</val>
          </value>
        </values>
      </ddeItem>
      <ddeItem name="MRVE3.MAX" advise="1">
        <values>
          <value>
            <val>17.760000000000002</val>
          </value>
        </values>
      </ddeItem>
      <ddeItem name="MRVE3.MIN" advise="1">
        <values>
          <value>
            <val>17.11</val>
          </value>
        </values>
      </ddeItem>
      <ddeItem name="MRVE3.NEG" advise="1">
        <values>
          <value>
            <val>20908</val>
          </value>
        </values>
      </ddeItem>
      <ddeItem name="MRVE3.ULT" advise="1">
        <values>
          <value>
            <val>17.350000000000001</val>
          </value>
        </values>
      </ddeItem>
      <ddeItem name="MRVE3.VAR" advise="1">
        <values>
          <value>
            <val>0.11887312890233781</val>
          </value>
        </values>
      </ddeItem>
      <ddeItem name="MRVE3.VOL" advise="1">
        <values>
          <value>
            <val>115717849</val>
          </value>
        </values>
      </ddeItem>
      <ddeItem name="MTRE3.204" advise="1">
        <values>
          <value t="str">
            <val>-1,00</val>
          </value>
        </values>
      </ddeItem>
      <ddeItem name="MTRE3.ABE" advise="1">
        <values>
          <value>
            <val>12.68</val>
          </value>
        </values>
      </ddeItem>
      <ddeItem name="MTRE3.DAT" advise="1">
        <values>
          <value t="str">
            <val>30/04/2021</val>
          </value>
        </values>
      </ddeItem>
      <ddeItem name="MTRE3.FEC" advise="1">
        <values>
          <value>
            <val>12.61</val>
          </value>
        </values>
      </ddeItem>
      <ddeItem name="MTRE3.HOR" advise="1">
        <values>
          <value t="str">
            <val>17:11:18</val>
          </value>
        </values>
      </ddeItem>
      <ddeItem name="MTRE3.MAX" advise="1">
        <values>
          <value>
            <val>12.9</val>
          </value>
        </values>
      </ddeItem>
      <ddeItem name="MTRE3.MIN" advise="1">
        <values>
          <value>
            <val>12.41</val>
          </value>
        </values>
      </ddeItem>
      <ddeItem name="MTRE3.NEG" advise="1">
        <values>
          <value>
            <val>4111</val>
          </value>
        </values>
      </ddeItem>
      <ddeItem name="MTRE3.ULT" advise="1">
        <values>
          <value>
            <val>12.62</val>
          </value>
        </values>
      </ddeItem>
      <ddeItem name="MTRE3.VAR" advise="1">
        <values>
          <value>
            <val>7.9302141157809564E-2</val>
          </value>
        </values>
      </ddeItem>
      <ddeItem name="MTRE3.VOL" advise="1">
        <values>
          <value>
            <val>12523271</val>
          </value>
        </values>
      </ddeItem>
      <ddeItem name="MTSA4.204" advise="1">
        <values>
          <value t="str">
            <val>1,55</val>
          </value>
        </values>
      </ddeItem>
      <ddeItem name="MTSA4.ABE" advise="1">
        <values>
          <value>
            <val>40.700000000000003</val>
          </value>
        </values>
      </ddeItem>
      <ddeItem name="MTSA4.DAT" advise="1">
        <values>
          <value t="str">
            <val>30/04/2021</val>
          </value>
        </values>
      </ddeItem>
      <ddeItem name="MTSA4.FEC" advise="1">
        <values>
          <value>
            <val>40.74</val>
          </value>
        </values>
      </ddeItem>
      <ddeItem name="MTSA4.HOR" advise="1">
        <values>
          <value t="str">
            <val>17:00:00</val>
          </value>
        </values>
      </ddeItem>
      <ddeItem name="MTSA4.MAX" advise="1">
        <values>
          <value>
            <val>41.28</val>
          </value>
        </values>
      </ddeItem>
      <ddeItem name="MTSA4.MIN" advise="1">
        <values>
          <value>
            <val>40.299999999999997</val>
          </value>
        </values>
      </ddeItem>
      <ddeItem name="MTSA4.NEG" advise="1">
        <values>
          <value>
            <val>49</val>
          </value>
        </values>
      </ddeItem>
      <ddeItem name="MTSA4.ULT" advise="1">
        <values>
          <value>
            <val>41.2</val>
          </value>
        </values>
      </ddeItem>
      <ddeItem name="MTSA4.VAR" advise="1">
        <values>
          <value>
            <val>1.1291114383897909</val>
          </value>
        </values>
      </ddeItem>
      <ddeItem name="MTSA4.VOL" advise="1">
        <values>
          <value>
            <val>268637</val>
          </value>
        </values>
      </ddeItem>
      <ddeItem name="MULT3.204" advise="1">
        <values>
          <value t="str">
            <val>1,68</val>
          </value>
        </values>
      </ddeItem>
      <ddeItem name="MULT3.ABE" advise="1">
        <values>
          <value>
            <val>23.3</val>
          </value>
        </values>
      </ddeItem>
      <ddeItem name="MULT3.DAT" advise="1">
        <values>
          <value t="str">
            <val>30/04/2021</val>
          </value>
        </values>
      </ddeItem>
      <ddeItem name="MULT3.FEC" advise="1">
        <values>
          <value>
            <val>23.43</val>
          </value>
        </values>
      </ddeItem>
      <ddeItem name="MULT3.HOR" advise="1">
        <values>
          <value t="str">
            <val>17:59:34</val>
          </value>
        </values>
      </ddeItem>
      <ddeItem name="MULT3.MAX" advise="1">
        <values>
          <value>
            <val>23.51</val>
          </value>
        </values>
      </ddeItem>
      <ddeItem name="MULT3.MIN" advise="1">
        <values>
          <value>
            <val>22.86</val>
          </value>
        </values>
      </ddeItem>
      <ddeItem name="MULT3.NEG" advise="1">
        <values>
          <value>
            <val>33126</val>
          </value>
        </values>
      </ddeItem>
      <ddeItem name="MULT3.ULT" advise="1">
        <values>
          <value>
            <val>23.03</val>
          </value>
        </values>
      </ddeItem>
      <ddeItem name="MULT3.VAR" advise="1">
        <values>
          <value>
            <val>-1.7072129748186027</val>
          </value>
        </values>
      </ddeItem>
      <ddeItem name="MULT3.VOL" advise="1">
        <values>
          <value>
            <val>200654725</val>
          </value>
        </values>
      </ddeItem>
      <ddeItem name="MWET4.204" advise="1">
        <values>
          <value t="str">
            <val>-1,00</val>
          </value>
        </values>
      </ddeItem>
      <ddeItem name="MWET4.ABE" advise="1">
        <values>
          <value>
            <val>10.83</val>
          </value>
        </values>
      </ddeItem>
      <ddeItem name="MWET4.DAT" advise="1">
        <values>
          <value t="str">
            <val>30/04/2021</val>
          </value>
        </values>
      </ddeItem>
      <ddeItem name="MWET4.FEC" advise="1">
        <values>
          <value>
            <val>10.79</val>
          </value>
        </values>
      </ddeItem>
      <ddeItem name="MWET4.HOR" advise="1">
        <values>
          <value t="str">
            <val>17:05:00</val>
          </value>
        </values>
      </ddeItem>
      <ddeItem name="MWET4.MAX" advise="1">
        <values>
          <value>
            <val>13.5</val>
          </value>
        </values>
      </ddeItem>
      <ddeItem name="MWET4.MIN" advise="1">
        <values>
          <value>
            <val>10.83</val>
          </value>
        </values>
      </ddeItem>
      <ddeItem name="MWET4.NEG" advise="1">
        <values>
          <value>
            <val>684</val>
          </value>
        </values>
      </ddeItem>
      <ddeItem name="MWET4.ULT" advise="1">
        <values>
          <value>
            <val>12.6</val>
          </value>
        </values>
      </ddeItem>
      <ddeItem name="MWET4.VAR" advise="1">
        <values>
          <value>
            <val>16.77479147358666</val>
          </value>
        </values>
      </ddeItem>
      <ddeItem name="MWET4.VOL" advise="1">
        <values>
          <value>
            <val>2132659</val>
          </value>
        </values>
      </ddeItem>
      <ddeItem name="MYPK3.204" advise="1">
        <values>
          <value t="str">
            <val>-1,00</val>
          </value>
        </values>
      </ddeItem>
      <ddeItem name="MYPK3.ABE" advise="1">
        <values>
          <value>
            <val>14.23</val>
          </value>
        </values>
      </ddeItem>
      <ddeItem name="MYPK3.DAT" advise="1">
        <values>
          <value t="str">
            <val>30/04/2021</val>
          </value>
        </values>
      </ddeItem>
      <ddeItem name="MYPK3.FEC" advise="1">
        <values>
          <value>
            <val>14.18</val>
          </value>
        </values>
      </ddeItem>
      <ddeItem name="MYPK3.HOR" advise="1">
        <values>
          <value t="str">
            <val>17:11:18</val>
          </value>
        </values>
      </ddeItem>
      <ddeItem name="MYPK3.MAX" advise="1">
        <values>
          <value>
            <val>14.32</val>
          </value>
        </values>
      </ddeItem>
      <ddeItem name="MYPK3.MIN" advise="1">
        <values>
          <value>
            <val>13.61</val>
          </value>
        </values>
      </ddeItem>
      <ddeItem name="MYPK3.NEG" advise="1">
        <values>
          <value>
            <val>8468</val>
          </value>
        </values>
      </ddeItem>
      <ddeItem name="MYPK3.ULT" advise="1">
        <values>
          <value>
            <val>13.61</val>
          </value>
        </values>
      </ddeItem>
      <ddeItem name="MYPK3.VAR" advise="1">
        <values>
          <value>
            <val>-4.0197461212976044</val>
          </value>
        </values>
      </ddeItem>
      <ddeItem name="MYPK3.VOL" advise="1">
        <values>
          <value>
            <val>36912097</val>
          </value>
        </values>
      </ddeItem>
      <ddeItem name="NEOE3.204" advise="1">
        <values>
          <value t="str">
            <val>3,38</val>
          </value>
        </values>
      </ddeItem>
      <ddeItem name="NEOE3.ABE" advise="1">
        <values>
          <value>
            <val>16.260000000000002</val>
          </value>
        </values>
      </ddeItem>
      <ddeItem name="NEOE3.DAT" advise="1">
        <values>
          <value t="str">
            <val>30/04/2021</val>
          </value>
        </values>
      </ddeItem>
      <ddeItem name="NEOE3.FEC" advise="1">
        <values>
          <value>
            <val>16.260000000000002</val>
          </value>
        </values>
      </ddeItem>
      <ddeItem name="NEOE3.HOR" advise="1">
        <values>
          <value t="str">
            <val>17:57:46</val>
          </value>
        </values>
      </ddeItem>
      <ddeItem name="NEOE3.MAX" advise="1">
        <values>
          <value>
            <val>16.38</val>
          </value>
        </values>
      </ddeItem>
      <ddeItem name="NEOE3.MIN" advise="1">
        <values>
          <value>
            <val>15.88</val>
          </value>
        </values>
      </ddeItem>
      <ddeItem name="NEOE3.NEG" advise="1">
        <values>
          <value>
            <val>13063</val>
          </value>
        </values>
      </ddeItem>
      <ddeItem name="NEOE3.ULT" advise="1">
        <values>
          <value>
            <val>16</val>
          </value>
        </values>
      </ddeItem>
      <ddeItem name="NEOE3.VAR" advise="1">
        <values>
          <value>
            <val>-1.599015990159911</val>
          </value>
        </values>
      </ddeItem>
      <ddeItem name="NEOE3.VOL" advise="1">
        <values>
          <value>
            <val>55236375</val>
          </value>
        </values>
      </ddeItem>
      <ddeItem name="NORD3.204" advise="1">
        <values>
          <value t="str">
            <val>-1,00</val>
          </value>
        </values>
      </ddeItem>
      <ddeItem name="NORD3.ABE" advise="1">
        <values>
          <value>
            <val>23.75</val>
          </value>
        </values>
      </ddeItem>
      <ddeItem name="NORD3.DAT" advise="1">
        <values>
          <value t="str">
            <val>30/04/2021</val>
          </value>
        </values>
      </ddeItem>
      <ddeItem name="NORD3.FEC" advise="1">
        <values>
          <value>
            <val>24.12</val>
          </value>
        </values>
      </ddeItem>
      <ddeItem name="NORD3.HOR" advise="1">
        <values>
          <value t="str">
            <val>16:24:12</val>
          </value>
        </values>
      </ddeItem>
      <ddeItem name="NORD3.MAX" advise="1">
        <values>
          <value>
            <val>24</val>
          </value>
        </values>
      </ddeItem>
      <ddeItem name="NORD3.MIN" advise="1">
        <values>
          <value>
            <val>23.01</val>
          </value>
        </values>
      </ddeItem>
      <ddeItem name="NORD3.NEG" advise="1">
        <values>
          <value>
            <val>17</val>
          </value>
        </values>
      </ddeItem>
      <ddeItem name="NORD3.ULT" advise="1">
        <values>
          <value>
            <val>24</val>
          </value>
        </values>
      </ddeItem>
      <ddeItem name="NORD3.VAR" advise="1">
        <values>
          <value>
            <val>-0.49751243781094939</val>
          </value>
        </values>
      </ddeItem>
      <ddeItem name="NORD3.VOL" advise="1">
        <values>
          <value>
            <val>44730</val>
          </value>
        </values>
      </ddeItem>
      <ddeItem name="NTCO3.204" advise="1">
        <values>
          <value t="str">
            <val>-1,00</val>
          </value>
        </values>
      </ddeItem>
      <ddeItem name="NTCO3.ABE" advise="1">
        <values>
          <value>
            <val>47.34</val>
          </value>
        </values>
      </ddeItem>
      <ddeItem name="NTCO3.DAT" advise="1">
        <values>
          <value t="str">
            <val>30/04/2021</val>
          </value>
        </values>
      </ddeItem>
      <ddeItem name="NTCO3.FEC" advise="1">
        <values>
          <value>
            <val>47.37</val>
          </value>
        </values>
      </ddeItem>
      <ddeItem name="NTCO3.HOR" advise="1">
        <values>
          <value t="str">
            <val>17:59:37</val>
          </value>
        </values>
      </ddeItem>
      <ddeItem name="NTCO3.MAX" advise="1">
        <values>
          <value>
            <val>48.8</val>
          </value>
        </values>
      </ddeItem>
      <ddeItem name="NTCO3.MIN" advise="1">
        <values>
          <value>
            <val>47.09</val>
          </value>
        </values>
      </ddeItem>
      <ddeItem name="NTCO3.NEG" advise="1">
        <values>
          <value>
            <val>23960</val>
          </value>
        </values>
      </ddeItem>
      <ddeItem name="NTCO3.ULT" advise="1">
        <values>
          <value>
            <val>48.74</val>
          </value>
        </values>
      </ddeItem>
      <ddeItem name="NTCO3.VAR" advise="1">
        <values>
          <value>
            <val>2.8921258180282976</val>
          </value>
        </values>
      </ddeItem>
      <ddeItem name="NTCO3.VOL" advise="1">
        <values>
          <value>
            <val>520804264</val>
          </value>
        </values>
      </ddeItem>
      <ddeItem name="ODPV3.204" advise="1">
        <values>
          <value t="str">
            <val>5,22</val>
          </value>
        </values>
      </ddeItem>
      <ddeItem name="ODPV3.ABE" advise="1">
        <values>
          <value>
            <val>12.88</val>
          </value>
        </values>
      </ddeItem>
      <ddeItem name="ODPV3.DAT" advise="1">
        <values>
          <value t="str">
            <val>30/04/2021</val>
          </value>
        </values>
      </ddeItem>
      <ddeItem name="ODPV3.FEC" advise="1">
        <values>
          <value>
            <val>12.92</val>
          </value>
        </values>
      </ddeItem>
      <ddeItem name="ODPV3.HOR" advise="1">
        <values>
          <value t="str">
            <val>17:08:00</val>
          </value>
        </values>
      </ddeItem>
      <ddeItem name="ODPV3.MAX" advise="1">
        <values>
          <value>
            <val>13.01</val>
          </value>
        </values>
      </ddeItem>
      <ddeItem name="ODPV3.MIN" advise="1">
        <values>
          <value>
            <val>12.77</val>
          </value>
        </values>
      </ddeItem>
      <ddeItem name="ODPV3.NEG" advise="1">
        <values>
          <value>
            <val>4057</val>
          </value>
        </values>
      </ddeItem>
      <ddeItem name="ODPV3.ULT" advise="1">
        <values>
          <value>
            <val>12.77</val>
          </value>
        </values>
      </ddeItem>
      <ddeItem name="ODPV3.VAR" advise="1">
        <values>
          <value>
            <val>-1.1609907120743062</val>
          </value>
        </values>
      </ddeItem>
      <ddeItem name="ODPV3.VOL" advise="1">
        <values>
          <value>
            <val>13273943</val>
          </value>
        </values>
      </ddeItem>
      <ddeItem name="OFSA3.204" advise="1">
        <values>
          <value t="str">
            <val>1,75</val>
          </value>
        </values>
      </ddeItem>
      <ddeItem name="OFSA3.ABE" advise="1">
        <values>
          <value>
            <val>32.950000000000003</val>
          </value>
        </values>
      </ddeItem>
      <ddeItem name="OFSA3.DAT" advise="1">
        <values>
          <value t="str">
            <val>30/04/2021</val>
          </value>
        </values>
      </ddeItem>
      <ddeItem name="OFSA3.FEC" advise="1">
        <values>
          <value>
            <val>32.950000000000003</val>
          </value>
        </values>
      </ddeItem>
      <ddeItem name="OFSA3.HOR" advise="1">
        <values>
          <value t="str">
            <val>17:00:00</val>
          </value>
        </values>
      </ddeItem>
      <ddeItem name="OFSA3.MAX" advise="1">
        <values>
          <value>
            <val>33.049999999999997</val>
          </value>
        </values>
      </ddeItem>
      <ddeItem name="OFSA3.MIN" advise="1">
        <values>
          <value>
            <val>32.56</val>
          </value>
        </values>
      </ddeItem>
      <ddeItem name="OFSA3.NEG" advise="1">
        <values>
          <value>
            <val>56</val>
          </value>
        </values>
      </ddeItem>
      <ddeItem name="OFSA3.ULT" advise="1">
        <values>
          <value>
            <val>32.65</val>
          </value>
        </values>
      </ddeItem>
      <ddeItem name="OFSA3.VAR" advise="1">
        <values>
          <value>
            <val>-0.91047040971169724</val>
          </value>
        </values>
      </ddeItem>
      <ddeItem name="OFSA3.VOL" advise="1">
        <values>
          <value>
            <val>384187</val>
          </value>
        </values>
      </ddeItem>
      <ddeItem name="OIBR3.204" advise="1">
        <values>
          <value t="str">
            <val>-1,00</val>
          </value>
        </values>
      </ddeItem>
      <ddeItem name="OIBR3.ABE" advise="1">
        <values>
          <value>
            <val>1.74</val>
          </value>
        </values>
      </ddeItem>
      <ddeItem name="OIBR3.DAT" advise="1">
        <values>
          <value t="str">
            <val>30/04/2021</val>
          </value>
        </values>
      </ddeItem>
      <ddeItem name="OIBR3.FEC" advise="1">
        <values>
          <value>
            <val>1.75</val>
          </value>
        </values>
      </ddeItem>
      <ddeItem name="OIBR3.HOR" advise="1">
        <values>
          <value t="str">
            <val>17:10:06</val>
          </value>
        </values>
      </ddeItem>
      <ddeItem name="OIBR3.MAX" advise="1">
        <values>
          <value>
            <val>1.75</val>
          </value>
        </values>
      </ddeItem>
      <ddeItem name="OIBR3.MIN" advise="1">
        <values>
          <value>
            <val>1.69</val>
          </value>
        </values>
      </ddeItem>
      <ddeItem name="OIBR3.NEG" advise="1">
        <values>
          <value>
            <val>16895</val>
          </value>
        </values>
      </ddeItem>
      <ddeItem name="OIBR3.ULT" advise="1">
        <values>
          <value>
            <val>1.7</val>
          </value>
        </values>
      </ddeItem>
      <ddeItem name="OIBR3.VAR" advise="1">
        <values>
          <value>
            <val>-2.8571428571428599</val>
          </value>
        </values>
      </ddeItem>
      <ddeItem name="OIBR3.VOL" advise="1">
        <values>
          <value>
            <val>133836755</val>
          </value>
        </values>
      </ddeItem>
      <ddeItem name="OIBR4.204" advise="1">
        <values>
          <value t="str">
            <val>-1,00</val>
          </value>
        </values>
      </ddeItem>
      <ddeItem name="OIBR4.ABE" advise="1">
        <values>
          <value>
            <val>2.4300000000000002</val>
          </value>
        </values>
      </ddeItem>
      <ddeItem name="OIBR4.DAT" advise="1">
        <values>
          <value t="str">
            <val>30/04/2021</val>
          </value>
        </values>
      </ddeItem>
      <ddeItem name="OIBR4.FEC" advise="1">
        <values>
          <value>
            <val>2.4300000000000002</val>
          </value>
        </values>
      </ddeItem>
      <ddeItem name="OIBR4.HOR" advise="1">
        <values>
          <value t="str">
            <val>17:07:00</val>
          </value>
        </values>
      </ddeItem>
      <ddeItem name="OIBR4.MAX" advise="1">
        <values>
          <value>
            <val>2.4300000000000002</val>
          </value>
        </values>
      </ddeItem>
      <ddeItem name="OIBR4.MIN" advise="1">
        <values>
          <value>
            <val>2.38</val>
          </value>
        </values>
      </ddeItem>
      <ddeItem name="OIBR4.NEG" advise="1">
        <values>
          <value>
            <val>787</val>
          </value>
        </values>
      </ddeItem>
      <ddeItem name="OIBR4.ULT" advise="1">
        <values>
          <value>
            <val>2.38</val>
          </value>
        </values>
      </ddeItem>
      <ddeItem name="OIBR4.VAR" advise="1">
        <values>
          <value>
            <val>-2.0576131687242905</val>
          </value>
        </values>
      </ddeItem>
      <ddeItem name="OIBR4.VOL" advise="1">
        <values>
          <value>
            <val>3248561</val>
          </value>
        </values>
      </ddeItem>
      <ddeItem name="OMGE3.204" advise="1">
        <values>
          <value t="str">
            <val>-1,00</val>
          </value>
        </values>
      </ddeItem>
      <ddeItem name="OMGE3.ABE" advise="1">
        <values>
          <value>
            <val>39.36</val>
          </value>
        </values>
      </ddeItem>
      <ddeItem name="OMGE3.DAT" advise="1">
        <values>
          <value t="str">
            <val>30/04/2021</val>
          </value>
        </values>
      </ddeItem>
      <ddeItem name="OMGE3.FEC" advise="1">
        <values>
          <value>
            <val>39.590000000000003</val>
          </value>
        </values>
      </ddeItem>
      <ddeItem name="OMGE3.HOR" advise="1">
        <values>
          <value t="str">
            <val>17:07:00</val>
          </value>
        </values>
      </ddeItem>
      <ddeItem name="OMGE3.MAX" advise="1">
        <values>
          <value>
            <val>39.619999999999997</val>
          </value>
        </values>
      </ddeItem>
      <ddeItem name="OMGE3.MIN" advise="1">
        <values>
          <value>
            <val>38.18</val>
          </value>
        </values>
      </ddeItem>
      <ddeItem name="OMGE3.NEG" advise="1">
        <values>
          <value>
            <val>5319</val>
          </value>
        </values>
      </ddeItem>
      <ddeItem name="OMGE3.ULT" advise="1">
        <values>
          <value>
            <val>39.200000000000003</val>
          </value>
        </values>
      </ddeItem>
      <ddeItem name="OMGE3.VAR" advise="1">
        <values>
          <value>
            <val>-0.98509724677949118</val>
          </value>
        </values>
      </ddeItem>
      <ddeItem name="OMGE3.VOL" advise="1">
        <values>
          <value>
            <val>61999916</val>
          </value>
        </values>
      </ddeItem>
      <ddeItem name="OSXB3.204" advise="1">
        <values>
          <value t="str">
            <val>-1,00</val>
          </value>
        </values>
      </ddeItem>
      <ddeItem name="OSXB3.ABE" advise="1">
        <values>
          <value>
            <val>14.01</val>
          </value>
        </values>
      </ddeItem>
      <ddeItem name="OSXB3.DAT" advise="1">
        <values>
          <value t="str">
            <val>30/04/2021</val>
          </value>
        </values>
      </ddeItem>
      <ddeItem name="OSXB3.FEC" advise="1">
        <values>
          <value>
            <val>14</val>
          </value>
        </values>
      </ddeItem>
      <ddeItem name="OSXB3.HOR" advise="1">
        <values>
          <value t="str">
            <val>17:00:00</val>
          </value>
        </values>
      </ddeItem>
      <ddeItem name="OSXB3.MAX" advise="1">
        <values>
          <value>
            <val>14.19</val>
          </value>
        </values>
      </ddeItem>
      <ddeItem name="OSXB3.MIN" advise="1">
        <values>
          <value>
            <val>14</val>
          </value>
        </values>
      </ddeItem>
      <ddeItem name="OSXB3.NEG" advise="1">
        <values>
          <value>
            <val>68</val>
          </value>
        </values>
      </ddeItem>
      <ddeItem name="OSXB3.ULT" advise="1">
        <values>
          <value>
            <val>14.05</val>
          </value>
        </values>
      </ddeItem>
      <ddeItem name="OSXB3.VAR" advise="1">
        <values>
          <value>
            <val>0.3571428571428622</val>
          </value>
        </values>
      </ddeItem>
      <ddeItem name="OSXB3.VOL" advise="1">
        <values>
          <value>
            <val>230361</val>
          </value>
        </values>
      </ddeItem>
      <ddeItem name="PARD3.204" advise="1">
        <values>
          <value t="str">
            <val>1,31</val>
          </value>
        </values>
      </ddeItem>
      <ddeItem name="PARD3.ABE" advise="1">
        <values>
          <value>
            <val>19.190000000000001</val>
          </value>
        </values>
      </ddeItem>
      <ddeItem name="PARD3.DAT" advise="1">
        <values>
          <value t="str">
            <val>30/04/2021</val>
          </value>
        </values>
      </ddeItem>
      <ddeItem name="PARD3.FEC" advise="1">
        <values>
          <value>
            <val>19.190000000000001</val>
          </value>
        </values>
      </ddeItem>
      <ddeItem name="PARD3.HOR" advise="1">
        <values>
          <value t="str">
            <val>17:06:00</val>
          </value>
        </values>
      </ddeItem>
      <ddeItem name="PARD3.MAX" advise="1">
        <values>
          <value>
            <val>19.3</val>
          </value>
        </values>
      </ddeItem>
      <ddeItem name="PARD3.MIN" advise="1">
        <values>
          <value>
            <val>18.809999999999999</val>
          </value>
        </values>
      </ddeItem>
      <ddeItem name="PARD3.NEG" advise="1">
        <values>
          <value>
            <val>3284</val>
          </value>
        </values>
      </ddeItem>
      <ddeItem name="PARD3.ULT" advise="1">
        <values>
          <value>
            <val>18.809999999999999</val>
          </value>
        </values>
      </ddeItem>
      <ddeItem name="PARD3.VAR" advise="1">
        <values>
          <value>
            <val>-1.9801980198019935</val>
          </value>
        </values>
      </ddeItem>
      <ddeItem name="PARD3.VOL" advise="1">
        <values>
          <value>
            <val>10202037</val>
          </value>
        </values>
      </ddeItem>
      <ddeItem name="PATI3.204" advise="1">
        <values>
          <value t="str">
            <val>3,69</val>
          </value>
        </values>
      </ddeItem>
      <ddeItem name="PATI3.ABE" advise="1">
        <values>
          <value>
            <val>69</val>
          </value>
        </values>
      </ddeItem>
      <ddeItem name="PATI3.DAT" advise="1">
        <values>
          <value t="str">
            <val>30/04/2021</val>
          </value>
        </values>
      </ddeItem>
      <ddeItem name="PATI3.FEC" advise="1">
        <values>
          <value>
            <val>68</val>
          </value>
        </values>
      </ddeItem>
      <ddeItem name="PATI3.HOR" advise="1">
        <values>
          <value t="str">
            <val>11:18:19</val>
          </value>
        </values>
      </ddeItem>
      <ddeItem name="PATI3.MAX" advise="1">
        <values>
          <value>
            <val>69</val>
          </value>
        </values>
      </ddeItem>
      <ddeItem name="PATI3.MIN" advise="1">
        <values>
          <value>
            <val>69</val>
          </value>
        </values>
      </ddeItem>
      <ddeItem name="PATI3.NEG" advise="1">
        <values>
          <value>
            <val>2</val>
          </value>
        </values>
      </ddeItem>
      <ddeItem name="PATI3.ULT" advise="1">
        <values>
          <value>
            <val>69</val>
          </value>
        </values>
      </ddeItem>
      <ddeItem name="PATI3.VAR" advise="1">
        <values>
          <value>
            <val>1.4705882352941178</val>
          </value>
        </values>
      </ddeItem>
      <ddeItem name="PATI3.VOL" advise="1">
        <values>
          <value>
            <val>13800</val>
          </value>
        </values>
      </ddeItem>
      <ddeItem name="PATI4.204" advise="1">
        <values>
          <value t="str">
            <val>4,65</val>
          </value>
        </values>
      </ddeItem>
      <ddeItem name="PATI4.ABE" advise="1">
        <values>
          <value>
            <val>79.900000000000006</val>
          </value>
        </values>
      </ddeItem>
      <ddeItem name="PATI4.DAT" advise="1">
        <values>
          <value t="str">
            <val>29/04/2021</val>
          </value>
        </values>
      </ddeItem>
      <ddeItem name="PATI4.FEC" advise="1">
        <values>
          <value>
            <val>79.900000000000006</val>
          </value>
        </values>
      </ddeItem>
      <ddeItem name="PATI4.HOR" advise="1">
        <values>
          <value t="str">
            <val>10:46:51</val>
          </value>
        </values>
      </ddeItem>
      <ddeItem name="PATI4.MAX" advise="1">
        <values>
          <value>
            <val>79.900000000000006</val>
          </value>
        </values>
      </ddeItem>
      <ddeItem name="PATI4.MIN" advise="1">
        <values>
          <value>
            <val>79.900000000000006</val>
          </value>
        </values>
      </ddeItem>
      <ddeItem name="PATI4.NEG" advise="1">
        <values>
          <value>
            <val>1</val>
          </value>
        </values>
      </ddeItem>
      <ddeItem name="PATI4.ULT" advise="1">
        <values>
          <value>
            <val>79.900000000000006</val>
          </value>
        </values>
      </ddeItem>
      <ddeItem name="PATI4.VAR" advise="1">
        <values>
          <value>
            <val>0</val>
          </value>
        </values>
      </ddeItem>
      <ddeItem name="PATI4.VOL" advise="1">
        <values>
          <value>
            <val>7990</val>
          </value>
        </values>
      </ddeItem>
      <ddeItem name="PCAR3.204" advise="1">
        <values>
          <value t="str">
            <val>3,20</val>
          </value>
        </values>
      </ddeItem>
      <ddeItem name="PCAR3.ABE" advise="1">
        <values>
          <value>
            <val>39.4</val>
          </value>
        </values>
      </ddeItem>
      <ddeItem name="PCAR3.DAT" advise="1">
        <values>
          <value t="str">
            <val>30/04/2021</val>
          </value>
        </values>
      </ddeItem>
      <ddeItem name="PCAR3.FEC" advise="1">
        <values>
          <value>
            <val>39.049999999999997</val>
          </value>
        </values>
      </ddeItem>
      <ddeItem name="PCAR3.HOR" advise="1">
        <values>
          <value t="str">
            <val>17:59:45</val>
          </value>
        </values>
      </ddeItem>
      <ddeItem name="PCAR3.MAX" advise="1">
        <values>
          <value>
            <val>41.15</val>
          </value>
        </values>
      </ddeItem>
      <ddeItem name="PCAR3.MIN" advise="1">
        <values>
          <value>
            <val>39.15</val>
          </value>
        </values>
      </ddeItem>
      <ddeItem name="PCAR3.NEG" advise="1">
        <values>
          <value>
            <val>30256</val>
          </value>
        </values>
      </ddeItem>
      <ddeItem name="PCAR3.ULT" advise="1">
        <values>
          <value>
            <val>40.729999999999997</val>
          </value>
        </values>
      </ddeItem>
      <ddeItem name="PCAR3.VAR" advise="1">
        <values>
          <value>
            <val>4.3021766965428929</val>
          </value>
        </values>
      </ddeItem>
      <ddeItem name="PCAR3.VOL" advise="1">
        <values>
          <value>
            <val>384420577</val>
          </value>
        </values>
      </ddeItem>
      <ddeItem name="PDGR3.204" advise="1">
        <values>
          <value t="str">
            <val>-1,00</val>
          </value>
        </values>
      </ddeItem>
      <ddeItem name="PDGR3.ABE" advise="1">
        <values>
          <value>
            <val>5.98</val>
          </value>
        </values>
      </ddeItem>
      <ddeItem name="PDGR3.DAT" advise="1">
        <values>
          <value t="str">
            <val>30/04/2021</val>
          </value>
        </values>
      </ddeItem>
      <ddeItem name="PDGR3.FEC" advise="1">
        <values>
          <value>
            <val>5.98</val>
          </value>
        </values>
      </ddeItem>
      <ddeItem name="PDGR3.HOR" advise="1">
        <values>
          <value t="str">
            <val>17:06:00</val>
          </value>
        </values>
      </ddeItem>
      <ddeItem name="PDGR3.MAX" advise="1">
        <values>
          <value>
            <val>6</val>
          </value>
        </values>
      </ddeItem>
      <ddeItem name="PDGR3.MIN" advise="1">
        <values>
          <value>
            <val>5.52</val>
          </value>
        </values>
      </ddeItem>
      <ddeItem name="PDGR3.NEG" advise="1">
        <values>
          <value>
            <val>203</val>
          </value>
        </values>
      </ddeItem>
      <ddeItem name="PDGR3.ULT" advise="1">
        <values>
          <value>
            <val>5.65</val>
          </value>
        </values>
      </ddeItem>
      <ddeItem name="PDGR3.VAR" advise="1">
        <values>
          <value>
            <val>-5.5183946488294326</val>
          </value>
        </values>
      </ddeItem>
      <ddeItem name="PDGR3.VOL" advise="1">
        <values>
          <value>
            <val>724069</val>
          </value>
        </values>
      </ddeItem>
      <ddeItem name="PDTC3.204" advise="1">
        <values>
          <value t="str">
            <val>-1,00</val>
          </value>
        </values>
      </ddeItem>
      <ddeItem name="PDTC3.ABE" advise="1">
        <values>
          <value>
            <val>9.8800000000000008</val>
          </value>
        </values>
      </ddeItem>
      <ddeItem name="PDTC3.DAT" advise="1">
        <values>
          <value t="str">
            <val>30/04/2021</val>
          </value>
        </values>
      </ddeItem>
      <ddeItem name="PDTC3.FEC" advise="1">
        <values>
          <value>
            <val>9.8800000000000008</val>
          </value>
        </values>
      </ddeItem>
      <ddeItem name="PDTC3.HOR" advise="1">
        <values>
          <value t="str">
            <val>17:05:00</val>
          </value>
        </values>
      </ddeItem>
      <ddeItem name="PDTC3.MAX" advise="1">
        <values>
          <value>
            <val>10.42</val>
          </value>
        </values>
      </ddeItem>
      <ddeItem name="PDTC3.MIN" advise="1">
        <values>
          <value>
            <val>9.6</val>
          </value>
        </values>
      </ddeItem>
      <ddeItem name="PDTC3.NEG" advise="1">
        <values>
          <value>
            <val>2674</val>
          </value>
        </values>
      </ddeItem>
      <ddeItem name="PDTC3.ULT" advise="1">
        <values>
          <value>
            <val>9.9600000000000009</val>
          </value>
        </values>
      </ddeItem>
      <ddeItem name="PDTC3.VAR" advise="1">
        <values>
          <value>
            <val>0.80971659919028405</val>
          </value>
        </values>
      </ddeItem>
      <ddeItem name="PDTC3.VOL" advise="1">
        <values>
          <value>
            <val>7266997</val>
          </value>
        </values>
      </ddeItem>
      <ddeItem name="PEAB4.204" advise="1">
        <values>
          <value t="str">
            <val>53,62</val>
          </value>
        </values>
      </ddeItem>
      <ddeItem name="PEAB4.ABE" advise="1">
        <values>
          <value>
            <val>64.510000000000005</val>
          </value>
        </values>
      </ddeItem>
      <ddeItem name="PEAB4.DAT" advise="1">
        <values>
          <value t="str">
            <val>29/04/2021</val>
          </value>
        </values>
      </ddeItem>
      <ddeItem name="PEAB4.FEC" advise="1">
        <values>
          <value>
            <val>64.510000000000005</val>
          </value>
        </values>
      </ddeItem>
      <ddeItem name="PEAB4.HOR" advise="1">
        <values>
          <value t="str">
            <val>12:52:55</val>
          </value>
        </values>
      </ddeItem>
      <ddeItem name="PEAB4.MAX" advise="1">
        <values>
          <value>
            <val>64.510000000000005</val>
          </value>
        </values>
      </ddeItem>
      <ddeItem name="PEAB4.MIN" advise="1">
        <values>
          <value>
            <val>64.510000000000005</val>
          </value>
        </values>
      </ddeItem>
      <ddeItem name="PEAB4.NEG" advise="1">
        <values>
          <value>
            <val>1</val>
          </value>
        </values>
      </ddeItem>
      <ddeItem name="PEAB4.ULT" advise="1">
        <values>
          <value>
            <val>64.510000000000005</val>
          </value>
        </values>
      </ddeItem>
      <ddeItem name="PEAB4.VAR" advise="1">
        <values>
          <value>
            <val>0</val>
          </value>
        </values>
      </ddeItem>
      <ddeItem name="PEAB4.VOL" advise="1">
        <values>
          <value>
            <val>6451</val>
          </value>
        </values>
      </ddeItem>
      <ddeItem name="PETR3.204" advise="1">
        <values>
          <value t="str">
            <val>4,43</val>
          </value>
        </values>
      </ddeItem>
      <ddeItem name="PETR3.ABE" advise="1">
        <values>
          <value>
            <val>22.89</val>
          </value>
        </values>
      </ddeItem>
      <ddeItem name="PETR3.DAT" advise="1">
        <values>
          <value t="str">
            <val>30/04/2021</val>
          </value>
        </values>
      </ddeItem>
      <ddeItem name="PETR3.FEC" advise="1">
        <values>
          <value>
            <val>23.08</val>
          </value>
        </values>
      </ddeItem>
      <ddeItem name="PETR3.HOR" advise="1">
        <values>
          <value t="str">
            <val>17:59:51</val>
          </value>
        </values>
      </ddeItem>
      <ddeItem name="PETR3.MAX" advise="1">
        <values>
          <value>
            <val>23.41</val>
          </value>
        </values>
      </ddeItem>
      <ddeItem name="PETR3.MIN" advise="1">
        <values>
          <value>
            <val>22.78</val>
          </value>
        </values>
      </ddeItem>
      <ddeItem name="PETR3.NEG" advise="1">
        <values>
          <value>
            <val>21187</val>
          </value>
        </values>
      </ddeItem>
      <ddeItem name="PETR3.ULT" advise="1">
        <values>
          <value>
            <val>23.1</val>
          </value>
        </values>
      </ddeItem>
      <ddeItem name="PETR3.VAR" advise="1">
        <values>
          <value>
            <val>8.6655112651659996E-2</val>
          </value>
        </values>
      </ddeItem>
      <ddeItem name="PETR3.VOL" advise="1">
        <values>
          <value>
            <val>631156126</val>
          </value>
        </values>
      </ddeItem>
      <ddeItem name="PETR4.204" advise="1">
        <values>
          <value t="str">
            <val>3,36</val>
          </value>
        </values>
      </ddeItem>
      <ddeItem name="PETR4.ABE" advise="1">
        <values>
          <value>
            <val>23.4</val>
          </value>
        </values>
      </ddeItem>
      <ddeItem name="PETR4.DAT" advise="1">
        <values>
          <value t="str">
            <val>30/04/2021</val>
          </value>
        </values>
      </ddeItem>
      <ddeItem name="PETR4.FEC" advise="1">
        <values>
          <value>
            <val>23.62</val>
          </value>
        </values>
      </ddeItem>
      <ddeItem name="PETR4.HOR" advise="1">
        <values>
          <value t="str">
            <val>00:00:00</val>
          </value>
        </values>
      </ddeItem>
      <ddeItem name="PETR4.MAX" advise="1">
        <values>
          <value>
            <val>23.93</val>
          </value>
        </values>
      </ddeItem>
      <ddeItem name="PETR4.MIN" advise="1">
        <values>
          <value>
            <val>23.28</val>
          </value>
        </values>
      </ddeItem>
      <ddeItem name="PETR4.NEG" advise="1">
        <values>
          <value>
            <val>71318</val>
          </value>
        </values>
      </ddeItem>
      <ddeItem name="PETR4.ULT" advise="1">
        <values>
          <value>
            <val>23.62</val>
          </value>
        </values>
      </ddeItem>
      <ddeItem name="PETR4.VAR" advise="1">
        <values>
          <value>
            <val>0</val>
          </value>
        </values>
      </ddeItem>
      <ddeItem name="PETR4.VOL" advise="1">
        <values>
          <value>
            <val>1429981587</val>
          </value>
        </values>
      </ddeItem>
      <ddeItem name="PETZ3.204" advise="1">
        <values>
          <value t="str">
            <val>0,28</val>
          </value>
        </values>
      </ddeItem>
      <ddeItem name="PETZ3.ABE" advise="1">
        <values>
          <value>
            <val>23.91</val>
          </value>
        </values>
      </ddeItem>
      <ddeItem name="PETZ3.DAT" advise="1">
        <values>
          <value t="str">
            <val>30/04/2021</val>
          </value>
        </values>
      </ddeItem>
      <ddeItem name="PETZ3.FEC" advise="1">
        <values>
          <value>
            <val>23.9</val>
          </value>
        </values>
      </ddeItem>
      <ddeItem name="PETZ3.HOR" advise="1">
        <values>
          <value t="str">
            <val>17:11:18</val>
          </value>
        </values>
      </ddeItem>
      <ddeItem name="PETZ3.MAX" advise="1">
        <values>
          <value>
            <val>24.17</val>
          </value>
        </values>
      </ddeItem>
      <ddeItem name="PETZ3.MIN" advise="1">
        <values>
          <value>
            <val>23.37</val>
          </value>
        </values>
      </ddeItem>
      <ddeItem name="PETZ3.NEG" advise="1">
        <values>
          <value>
            <val>19983</val>
          </value>
        </values>
      </ddeItem>
      <ddeItem name="PETZ3.ULT" advise="1">
        <values>
          <value>
            <val>24.17</val>
          </value>
        </values>
      </ddeItem>
      <ddeItem name="PETZ3.VAR" advise="1">
        <values>
          <value>
            <val>1.1297071129707243</val>
          </value>
        </values>
      </ddeItem>
      <ddeItem name="PETZ3.VOL" advise="1">
        <values>
          <value>
            <val>201040064</val>
          </value>
        </values>
      </ddeItem>
      <ddeItem name="PFRM3.204" advise="1">
        <values>
          <value t="str">
            <val>-1,00</val>
          </value>
        </values>
      </ddeItem>
      <ddeItem name="PFRM3.ABE" advise="1">
        <values>
          <value>
            <val>6.08</val>
          </value>
        </values>
      </ddeItem>
      <ddeItem name="PFRM3.DAT" advise="1">
        <values>
          <value t="str">
            <val>30/04/2021</val>
          </value>
        </values>
      </ddeItem>
      <ddeItem name="PFRM3.FEC" advise="1">
        <values>
          <value>
            <val>6.09</val>
          </value>
        </values>
      </ddeItem>
      <ddeItem name="PFRM3.HOR" advise="1">
        <values>
          <value t="str">
            <val>17:07:00</val>
          </value>
        </values>
      </ddeItem>
      <ddeItem name="PFRM3.MAX" advise="1">
        <values>
          <value>
            <val>6.17</val>
          </value>
        </values>
      </ddeItem>
      <ddeItem name="PFRM3.MIN" advise="1">
        <values>
          <value>
            <val>5.92</val>
          </value>
        </values>
      </ddeItem>
      <ddeItem name="PFRM3.NEG" advise="1">
        <values>
          <value>
            <val>1696</val>
          </value>
        </values>
      </ddeItem>
      <ddeItem name="PFRM3.ULT" advise="1">
        <values>
          <value>
            <val>5.96</val>
          </value>
        </values>
      </ddeItem>
      <ddeItem name="PFRM3.VAR" advise="1">
        <values>
          <value>
            <val>-2.1346469622331674</val>
          </value>
        </values>
      </ddeItem>
      <ddeItem name="PFRM3.VOL" advise="1">
        <values>
          <value>
            <val>4628549</val>
          </value>
        </values>
      </ddeItem>
      <ddeItem name="PGMN3.204" advise="1">
        <values>
          <value t="str">
            <val>-1,00</val>
          </value>
        </values>
      </ddeItem>
      <ddeItem name="PGMN3.ABE" advise="1">
        <values>
          <value>
            <val>9.57</val>
          </value>
        </values>
      </ddeItem>
      <ddeItem name="PGMN3.DAT" advise="1">
        <values>
          <value t="str">
            <val>30/04/2021</val>
          </value>
        </values>
      </ddeItem>
      <ddeItem name="PGMN3.FEC" advise="1">
        <values>
          <value>
            <val>9.58</val>
          </value>
        </values>
      </ddeItem>
      <ddeItem name="PGMN3.HOR" advise="1">
        <values>
          <value t="str">
            <val>17:06:00</val>
          </value>
        </values>
      </ddeItem>
      <ddeItem name="PGMN3.MAX" advise="1">
        <values>
          <value>
            <val>9.66</val>
          </value>
        </values>
      </ddeItem>
      <ddeItem name="PGMN3.MIN" advise="1">
        <values>
          <value>
            <val>9.3800000000000008</val>
          </value>
        </values>
      </ddeItem>
      <ddeItem name="PGMN3.NEG" advise="1">
        <values>
          <value>
            <val>2698</val>
          </value>
        </values>
      </ddeItem>
      <ddeItem name="PGMN3.ULT" advise="1">
        <values>
          <value>
            <val>9.6</val>
          </value>
        </values>
      </ddeItem>
      <ddeItem name="PGMN3.VAR" advise="1">
        <values>
          <value>
            <val>0.2087682672233776</val>
          </value>
        </values>
      </ddeItem>
      <ddeItem name="PGMN3.VOL" advise="1">
        <values>
          <value>
            <val>5883913</val>
          </value>
        </values>
      </ddeItem>
      <ddeItem name="PINE4.204" advise="1">
        <values>
          <value t="str">
            <val>-1,00</val>
          </value>
        </values>
      </ddeItem>
      <ddeItem name="PINE4.ABE" advise="1">
        <values>
          <value>
            <val>2.35</val>
          </value>
        </values>
      </ddeItem>
      <ddeItem name="PINE4.DAT" advise="1">
        <values>
          <value t="str">
            <val>30/04/2021</val>
          </value>
        </values>
      </ddeItem>
      <ddeItem name="PINE4.FEC" advise="1">
        <values>
          <value>
            <val>2.36</val>
          </value>
        </values>
      </ddeItem>
      <ddeItem name="PINE4.HOR" advise="1">
        <values>
          <value t="str">
            <val>17:06:00</val>
          </value>
        </values>
      </ddeItem>
      <ddeItem name="PINE4.MAX" advise="1">
        <values>
          <value>
            <val>2.4</val>
          </value>
        </values>
      </ddeItem>
      <ddeItem name="PINE4.MIN" advise="1">
        <values>
          <value>
            <val>2.2999999999999998</val>
          </value>
        </values>
      </ddeItem>
      <ddeItem name="PINE4.NEG" advise="1">
        <values>
          <value>
            <val>227</val>
          </value>
        </values>
      </ddeItem>
      <ddeItem name="PINE4.ULT" advise="1">
        <values>
          <value>
            <val>2.4</val>
          </value>
        </values>
      </ddeItem>
      <ddeItem name="PINE4.VAR" advise="1">
        <values>
          <value>
            <val>1.6949152542372898</val>
          </value>
        </values>
      </ddeItem>
      <ddeItem name="PINE4.VOL" advise="1">
        <values>
          <value>
            <val>570462</val>
          </value>
        </values>
      </ddeItem>
      <ddeItem name="PLAS3.204" advise="1">
        <values>
          <value t="str">
            <val>-1,00</val>
          </value>
        </values>
      </ddeItem>
      <ddeItem name="PLAS3.ABE" advise="1">
        <values>
          <value>
            <val>8.69</val>
          </value>
        </values>
      </ddeItem>
      <ddeItem name="PLAS3.DAT" advise="1">
        <values>
          <value t="str">
            <val>30/04/2021</val>
          </value>
        </values>
      </ddeItem>
      <ddeItem name="PLAS3.FEC" advise="1">
        <values>
          <value>
            <val>8.8000000000000007</val>
          </value>
        </values>
      </ddeItem>
      <ddeItem name="PLAS3.HOR" advise="1">
        <values>
          <value t="str">
            <val>17:05:00</val>
          </value>
        </values>
      </ddeItem>
      <ddeItem name="PLAS3.MAX" advise="1">
        <values>
          <value>
            <val>9.7899999999999991</val>
          </value>
        </values>
      </ddeItem>
      <ddeItem name="PLAS3.MIN" advise="1">
        <values>
          <value>
            <val>8.69</val>
          </value>
        </values>
      </ddeItem>
      <ddeItem name="PLAS3.NEG" advise="1">
        <values>
          <value>
            <val>94</val>
          </value>
        </values>
      </ddeItem>
      <ddeItem name="PLAS3.ULT" advise="1">
        <values>
          <value>
            <val>9.41</val>
          </value>
        </values>
      </ddeItem>
      <ddeItem name="PLAS3.VAR" advise="1">
        <values>
          <value>
            <val>6.9318181818181746</val>
          </value>
        </values>
      </ddeItem>
      <ddeItem name="PLAS3.VOL" advise="1">
        <values>
          <value>
            <val>288817</val>
          </value>
        </values>
      </ddeItem>
      <ddeItem name="PLPL3.204" advise="1">
        <values>
          <value t="str">
            <val>-1,00</val>
          </value>
        </values>
      </ddeItem>
      <ddeItem name="PLPL3.ABE" advise="1">
        <values>
          <value>
            <val>6.84</val>
          </value>
        </values>
      </ddeItem>
      <ddeItem name="PLPL3.DAT" advise="1">
        <values>
          <value t="str">
            <val>30/04/2021</val>
          </value>
        </values>
      </ddeItem>
      <ddeItem name="PLPL3.FEC" advise="1">
        <values>
          <value>
            <val>6.84</val>
          </value>
        </values>
      </ddeItem>
      <ddeItem name="PLPL3.HOR" advise="1">
        <values>
          <value t="str">
            <val>17:11:18</val>
          </value>
        </values>
      </ddeItem>
      <ddeItem name="PLPL3.MAX" advise="1">
        <values>
          <value>
            <val>7.04</val>
          </value>
        </values>
      </ddeItem>
      <ddeItem name="PLPL3.MIN" advise="1">
        <values>
          <value>
            <val>6.56</val>
          </value>
        </values>
      </ddeItem>
      <ddeItem name="PLPL3.NEG" advise="1">
        <values>
          <value>
            <val>2136</val>
          </value>
        </values>
      </ddeItem>
      <ddeItem name="PLPL3.ULT" advise="1">
        <values>
          <value>
            <val>7.04</val>
          </value>
        </values>
      </ddeItem>
      <ddeItem name="PLPL3.VAR" advise="1">
        <values>
          <value>
            <val>2.9239766081871372</val>
          </value>
        </values>
      </ddeItem>
      <ddeItem name="PLPL3.VOL" advise="1">
        <values>
          <value>
            <val>10190519</val>
          </value>
        </values>
      </ddeItem>
      <ddeItem name="PMAM3.204" advise="1">
        <values>
          <value t="str">
            <val>-1,00</val>
          </value>
        </values>
      </ddeItem>
      <ddeItem name="PMAM3.ABE" advise="1">
        <values>
          <value>
            <val>21.6</val>
          </value>
        </values>
      </ddeItem>
      <ddeItem name="PMAM3.DAT" advise="1">
        <values>
          <value t="str">
            <val>30/04/2021</val>
          </value>
        </values>
      </ddeItem>
      <ddeItem name="PMAM3.FEC" advise="1">
        <values>
          <value>
            <val>23.45</val>
          </value>
        </values>
      </ddeItem>
      <ddeItem name="PMAM3.HOR" advise="1">
        <values>
          <value t="str">
            <val>17:11:18</val>
          </value>
        </values>
      </ddeItem>
      <ddeItem name="PMAM3.MAX" advise="1">
        <values>
          <value>
            <val>21.6</val>
          </value>
        </values>
      </ddeItem>
      <ddeItem name="PMAM3.MIN" advise="1">
        <values>
          <value>
            <val>17.649999999999999</val>
          </value>
        </values>
      </ddeItem>
      <ddeItem name="PMAM3.NEG" advise="1">
        <values>
          <value>
            <val>10869</val>
          </value>
        </values>
      </ddeItem>
      <ddeItem name="PMAM3.ULT" advise="1">
        <values>
          <value>
            <val>18.43</val>
          </value>
        </values>
      </ddeItem>
      <ddeItem name="PMAM3.VAR" advise="1">
        <values>
          <value>
            <val>-21.407249466950958</val>
          </value>
        </values>
      </ddeItem>
      <ddeItem name="PMAM3.VOL" advise="1">
        <values>
          <value>
            <val>71333336</val>
          </value>
        </values>
      </ddeItem>
      <ddeItem name="PNVL3.204" advise="1">
        <values>
          <value t="str">
            <val>0,58</val>
          </value>
        </values>
      </ddeItem>
      <ddeItem name="PNVL3.ABE" advise="1">
        <values>
          <value>
            <val>19.829999999999998</val>
          </value>
        </values>
      </ddeItem>
      <ddeItem name="PNVL3.DAT" advise="1">
        <values>
          <value t="str">
            <val>30/04/2021</val>
          </value>
        </values>
      </ddeItem>
      <ddeItem name="PNVL3.FEC" advise="1">
        <values>
          <value>
            <val>19.760000000000002</val>
          </value>
        </values>
      </ddeItem>
      <ddeItem name="PNVL3.HOR" advise="1">
        <values>
          <value t="str">
            <val>17:08:00</val>
          </value>
        </values>
      </ddeItem>
      <ddeItem name="PNVL3.MAX" advise="1">
        <values>
          <value>
            <val>20.16</val>
          </value>
        </values>
      </ddeItem>
      <ddeItem name="PNVL3.MIN" advise="1">
        <values>
          <value>
            <val>19.440000000000001</val>
          </value>
        </values>
      </ddeItem>
      <ddeItem name="PNVL3.NEG" advise="1">
        <values>
          <value>
            <val>10072</val>
          </value>
        </values>
      </ddeItem>
      <ddeItem name="PNVL3.ULT" advise="1">
        <values>
          <value>
            <val>19.760000000000002</val>
          </value>
        </values>
      </ddeItem>
      <ddeItem name="PNVL3.VAR" advise="1">
        <values>
          <value>
            <val>0</val>
          </value>
        </values>
      </ddeItem>
      <ddeItem name="PNVL3.VOL" advise="1">
        <values>
          <value>
            <val>65135838</val>
          </value>
        </values>
      </ddeItem>
      <ddeItem name="PNVL4.204" advise="1">
        <values>
          <value t="str">
            <val>0,64</val>
          </value>
        </values>
      </ddeItem>
      <ddeItem name="PNVL4.ABE" advise="1">
        <values>
          <value>
            <val>19.48</val>
          </value>
        </values>
      </ddeItem>
      <ddeItem name="PNVL4.DAT" advise="1">
        <values>
          <value t="str">
            <val>30/04/2021</val>
          </value>
        </values>
      </ddeItem>
      <ddeItem name="PNVL4.FEC" advise="1">
        <values>
          <value>
            <val>19.61</val>
          </value>
        </values>
      </ddeItem>
      <ddeItem name="PNVL4.HOR" advise="1">
        <values>
          <value t="str">
            <val>17:11:18</val>
          </value>
        </values>
      </ddeItem>
      <ddeItem name="PNVL4.MAX" advise="1">
        <values>
          <value>
            <val>20.09</val>
          </value>
        </values>
      </ddeItem>
      <ddeItem name="PNVL4.MIN" advise="1">
        <values>
          <value>
            <val>19.45</val>
          </value>
        </values>
      </ddeItem>
      <ddeItem name="PNVL4.NEG" advise="1">
        <values>
          <value>
            <val>60</val>
          </value>
        </values>
      </ddeItem>
      <ddeItem name="PNVL4.ULT" advise="1">
        <values>
          <value>
            <val>19.75</val>
          </value>
        </values>
      </ddeItem>
      <ddeItem name="PNVL4.VAR" advise="1">
        <values>
          <value>
            <val>0.71392146863845274</val>
          </value>
        </values>
      </ddeItem>
      <ddeItem name="PNVL4.VOL" advise="1">
        <values>
          <value>
            <val>257938</val>
          </value>
        </values>
      </ddeItem>
      <ddeItem name="POMO3.204" advise="1">
        <values>
          <value t="str">
            <val>0,68</val>
          </value>
        </values>
      </ddeItem>
      <ddeItem name="POMO3.ABE" advise="1">
        <values>
          <value>
            <val>2.5099999999999998</val>
          </value>
        </values>
      </ddeItem>
      <ddeItem name="POMO3.DAT" advise="1">
        <values>
          <value t="str">
            <val>30/04/2021</val>
          </value>
        </values>
      </ddeItem>
      <ddeItem name="POMO3.FEC" advise="1">
        <values>
          <value>
            <val>2.52</val>
          </value>
        </values>
      </ddeItem>
      <ddeItem name="POMO3.HOR" advise="1">
        <values>
          <value t="str">
            <val>17:05:00</val>
          </value>
        </values>
      </ddeItem>
      <ddeItem name="POMO3.MAX" advise="1">
        <values>
          <value>
            <val>2.52</val>
          </value>
        </values>
      </ddeItem>
      <ddeItem name="POMO3.MIN" advise="1">
        <values>
          <value>
            <val>2.5</val>
          </value>
        </values>
      </ddeItem>
      <ddeItem name="POMO3.NEG" advise="1">
        <values>
          <value>
            <val>262</val>
          </value>
        </values>
      </ddeItem>
      <ddeItem name="POMO3.ULT" advise="1">
        <values>
          <value>
            <val>2.5</val>
          </value>
        </values>
      </ddeItem>
      <ddeItem name="POMO3.VAR" advise="1">
        <values>
          <value>
            <val>-0.79365079365079438</val>
          </value>
        </values>
      </ddeItem>
      <ddeItem name="POMO3.VOL" advise="1">
        <values>
          <value>
            <val>395518</val>
          </value>
        </values>
      </ddeItem>
      <ddeItem name="POMO4.204" advise="1">
        <values>
          <value t="str">
            <val>0,65</val>
          </value>
        </values>
      </ddeItem>
      <ddeItem name="POMO4.ABE" advise="1">
        <values>
          <value>
            <val>2.63</val>
          </value>
        </values>
      </ddeItem>
      <ddeItem name="POMO4.DAT" advise="1">
        <values>
          <value t="str">
            <val>30/04/2021</val>
          </value>
        </values>
      </ddeItem>
      <ddeItem name="POMO4.FEC" advise="1">
        <values>
          <value>
            <val>2.63</val>
          </value>
        </values>
      </ddeItem>
      <ddeItem name="POMO4.HOR" advise="1">
        <values>
          <value t="str">
            <val>17:08:00</val>
          </value>
        </values>
      </ddeItem>
      <ddeItem name="POMO4.MAX" advise="1">
        <values>
          <value>
            <val>2.65</val>
          </value>
        </values>
      </ddeItem>
      <ddeItem name="POMO4.MIN" advise="1">
        <values>
          <value>
            <val>2.61</val>
          </value>
        </values>
      </ddeItem>
      <ddeItem name="POMO4.NEG" advise="1">
        <values>
          <value>
            <val>4097</val>
          </value>
        </values>
      </ddeItem>
      <ddeItem name="POMO4.ULT" advise="1">
        <values>
          <value>
            <val>2.61</val>
          </value>
        </values>
      </ddeItem>
      <ddeItem name="POMO4.VAR" advise="1">
        <values>
          <value>
            <val>-0.76045627376425928</val>
          </value>
        </values>
      </ddeItem>
      <ddeItem name="POMO4.VOL" advise="1">
        <values>
          <value>
            <val>11667918</val>
          </value>
        </values>
      </ddeItem>
      <ddeItem name="POSI3.204" advise="1">
        <values>
          <value t="str">
            <val>0,29</val>
          </value>
        </values>
      </ddeItem>
      <ddeItem name="POSI3.ABE" advise="1">
        <values>
          <value>
            <val>11.28</val>
          </value>
        </values>
      </ddeItem>
      <ddeItem name="POSI3.DAT" advise="1">
        <values>
          <value t="str">
            <val>30/04/2021</val>
          </value>
        </values>
      </ddeItem>
      <ddeItem name="POSI3.FEC" advise="1">
        <values>
          <value>
            <val>11.09</val>
          </value>
        </values>
      </ddeItem>
      <ddeItem name="POSI3.HOR" advise="1">
        <values>
          <value t="str">
            <val>17:07:00</val>
          </value>
        </values>
      </ddeItem>
      <ddeItem name="POSI3.MAX" advise="1">
        <values>
          <value>
            <val>11.33</val>
          </value>
        </values>
      </ddeItem>
      <ddeItem name="POSI3.MIN" advise="1">
        <values>
          <value>
            <val>10.77</val>
          </value>
        </values>
      </ddeItem>
      <ddeItem name="POSI3.NEG" advise="1">
        <values>
          <value>
            <val>8430</val>
          </value>
        </values>
      </ddeItem>
      <ddeItem name="POSI3.ULT" advise="1">
        <values>
          <value>
            <val>11.23</val>
          </value>
        </values>
      </ddeItem>
      <ddeItem name="POSI3.VAR" advise="1">
        <values>
          <value>
            <val>1.2623985572587968</val>
          </value>
        </values>
      </ddeItem>
      <ddeItem name="POSI3.VOL" advise="1">
        <values>
          <value>
            <val>62494342</val>
          </value>
        </values>
      </ddeItem>
      <ddeItem name="PPLA11.204" advise="1">
        <values>
          <value t="str">
            <val>-1,00</val>
          </value>
        </values>
      </ddeItem>
      <ddeItem name="PPLA11.ABE" advise="1">
        <values>
          <value>
            <val>9.5</val>
          </value>
        </values>
      </ddeItem>
      <ddeItem name="PPLA11.DAT" advise="1">
        <values>
          <value t="str">
            <val>30/04/2021</val>
          </value>
        </values>
      </ddeItem>
      <ddeItem name="PPLA11.FEC" advise="1">
        <values>
          <value>
            <val>9.5</val>
          </value>
        </values>
      </ddeItem>
      <ddeItem name="PPLA11.HOR" advise="1">
        <values>
          <value t="str">
            <val>17:05:00</val>
          </value>
        </values>
      </ddeItem>
      <ddeItem name="PPLA11.MAX" advise="1">
        <values>
          <value>
            <val>9.6</val>
          </value>
        </values>
      </ddeItem>
      <ddeItem name="PPLA11.MIN" advise="1">
        <values>
          <value>
            <val>9.5</val>
          </value>
        </values>
      </ddeItem>
      <ddeItem name="PPLA11.NEG" advise="1">
        <values>
          <value>
            <val>19</val>
          </value>
        </values>
      </ddeItem>
      <ddeItem name="PPLA11.ULT" advise="1">
        <values>
          <value>
            <val>9.5</val>
          </value>
        </values>
      </ddeItem>
      <ddeItem name="PPLA11.VAR" advise="1">
        <values>
          <value>
            <val>0</val>
          </value>
        </values>
      </ddeItem>
      <ddeItem name="PPLA11.VOL" advise="1">
        <values>
          <value>
            <val>7603.85</val>
          </value>
        </values>
      </ddeItem>
      <ddeItem name="PRIO3.204" advise="1">
        <values>
          <value t="str">
            <val>-1,00</val>
          </value>
        </values>
      </ddeItem>
      <ddeItem name="PRIO3.ABE" advise="1">
        <values>
          <value>
            <val>91.65</val>
          </value>
        </values>
      </ddeItem>
      <ddeItem name="PRIO3.DAT" advise="1">
        <values>
          <value t="str">
            <val>30/04/2021</val>
          </value>
        </values>
      </ddeItem>
      <ddeItem name="PRIO3.FEC" advise="1">
        <values>
          <value>
            <val>92.6</val>
          </value>
        </values>
      </ddeItem>
      <ddeItem name="PRIO3.HOR" advise="1">
        <values>
          <value t="str">
            <val>17:59:56</val>
          </value>
        </values>
      </ddeItem>
      <ddeItem name="PRIO3.MAX" advise="1">
        <values>
          <value>
            <val>91.65</val>
          </value>
        </values>
      </ddeItem>
      <ddeItem name="PRIO3.MIN" advise="1">
        <values>
          <value>
            <val>89.86</val>
          </value>
        </values>
      </ddeItem>
      <ddeItem name="PRIO3.NEG" advise="1">
        <values>
          <value>
            <val>16545</val>
          </value>
        </values>
      </ddeItem>
      <ddeItem name="PRIO3.ULT" advise="1">
        <values>
          <value>
            <val>91.58</val>
          </value>
        </values>
      </ddeItem>
      <ddeItem name="PRIO3.VAR" advise="1">
        <values>
          <value>
            <val>-1.1015118790496718</val>
          </value>
        </values>
      </ddeItem>
      <ddeItem name="PRIO3.VOL" advise="1">
        <values>
          <value>
            <val>359644662</val>
          </value>
        </values>
      </ddeItem>
      <ddeItem name="PRNR3.204" advise="1">
        <values>
          <value t="str">
            <val>-1,00</val>
          </value>
        </values>
      </ddeItem>
      <ddeItem name="PRNR3.ABE" advise="1">
        <values>
          <value>
            <val>9.59</val>
          </value>
        </values>
      </ddeItem>
      <ddeItem name="PRNR3.DAT" advise="1">
        <values>
          <value t="str">
            <val>30/04/2021</val>
          </value>
        </values>
      </ddeItem>
      <ddeItem name="PRNR3.FEC" advise="1">
        <values>
          <value>
            <val>9.59</val>
          </value>
        </values>
      </ddeItem>
      <ddeItem name="PRNR3.HOR" advise="1">
        <values>
          <value t="str">
            <val>17:11:18</val>
          </value>
        </values>
      </ddeItem>
      <ddeItem name="PRNR3.MAX" advise="1">
        <values>
          <value>
            <val>9.6</val>
          </value>
        </values>
      </ddeItem>
      <ddeItem name="PRNR3.MIN" advise="1">
        <values>
          <value>
            <val>8.9499999999999993</val>
          </value>
        </values>
      </ddeItem>
      <ddeItem name="PRNR3.NEG" advise="1">
        <values>
          <value>
            <val>2301</val>
          </value>
        </values>
      </ddeItem>
      <ddeItem name="PRNR3.ULT" advise="1">
        <values>
          <value>
            <val>8.9499999999999993</val>
          </value>
        </values>
      </ddeItem>
      <ddeItem name="PRNR3.VAR" advise="1">
        <values>
          <value>
            <val>-6.6736183524504753</val>
          </value>
        </values>
      </ddeItem>
      <ddeItem name="PRNR3.VOL" advise="1">
        <values>
          <value>
            <val>6909837</val>
          </value>
        </values>
      </ddeItem>
      <ddeItem name="PSSA3.204" advise="1">
        <values>
          <value t="str">
            <val>5,24</val>
          </value>
        </values>
      </ddeItem>
      <ddeItem name="PSSA3.ABE" advise="1">
        <values>
          <value>
            <val>47.98</val>
          </value>
        </values>
      </ddeItem>
      <ddeItem name="PSSA3.DAT" advise="1">
        <values>
          <value t="str">
            <val>30/04/2021</val>
          </value>
        </values>
      </ddeItem>
      <ddeItem name="PSSA3.FEC" advise="1">
        <values>
          <value>
            <val>47.98</val>
          </value>
        </values>
      </ddeItem>
      <ddeItem name="PSSA3.HOR" advise="1">
        <values>
          <value t="str">
            <val>17:59:58</val>
          </value>
        </values>
      </ddeItem>
      <ddeItem name="PSSA3.MAX" advise="1">
        <values>
          <value>
            <val>49.38</val>
          </value>
        </values>
      </ddeItem>
      <ddeItem name="PSSA3.MIN" advise="1">
        <values>
          <value>
            <val>47.72</val>
          </value>
        </values>
      </ddeItem>
      <ddeItem name="PSSA3.NEG" advise="1">
        <values>
          <value>
            <val>8685</val>
          </value>
        </values>
      </ddeItem>
      <ddeItem name="PSSA3.ULT" advise="1">
        <values>
          <value>
            <val>49.37</val>
          </value>
        </values>
      </ddeItem>
      <ddeItem name="PSSA3.VAR" advise="1">
        <values>
          <value>
            <val>2.8970404335139657</val>
          </value>
        </values>
      </ddeItem>
      <ddeItem name="PSSA3.VOL" advise="1">
        <values>
          <value>
            <val>80049261</val>
          </value>
        </values>
      </ddeItem>
      <ddeItem name="PTBL3.204" advise="1">
        <values>
          <value t="str">
            <val>1,26</val>
          </value>
        </values>
      </ddeItem>
      <ddeItem name="PTBL3.ABE" advise="1">
        <values>
          <value>
            <val>10.98</val>
          </value>
        </values>
      </ddeItem>
      <ddeItem name="PTBL3.DAT" advise="1">
        <values>
          <value t="str">
            <val>30/04/2021</val>
          </value>
        </values>
      </ddeItem>
      <ddeItem name="PTBL3.FEC" advise="1">
        <values>
          <value>
            <val>11</val>
          </value>
        </values>
      </ddeItem>
      <ddeItem name="PTBL3.HOR" advise="1">
        <values>
          <value t="str">
            <val>17:08:00</val>
          </value>
        </values>
      </ddeItem>
      <ddeItem name="PTBL3.MAX" advise="1">
        <values>
          <value>
            <val>12.18</val>
          </value>
        </values>
      </ddeItem>
      <ddeItem name="PTBL3.MIN" advise="1">
        <values>
          <value>
            <val>10.57</val>
          </value>
        </values>
      </ddeItem>
      <ddeItem name="PTBL3.NEG" advise="1">
        <values>
          <value>
            <val>15802</val>
          </value>
        </values>
      </ddeItem>
      <ddeItem name="PTBL3.ULT" advise="1">
        <values>
          <value>
            <val>11.95</val>
          </value>
        </values>
      </ddeItem>
      <ddeItem name="PTBL3.VAR" advise="1">
        <values>
          <value>
            <val>8.6363636363636296</val>
          </value>
        </values>
      </ddeItem>
      <ddeItem name="PTBL3.VOL" advise="1">
        <values>
          <value>
            <val>84002028</val>
          </value>
        </values>
      </ddeItem>
      <ddeItem name="PTNT3.204" advise="1">
        <values>
          <value t="str">
            <val>-1,00</val>
          </value>
        </values>
      </ddeItem>
      <ddeItem name="PTNT3.ABE" advise="1">
        <values>
          <value>
            <val>16.61</val>
          </value>
        </values>
      </ddeItem>
      <ddeItem name="PTNT3.DAT" advise="1">
        <values>
          <value t="str">
            <val>30/04/2021</val>
          </value>
        </values>
      </ddeItem>
      <ddeItem name="PTNT3.FEC" advise="1">
        <values>
          <value>
            <val>16.399999999999999</val>
          </value>
        </values>
      </ddeItem>
      <ddeItem name="PTNT3.HOR" advise="1">
        <values>
          <value t="str">
            <val>16:49:00</val>
          </value>
        </values>
      </ddeItem>
      <ddeItem name="PTNT3.MAX" advise="1">
        <values>
          <value>
            <val>16.61</val>
          </value>
        </values>
      </ddeItem>
      <ddeItem name="PTNT3.MIN" advise="1">
        <values>
          <value>
            <val>15.53</val>
          </value>
        </values>
      </ddeItem>
      <ddeItem name="PTNT3.NEG" advise="1">
        <values>
          <value>
            <val>48</val>
          </value>
        </values>
      </ddeItem>
      <ddeItem name="PTNT3.ULT" advise="1">
        <values>
          <value>
            <val>16.09</val>
          </value>
        </values>
      </ddeItem>
      <ddeItem name="PTNT3.VAR" advise="1">
        <values>
          <value>
            <val>-1.8902439024390167</val>
          </value>
        </values>
      </ddeItem>
      <ddeItem name="PTNT3.VOL" advise="1">
        <values>
          <value>
            <val>155262</val>
          </value>
        </values>
      </ddeItem>
      <ddeItem name="PTNT4.204" advise="1">
        <values>
          <value t="str">
            <val>-1,00</val>
          </value>
        </values>
      </ddeItem>
      <ddeItem name="PTNT4.ABE" advise="1">
        <values>
          <value>
            <val>5.07</val>
          </value>
        </values>
      </ddeItem>
      <ddeItem name="PTNT4.DAT" advise="1">
        <values>
          <value t="str">
            <val>30/04/2021</val>
          </value>
        </values>
      </ddeItem>
      <ddeItem name="PTNT4.FEC" advise="1">
        <values>
          <value>
            <val>5.05</val>
          </value>
        </values>
      </ddeItem>
      <ddeItem name="PTNT4.HOR" advise="1">
        <values>
          <value t="str">
            <val>17:00:00</val>
          </value>
        </values>
      </ddeItem>
      <ddeItem name="PTNT4.MAX" advise="1">
        <values>
          <value>
            <val>5.15</val>
          </value>
        </values>
      </ddeItem>
      <ddeItem name="PTNT4.MIN" advise="1">
        <values>
          <value>
            <val>5</val>
          </value>
        </values>
      </ddeItem>
      <ddeItem name="PTNT4.NEG" advise="1">
        <values>
          <value>
            <val>25</val>
          </value>
        </values>
      </ddeItem>
      <ddeItem name="PTNT4.ULT" advise="1">
        <values>
          <value>
            <val>5.09</val>
          </value>
        </values>
      </ddeItem>
      <ddeItem name="PTNT4.VAR" advise="1">
        <values>
          <value>
            <val>0.79207920792079278</val>
          </value>
        </values>
      </ddeItem>
      <ddeItem name="PTNT4.VOL" advise="1">
        <values>
          <value>
            <val>71698</val>
          </value>
        </values>
      </ddeItem>
      <ddeItem name="QUAL3.204" advise="1">
        <values>
          <value t="str">
            <val>0,91</val>
          </value>
        </values>
      </ddeItem>
      <ddeItem name="QUAL3.ABE" advise="1">
        <values>
          <value>
            <val>26.84</val>
          </value>
        </values>
      </ddeItem>
      <ddeItem name="QUAL3.DAT" advise="1">
        <values>
          <value t="str">
            <val>30/04/2021</val>
          </value>
        </values>
      </ddeItem>
      <ddeItem name="QUAL3.FEC" advise="1">
        <values>
          <value>
            <val>26.98</val>
          </value>
        </values>
      </ddeItem>
      <ddeItem name="QUAL3.HOR" advise="1">
        <values>
          <value t="str">
            <val>17:59:59</val>
          </value>
        </values>
      </ddeItem>
      <ddeItem name="QUAL3.MAX" advise="1">
        <values>
          <value>
            <val>27.44</val>
          </value>
        </values>
      </ddeItem>
      <ddeItem name="QUAL3.MIN" advise="1">
        <values>
          <value>
            <val>26.69</val>
          </value>
        </values>
      </ddeItem>
      <ddeItem name="QUAL3.NEG" advise="1">
        <values>
          <value>
            <val>11828</val>
          </value>
        </values>
      </ddeItem>
      <ddeItem name="QUAL3.ULT" advise="1">
        <values>
          <value>
            <val>27.05</val>
          </value>
        </values>
      </ddeItem>
      <ddeItem name="QUAL3.VAR" advise="1">
        <values>
          <value>
            <val>0.2594514455151975</val>
          </value>
        </values>
      </ddeItem>
      <ddeItem name="QUAL3.VOL" advise="1">
        <values>
          <value>
            <val>106727785</val>
          </value>
        </values>
      </ddeItem>
      <ddeItem name="RADL3.204" advise="1">
        <values>
          <value t="str">
            <val>1,18</val>
          </value>
        </values>
      </ddeItem>
      <ddeItem name="RADL3.ABE" advise="1">
        <values>
          <value>
            <val>25.04</val>
          </value>
        </values>
      </ddeItem>
      <ddeItem name="RADL3.DAT" advise="1">
        <values>
          <value t="str">
            <val>30/04/2021</val>
          </value>
        </values>
      </ddeItem>
      <ddeItem name="RADL3.FEC" advise="1">
        <values>
          <value>
            <val>25.29</val>
          </value>
        </values>
      </ddeItem>
      <ddeItem name="RADL3.HOR" advise="1">
        <values>
          <value t="str">
            <val>17:58:57</val>
          </value>
        </values>
      </ddeItem>
      <ddeItem name="RADL3.MAX" advise="1">
        <values>
          <value>
            <val>26.63</val>
          </value>
        </values>
      </ddeItem>
      <ddeItem name="RADL3.MIN" advise="1">
        <values>
          <value>
            <val>25.04</val>
          </value>
        </values>
      </ddeItem>
      <ddeItem name="RADL3.NEG" advise="1">
        <values>
          <value>
            <val>23951</val>
          </value>
        </values>
      </ddeItem>
      <ddeItem name="RADL3.ULT" advise="1">
        <values>
          <value>
            <val>26.3</val>
          </value>
        </values>
      </ddeItem>
      <ddeItem name="RADL3.VAR" advise="1">
        <values>
          <value>
            <val>3.9936733886911888</val>
          </value>
        </values>
      </ddeItem>
      <ddeItem name="RADL3.VOL" advise="1">
        <values>
          <value>
            <val>247579769</val>
          </value>
        </values>
      </ddeItem>
      <ddeItem name="RAIL3.204" advise="1">
        <values>
          <value t="str">
            <val>-1,00</val>
          </value>
        </values>
      </ddeItem>
      <ddeItem name="RAIL3.ABE" advise="1">
        <values>
          <value>
            <val>20.45</val>
          </value>
        </values>
      </ddeItem>
      <ddeItem name="RAIL3.DAT" advise="1">
        <values>
          <value t="str">
            <val>30/04/2021</val>
          </value>
        </values>
      </ddeItem>
      <ddeItem name="RAIL3.FEC" advise="1">
        <values>
          <value>
            <val>20.57</val>
          </value>
        </values>
      </ddeItem>
      <ddeItem name="RAIL3.HOR" advise="1">
        <values>
          <value t="str">
            <val>17:59:59</val>
          </value>
        </values>
      </ddeItem>
      <ddeItem name="RAIL3.MAX" advise="1">
        <values>
          <value>
            <val>20.79</val>
          </value>
        </values>
      </ddeItem>
      <ddeItem name="RAIL3.MIN" advise="1">
        <values>
          <value>
            <val>19.670000000000002</val>
          </value>
        </values>
      </ddeItem>
      <ddeItem name="RAIL3.NEG" advise="1">
        <values>
          <value>
            <val>36197</val>
          </value>
        </values>
      </ddeItem>
      <ddeItem name="RAIL3.ULT" advise="1">
        <values>
          <value>
            <val>20</val>
          </value>
        </values>
      </ddeItem>
      <ddeItem name="RAIL3.VAR" advise="1">
        <values>
          <value>
            <val>-2.7710257656781736</val>
          </value>
        </values>
      </ddeItem>
      <ddeItem name="RAIL3.VOL" advise="1">
        <values>
          <value>
            <val>450778466</val>
          </value>
        </values>
      </ddeItem>
      <ddeItem name="RANI3.204" advise="1">
        <values>
          <value t="str">
            <val>2,78</val>
          </value>
        </values>
      </ddeItem>
      <ddeItem name="RANI3.ABE" advise="1">
        <values>
          <value>
            <val>6.68</val>
          </value>
        </values>
      </ddeItem>
      <ddeItem name="RANI3.DAT" advise="1">
        <values>
          <value t="str">
            <val>30/04/2021</val>
          </value>
        </values>
      </ddeItem>
      <ddeItem name="RANI3.FEC" advise="1">
        <values>
          <value>
            <val>6.37</val>
          </value>
        </values>
      </ddeItem>
      <ddeItem name="RANI3.HOR" advise="1">
        <values>
          <value t="str">
            <val>17:11:18</val>
          </value>
        </values>
      </ddeItem>
      <ddeItem name="RANI3.MAX" advise="1">
        <values>
          <value>
            <val>7.02</val>
          </value>
        </values>
      </ddeItem>
      <ddeItem name="RANI3.MIN" advise="1">
        <values>
          <value>
            <val>6.56</val>
          </value>
        </values>
      </ddeItem>
      <ddeItem name="RANI3.NEG" advise="1">
        <values>
          <value>
            <val>14134</val>
          </value>
        </values>
      </ddeItem>
      <ddeItem name="RANI3.ULT" advise="1">
        <values>
          <value>
            <val>6.86</val>
          </value>
        </values>
      </ddeItem>
      <ddeItem name="RANI3.VAR" advise="1">
        <values>
          <value>
            <val>7.6923076923076952</val>
          </value>
        </values>
      </ddeItem>
      <ddeItem name="RANI3.VOL" advise="1">
        <values>
          <value>
            <val>62368630</val>
          </value>
        </values>
      </ddeItem>
      <ddeItem name="RAPT3.204" advise="1">
        <values>
          <value t="str">
            <val>5,00</val>
          </value>
        </values>
      </ddeItem>
      <ddeItem name="RAPT3.ABE" advise="1">
        <values>
          <value>
            <val>11.36</val>
          </value>
        </values>
      </ddeItem>
      <ddeItem name="RAPT3.DAT" advise="1">
        <values>
          <value t="str">
            <val>30/04/2021</val>
          </value>
        </values>
      </ddeItem>
      <ddeItem name="RAPT3.FEC" advise="1">
        <values>
          <value>
            <val>11.3</val>
          </value>
        </values>
      </ddeItem>
      <ddeItem name="RAPT3.HOR" advise="1">
        <values>
          <value t="str">
            <val>16:49:40</val>
          </value>
        </values>
      </ddeItem>
      <ddeItem name="RAPT3.MAX" advise="1">
        <values>
          <value>
            <val>11.39</val>
          </value>
        </values>
      </ddeItem>
      <ddeItem name="RAPT3.MIN" advise="1">
        <values>
          <value>
            <val>11.13</val>
          </value>
        </values>
      </ddeItem>
      <ddeItem name="RAPT3.NEG" advise="1">
        <values>
          <value>
            <val>57</val>
          </value>
        </values>
      </ddeItem>
      <ddeItem name="RAPT3.ULT" advise="1">
        <values>
          <value>
            <val>11.27</val>
          </value>
        </values>
      </ddeItem>
      <ddeItem name="RAPT3.VAR" advise="1">
        <values>
          <value>
            <val>-0.26548672566372689</val>
          </value>
        </values>
      </ddeItem>
      <ddeItem name="RAPT3.VOL" advise="1">
        <values>
          <value>
            <val>183886</val>
          </value>
        </values>
      </ddeItem>
      <ddeItem name="RAPT4.204" advise="1">
        <values>
          <value t="str">
            <val>4,06</val>
          </value>
        </values>
      </ddeItem>
      <ddeItem name="RAPT4.ABE" advise="1">
        <values>
          <value>
            <val>14.11</val>
          </value>
        </values>
      </ddeItem>
      <ddeItem name="RAPT4.DAT" advise="1">
        <values>
          <value t="str">
            <val>30/04/2021</val>
          </value>
        </values>
      </ddeItem>
      <ddeItem name="RAPT4.FEC" advise="1">
        <values>
          <value>
            <val>14.16</val>
          </value>
        </values>
      </ddeItem>
      <ddeItem name="RAPT4.HOR" advise="1">
        <values>
          <value t="str">
            <val>17:59:25</val>
          </value>
        </values>
      </ddeItem>
      <ddeItem name="RAPT4.MAX" advise="1">
        <values>
          <value>
            <val>14.18</val>
          </value>
        </values>
      </ddeItem>
      <ddeItem name="RAPT4.MIN" advise="1">
        <values>
          <value>
            <val>13.8</val>
          </value>
        </values>
      </ddeItem>
      <ddeItem name="RAPT4.NEG" advise="1">
        <values>
          <value>
            <val>9885</val>
          </value>
        </values>
      </ddeItem>
      <ddeItem name="RAPT4.ULT" advise="1">
        <values>
          <value>
            <val>13.91</val>
          </value>
        </values>
      </ddeItem>
      <ddeItem name="RAPT4.VAR" advise="1">
        <values>
          <value>
            <val>-1.7655367231638417</val>
          </value>
        </values>
      </ddeItem>
      <ddeItem name="RAPT4.VOL" advise="1">
        <values>
          <value>
            <val>39346981</val>
          </value>
        </values>
      </ddeItem>
      <ddeItem name="RCSL3.204" advise="1">
        <values>
          <value t="str">
            <val>-1,00</val>
          </value>
        </values>
      </ddeItem>
      <ddeItem name="RCSL3.ABE" advise="1">
        <values>
          <value>
            <val>7.99</val>
          </value>
        </values>
      </ddeItem>
      <ddeItem name="RCSL3.DAT" advise="1">
        <values>
          <value t="str">
            <val>30/04/2021</val>
          </value>
        </values>
      </ddeItem>
      <ddeItem name="RCSL3.FEC" advise="1">
        <values>
          <value>
            <val>7.91</val>
          </value>
        </values>
      </ddeItem>
      <ddeItem name="RCSL3.HOR" advise="1">
        <values>
          <value t="str">
            <val>17:06:00</val>
          </value>
        </values>
      </ddeItem>
      <ddeItem name="RCSL3.MAX" advise="1">
        <values>
          <value>
            <val>8.1</val>
          </value>
        </values>
      </ddeItem>
      <ddeItem name="RCSL3.MIN" advise="1">
        <values>
          <value>
            <val>7.42</val>
          </value>
        </values>
      </ddeItem>
      <ddeItem name="RCSL3.NEG" advise="1">
        <values>
          <value>
            <val>6408</val>
          </value>
        </values>
      </ddeItem>
      <ddeItem name="RCSL3.ULT" advise="1">
        <values>
          <value>
            <val>7.56</val>
          </value>
        </values>
      </ddeItem>
      <ddeItem name="RCSL3.VAR" advise="1">
        <values>
          <value>
            <val>-4.4247787610619538</val>
          </value>
        </values>
      </ddeItem>
      <ddeItem name="RCSL3.VOL" advise="1">
        <values>
          <value>
            <val>15485914</val>
          </value>
        </values>
      </ddeItem>
      <ddeItem name="RCSL4.204" advise="1">
        <values>
          <value t="str">
            <val>-1,00</val>
          </value>
        </values>
      </ddeItem>
      <ddeItem name="RCSL4.ABE" advise="1">
        <values>
          <value>
            <val>1.49</val>
          </value>
        </values>
      </ddeItem>
      <ddeItem name="RCSL4.DAT" advise="1">
        <values>
          <value t="str">
            <val>30/04/2021</val>
          </value>
        </values>
      </ddeItem>
      <ddeItem name="RCSL4.FEC" advise="1">
        <values>
          <value>
            <val>1.48</val>
          </value>
        </values>
      </ddeItem>
      <ddeItem name="RCSL4.HOR" advise="1">
        <values>
          <value t="str">
            <val>17:06:00</val>
          </value>
        </values>
      </ddeItem>
      <ddeItem name="RCSL4.MAX" advise="1">
        <values>
          <value>
            <val>1.55</val>
          </value>
        </values>
      </ddeItem>
      <ddeItem name="RCSL4.MIN" advise="1">
        <values>
          <value>
            <val>1.48</val>
          </value>
        </values>
      </ddeItem>
      <ddeItem name="RCSL4.NEG" advise="1">
        <values>
          <value>
            <val>1871</val>
          </value>
        </values>
      </ddeItem>
      <ddeItem name="RCSL4.ULT" advise="1">
        <values>
          <value>
            <val>1.5</val>
          </value>
        </values>
      </ddeItem>
      <ddeItem name="RCSL4.VAR" advise="1">
        <values>
          <value>
            <val>1.3513513513513526</val>
          </value>
        </values>
      </ddeItem>
      <ddeItem name="RCSL4.VOL" advise="1">
        <values>
          <value>
            <val>4974264</val>
          </value>
        </values>
      </ddeItem>
      <ddeItem name="RDNI3.204" advise="1">
        <values>
          <value t="str">
            <val>0,10</val>
          </value>
        </values>
      </ddeItem>
      <ddeItem name="RDNI3.ABE" advise="1">
        <values>
          <value>
            <val>9.56</val>
          </value>
        </values>
      </ddeItem>
      <ddeItem name="RDNI3.DAT" advise="1">
        <values>
          <value t="str">
            <val>30/04/2021</val>
          </value>
        </values>
      </ddeItem>
      <ddeItem name="RDNI3.FEC" advise="1">
        <values>
          <value>
            <val>9.2100000000000009</val>
          </value>
        </values>
      </ddeItem>
      <ddeItem name="RDNI3.HOR" advise="1">
        <values>
          <value t="str">
            <val>17:05:00</val>
          </value>
        </values>
      </ddeItem>
      <ddeItem name="RDNI3.MAX" advise="1">
        <values>
          <value>
            <val>9.75</val>
          </value>
        </values>
      </ddeItem>
      <ddeItem name="RDNI3.MIN" advise="1">
        <values>
          <value>
            <val>9.2100000000000009</val>
          </value>
        </values>
      </ddeItem>
      <ddeItem name="RDNI3.NEG" advise="1">
        <values>
          <value>
            <val>145</val>
          </value>
        </values>
      </ddeItem>
      <ddeItem name="RDNI3.ULT" advise="1">
        <values>
          <value>
            <val>9.69</val>
          </value>
        </values>
      </ddeItem>
      <ddeItem name="RDNI3.VAR" advise="1">
        <values>
          <value>
            <val>5.2117263843648054</val>
          </value>
        </values>
      </ddeItem>
      <ddeItem name="RDNI3.VOL" advise="1">
        <values>
          <value>
            <val>14635531</val>
          </value>
        </values>
      </ddeItem>
      <ddeItem name="REDE3.204" advise="1">
        <values>
          <value t="str">
            <val>4,88</val>
          </value>
        </values>
      </ddeItem>
      <ddeItem name="REDE3.ABE" advise="1">
        <values>
          <value>
            <val>8.15</val>
          </value>
        </values>
      </ddeItem>
      <ddeItem name="REDE3.DAT" advise="1">
        <values>
          <value t="str">
            <val>30/04/2021</val>
          </value>
        </values>
      </ddeItem>
      <ddeItem name="REDE3.FEC" advise="1">
        <values>
          <value>
            <val>8.26</val>
          </value>
        </values>
      </ddeItem>
      <ddeItem name="REDE3.HOR" advise="1">
        <values>
          <value t="str">
            <val>17:05:00</val>
          </value>
        </values>
      </ddeItem>
      <ddeItem name="REDE3.MAX" advise="1">
        <values>
          <value>
            <val>8.34</val>
          </value>
        </values>
      </ddeItem>
      <ddeItem name="REDE3.MIN" advise="1">
        <values>
          <value>
            <val>8.15</val>
          </value>
        </values>
      </ddeItem>
      <ddeItem name="REDE3.NEG" advise="1">
        <values>
          <value>
            <val>30</val>
          </value>
        </values>
      </ddeItem>
      <ddeItem name="REDE3.ULT" advise="1">
        <values>
          <value>
            <val>8.34</val>
          </value>
        </values>
      </ddeItem>
      <ddeItem name="REDE3.VAR" advise="1">
        <values>
          <value>
            <val>0.9685230024213084</val>
          </value>
        </values>
      </ddeItem>
      <ddeItem name="REDE3.VOL" advise="1">
        <values>
          <value>
            <val>79470</val>
          </value>
        </values>
      </ddeItem>
      <ddeItem name="RENT3.204" advise="1">
        <values>
          <value t="str">
            <val>0,45</val>
          </value>
        </values>
      </ddeItem>
      <ddeItem name="RENT3.ABE" advise="1">
        <values>
          <value>
            <val>62.3</val>
          </value>
        </values>
      </ddeItem>
      <ddeItem name="RENT3.DAT" advise="1">
        <values>
          <value t="str">
            <val>30/04/2021</val>
          </value>
        </values>
      </ddeItem>
      <ddeItem name="RENT3.FEC" advise="1">
        <values>
          <value>
            <val>63.37</val>
          </value>
        </values>
      </ddeItem>
      <ddeItem name="RENT3.HOR" advise="1">
        <values>
          <value t="str">
            <val>17:57:04</val>
          </value>
        </values>
      </ddeItem>
      <ddeItem name="RENT3.MAX" advise="1">
        <values>
          <value>
            <val>64.55</val>
          </value>
        </values>
      </ddeItem>
      <ddeItem name="RENT3.MIN" advise="1">
        <values>
          <value>
            <val>62.3</val>
          </value>
        </values>
      </ddeItem>
      <ddeItem name="RENT3.NEG" advise="1">
        <values>
          <value>
            <val>31280</val>
          </value>
        </values>
      </ddeItem>
      <ddeItem name="RENT3.ULT" advise="1">
        <values>
          <value>
            <val>64.3</val>
          </value>
        </values>
      </ddeItem>
      <ddeItem name="RENT3.VAR" advise="1">
        <values>
          <value>
            <val>1.4675714060280887</val>
          </value>
        </values>
      </ddeItem>
      <ddeItem name="RENT3.VOL" advise="1">
        <values>
          <value>
            <val>533867910</val>
          </value>
        </values>
      </ddeItem>
      <ddeItem name="RLOG3.204" advise="1">
        <values>
          <value t="str">
            <val>-1,00</val>
          </value>
        </values>
      </ddeItem>
      <ddeItem name="RLOG3.ABE" advise="1">
        <values>
          <value>
            <val>22.26</val>
          </value>
        </values>
      </ddeItem>
      <ddeItem name="RLOG3.DAT" advise="1">
        <values>
          <value t="str">
            <val>05/03/2021</val>
          </value>
        </values>
      </ddeItem>
      <ddeItem name="RLOG3.FEC" advise="1">
        <values>
          <value>
            <val>23.08</val>
          </value>
        </values>
      </ddeItem>
      <ddeItem name="RLOG3.HOR" advise="1">
        <values>
          <value t="str">
            <val>18:09:16</val>
          </value>
        </values>
      </ddeItem>
      <ddeItem name="RLOG3.MAX" advise="1">
        <values>
          <value>
            <val>23.22</val>
          </value>
        </values>
      </ddeItem>
      <ddeItem name="RLOG3.MIN" advise="1">
        <values>
          <value>
            <val>21.92</val>
          </value>
        </values>
      </ddeItem>
      <ddeItem name="RLOG3.NEG" advise="1">
        <values>
          <value>
            <val>20340</val>
          </value>
        </values>
      </ddeItem>
      <ddeItem name="RLOG3.ULT" advise="1">
        <values>
          <value>
            <val>23.08</val>
          </value>
        </values>
      </ddeItem>
      <ddeItem name="RLOG3.VAR" advise="1">
        <values>
          <value>
            <val>0</val>
          </value>
        </values>
      </ddeItem>
      <ddeItem name="RLOG3.VOL" advise="1">
        <values>
          <value>
            <val>246920845</val>
          </value>
        </values>
      </ddeItem>
      <ddeItem name="RNEW11.204" advise="1">
        <values>
          <value t="str">
            <val>-1,00</val>
          </value>
        </values>
      </ddeItem>
      <ddeItem name="RNEW11.ABE" advise="1">
        <values>
          <value>
            <val>12.96</val>
          </value>
        </values>
      </ddeItem>
      <ddeItem name="RNEW11.DAT" advise="1">
        <values>
          <value t="str">
            <val>30/04/2021</val>
          </value>
        </values>
      </ddeItem>
      <ddeItem name="RNEW11.FEC" advise="1">
        <values>
          <value>
            <val>12.95</val>
          </value>
        </values>
      </ddeItem>
      <ddeItem name="RNEW11.HOR" advise="1">
        <values>
          <value t="str">
            <val>16:49:25</val>
          </value>
        </values>
      </ddeItem>
      <ddeItem name="RNEW11.MAX" advise="1">
        <values>
          <value>
            <val>13.02</val>
          </value>
        </values>
      </ddeItem>
      <ddeItem name="RNEW11.MIN" advise="1">
        <values>
          <value>
            <val>12.9</val>
          </value>
        </values>
      </ddeItem>
      <ddeItem name="RNEW11.NEG" advise="1">
        <values>
          <value>
            <val>16</val>
          </value>
        </values>
      </ddeItem>
      <ddeItem name="RNEW11.ULT" advise="1">
        <values>
          <value>
            <val>12.91</val>
          </value>
        </values>
      </ddeItem>
      <ddeItem name="RNEW11.VAR" advise="1">
        <values>
          <value>
            <val>-0.30888030888030232</val>
          </value>
        </values>
      </ddeItem>
      <ddeItem name="RNEW11.VOL" advise="1">
        <values>
          <value>
            <val>25924</val>
          </value>
        </values>
      </ddeItem>
      <ddeItem name="RNEW3.204" advise="1">
        <values>
          <value t="str">
            <val>-1,00</val>
          </value>
        </values>
      </ddeItem>
      <ddeItem name="RNEW3.ABE" advise="1">
        <values>
          <value>
            <val>4.4000000000000004</val>
          </value>
        </values>
      </ddeItem>
      <ddeItem name="RNEW3.DAT" advise="1">
        <values>
          <value t="str">
            <val>30/04/2021</val>
          </value>
        </values>
      </ddeItem>
      <ddeItem name="RNEW3.FEC" advise="1">
        <values>
          <value>
            <val>4.4000000000000004</val>
          </value>
        </values>
      </ddeItem>
      <ddeItem name="RNEW3.HOR" advise="1">
        <values>
          <value t="str">
            <val>17:00:00</val>
          </value>
        </values>
      </ddeItem>
      <ddeItem name="RNEW3.MAX" advise="1">
        <values>
          <value>
            <val>4.5</val>
          </value>
        </values>
      </ddeItem>
      <ddeItem name="RNEW3.MIN" advise="1">
        <values>
          <value>
            <val>4.3499999999999996</val>
          </value>
        </values>
      </ddeItem>
      <ddeItem name="RNEW3.NEG" advise="1">
        <values>
          <value>
            <val>52</val>
          </value>
        </values>
      </ddeItem>
      <ddeItem name="RNEW3.ULT" advise="1">
        <values>
          <value>
            <val>4.3499999999999996</val>
          </value>
        </values>
      </ddeItem>
      <ddeItem name="RNEW3.VAR" advise="1">
        <values>
          <value>
            <val>-1.1363636363636525</val>
          </value>
        </values>
      </ddeItem>
      <ddeItem name="RNEW3.VOL" advise="1">
        <values>
          <value>
            <val>45951</val>
          </value>
        </values>
      </ddeItem>
      <ddeItem name="RNEW4.204" advise="1">
        <values>
          <value t="str">
            <val>-1,00</val>
          </value>
        </values>
      </ddeItem>
      <ddeItem name="RNEW4.ABE" advise="1">
        <values>
          <value>
            <val>4.33</val>
          </value>
        </values>
      </ddeItem>
      <ddeItem name="RNEW4.DAT" advise="1">
        <values>
          <value t="str">
            <val>30/04/2021</val>
          </value>
        </values>
      </ddeItem>
      <ddeItem name="RNEW4.FEC" advise="1">
        <values>
          <value>
            <val>4.32</val>
          </value>
        </values>
      </ddeItem>
      <ddeItem name="RNEW4.HOR" advise="1">
        <values>
          <value t="str">
            <val>16:47:08</val>
          </value>
        </values>
      </ddeItem>
      <ddeItem name="RNEW4.MAX" advise="1">
        <values>
          <value>
            <val>4.3600000000000003</val>
          </value>
        </values>
      </ddeItem>
      <ddeItem name="RNEW4.MIN" advise="1">
        <values>
          <value>
            <val>4.21</val>
          </value>
        </values>
      </ddeItem>
      <ddeItem name="RNEW4.NEG" advise="1">
        <values>
          <value>
            <val>89</val>
          </value>
        </values>
      </ddeItem>
      <ddeItem name="RNEW4.ULT" advise="1">
        <values>
          <value>
            <val>4.26</val>
          </value>
        </values>
      </ddeItem>
      <ddeItem name="RNEW4.VAR" advise="1">
        <values>
          <value>
            <val>-1.3888888888889004</val>
          </value>
        </values>
      </ddeItem>
      <ddeItem name="RNEW4.VOL" advise="1">
        <values>
          <value>
            <val>74042</val>
          </value>
        </values>
      </ddeItem>
      <ddeItem name="ROMI3.204" advise="1">
        <values>
          <value t="str">
            <val>7,32</val>
          </value>
        </values>
      </ddeItem>
      <ddeItem name="ROMI3.ABE" advise="1">
        <values>
          <value>
            <val>32.39</val>
          </value>
        </values>
      </ddeItem>
      <ddeItem name="ROMI3.DAT" advise="1">
        <values>
          <value t="str">
            <val>30/04/2021</val>
          </value>
        </values>
      </ddeItem>
      <ddeItem name="ROMI3.FEC" advise="1">
        <values>
          <value>
            <val>32.39</val>
          </value>
        </values>
      </ddeItem>
      <ddeItem name="ROMI3.HOR" advise="1">
        <values>
          <value t="str">
            <val>17:07:00</val>
          </value>
        </values>
      </ddeItem>
      <ddeItem name="ROMI3.MAX" advise="1">
        <values>
          <value>
            <val>33.33</val>
          </value>
        </values>
      </ddeItem>
      <ddeItem name="ROMI3.MIN" advise="1">
        <values>
          <value>
            <val>31.71</val>
          </value>
        </values>
      </ddeItem>
      <ddeItem name="ROMI3.NEG" advise="1">
        <values>
          <value>
            <val>6740</val>
          </value>
        </values>
      </ddeItem>
      <ddeItem name="ROMI3.ULT" advise="1">
        <values>
          <value>
            <val>32.659999999999997</val>
          </value>
        </values>
      </ddeItem>
      <ddeItem name="ROMI3.VAR" advise="1">
        <values>
          <value>
            <val>0.83359061438714421</val>
          </value>
        </values>
      </ddeItem>
      <ddeItem name="ROMI3.VOL" advise="1">
        <values>
          <value>
            <val>45628818</val>
          </value>
        </values>
      </ddeItem>
      <ddeItem name="RPAD3.204" advise="1">
        <values>
          <value t="str">
            <val>-1,00</val>
          </value>
        </values>
      </ddeItem>
      <ddeItem name="RPAD3.ABE" advise="1">
        <values>
          <value>
            <val>7.05</val>
          </value>
        </values>
      </ddeItem>
      <ddeItem name="RPAD3.DAT" advise="1">
        <values>
          <value t="str">
            <val>30/04/2021</val>
          </value>
        </values>
      </ddeItem>
      <ddeItem name="RPAD3.FEC" advise="1">
        <values>
          <value>
            <val>7.25</val>
          </value>
        </values>
      </ddeItem>
      <ddeItem name="RPAD3.HOR" advise="1">
        <values>
          <value t="str">
            <val>17:00:00</val>
          </value>
        </values>
      </ddeItem>
      <ddeItem name="RPAD3.MAX" advise="1">
        <values>
          <value>
            <val>7.25</val>
          </value>
        </values>
      </ddeItem>
      <ddeItem name="RPAD3.MIN" advise="1">
        <values>
          <value>
            <val>7</val>
          </value>
        </values>
      </ddeItem>
      <ddeItem name="RPAD3.NEG" advise="1">
        <values>
          <value>
            <val>11</val>
          </value>
        </values>
      </ddeItem>
      <ddeItem name="RPAD3.ULT" advise="1">
        <values>
          <value>
            <val>7.11</val>
          </value>
        </values>
      </ddeItem>
      <ddeItem name="RPAD3.VAR" advise="1">
        <values>
          <value>
            <val>-1.9310344827586163</val>
          </value>
        </values>
      </ddeItem>
      <ddeItem name="RPAD3.VOL" advise="1">
        <values>
          <value>
            <val>11321</val>
          </value>
        </values>
      </ddeItem>
      <ddeItem name="RPAD5.204" advise="1">
        <values>
          <value t="str">
            <val>6,45</val>
          </value>
        </values>
      </ddeItem>
      <ddeItem name="RPAD5.ABE" advise="1">
        <values>
          <value>
            <val>8.6</val>
          </value>
        </values>
      </ddeItem>
      <ddeItem name="RPAD5.DAT" advise="1">
        <values>
          <value t="str">
            <val>30/04/2021</val>
          </value>
        </values>
      </ddeItem>
      <ddeItem name="RPAD5.FEC" advise="1">
        <values>
          <value>
            <val>8.9</val>
          </value>
        </values>
      </ddeItem>
      <ddeItem name="RPAD5.HOR" advise="1">
        <values>
          <value t="str">
            <val>16:28:23</val>
          </value>
        </values>
      </ddeItem>
      <ddeItem name="RPAD5.MAX" advise="1">
        <values>
          <value>
            <val>8.6</val>
          </value>
        </values>
      </ddeItem>
      <ddeItem name="RPAD5.MIN" advise="1">
        <values>
          <value>
            <val>8.4</val>
          </value>
        </values>
      </ddeItem>
      <ddeItem name="RPAD5.NEG" advise="1">
        <values>
          <value>
            <val>4</val>
          </value>
        </values>
      </ddeItem>
      <ddeItem name="RPAD5.ULT" advise="1">
        <values>
          <value>
            <val>8.4</val>
          </value>
        </values>
      </ddeItem>
      <ddeItem name="RPAD5.VAR" advise="1">
        <values>
          <value>
            <val>-5.6179775280898872</val>
          </value>
        </values>
      </ddeItem>
      <ddeItem name="RPAD5.VOL" advise="1">
        <values>
          <value>
            <val>6780</val>
          </value>
        </values>
      </ddeItem>
      <ddeItem name="RPAD6.204" advise="1">
        <values>
          <value t="str">
            <val>-1,00</val>
          </value>
        </values>
      </ddeItem>
      <ddeItem name="RPAD6.ABE" advise="1">
        <values>
          <value>
            <val>5.5</val>
          </value>
        </values>
      </ddeItem>
      <ddeItem name="RPAD6.DAT" advise="1">
        <values>
          <value t="str">
            <val>29/04/2021</val>
          </value>
        </values>
      </ddeItem>
      <ddeItem name="RPAD6.FEC" advise="1">
        <values>
          <value>
            <val>5.5</val>
          </value>
        </values>
      </ddeItem>
      <ddeItem name="RPAD6.HOR" advise="1">
        <values>
          <value t="str">
            <val>15:05:35</val>
          </value>
        </values>
      </ddeItem>
      <ddeItem name="RPAD6.MAX" advise="1">
        <values>
          <value>
            <val>5.5</val>
          </value>
        </values>
      </ddeItem>
      <ddeItem name="RPAD6.MIN" advise="1">
        <values>
          <value>
            <val>5.5</val>
          </value>
        </values>
      </ddeItem>
      <ddeItem name="RPAD6.NEG" advise="1">
        <values>
          <value>
            <val>3</val>
          </value>
        </values>
      </ddeItem>
      <ddeItem name="RPAD6.ULT" advise="1">
        <values>
          <value>
            <val>5.5</val>
          </value>
        </values>
      </ddeItem>
      <ddeItem name="RPAD6.VAR" advise="1">
        <values>
          <value>
            <val>0</val>
          </value>
        </values>
      </ddeItem>
      <ddeItem name="RPAD6.VOL" advise="1">
        <values>
          <value>
            <val>11550</val>
          </value>
        </values>
      </ddeItem>
      <ddeItem name="RPMG3.204" advise="1">
        <values>
          <value t="str">
            <val>-1,00</val>
          </value>
        </values>
      </ddeItem>
      <ddeItem name="RPMG3.ABE" advise="1">
        <values>
          <value>
            <val>4.09</val>
          </value>
        </values>
      </ddeItem>
      <ddeItem name="RPMG3.DAT" advise="1">
        <values>
          <value t="str">
            <val>30/04/2021</val>
          </value>
        </values>
      </ddeItem>
      <ddeItem name="RPMG3.FEC" advise="1">
        <values>
          <value>
            <val>4</val>
          </value>
        </values>
      </ddeItem>
      <ddeItem name="RPMG3.HOR" advise="1">
        <values>
          <value t="str">
            <val>17:06:00</val>
          </value>
        </values>
      </ddeItem>
      <ddeItem name="RPMG3.MAX" advise="1">
        <values>
          <value>
            <val>4.75</val>
          </value>
        </values>
      </ddeItem>
      <ddeItem name="RPMG3.MIN" advise="1">
        <values>
          <value>
            <val>4.0599999999999996</val>
          </value>
        </values>
      </ddeItem>
      <ddeItem name="RPMG3.NEG" advise="1">
        <values>
          <value>
            <val>1758</val>
          </value>
        </values>
      </ddeItem>
      <ddeItem name="RPMG3.ULT" advise="1">
        <values>
          <value>
            <val>4.1100000000000003</val>
          </value>
        </values>
      </ddeItem>
      <ddeItem name="RPMG3.VAR" advise="1">
        <values>
          <value>
            <val>2.750000000000008</val>
          </value>
        </values>
      </ddeItem>
      <ddeItem name="RPMG3.VOL" advise="1">
        <values>
          <value>
            <val>3706388</val>
          </value>
        </values>
      </ddeItem>
      <ddeItem name="RSID3.204" advise="1">
        <values>
          <value t="str">
            <val>-1,00</val>
          </value>
        </values>
      </ddeItem>
      <ddeItem name="RSID3.ABE" advise="1">
        <values>
          <value>
            <val>11.97</val>
          </value>
        </values>
      </ddeItem>
      <ddeItem name="RSID3.DAT" advise="1">
        <values>
          <value t="str">
            <val>30/04/2021</val>
          </value>
        </values>
      </ddeItem>
      <ddeItem name="RSID3.FEC" advise="1">
        <values>
          <value>
            <val>11.99</val>
          </value>
        </values>
      </ddeItem>
      <ddeItem name="RSID3.HOR" advise="1">
        <values>
          <value t="str">
            <val>17:05:00</val>
          </value>
        </values>
      </ddeItem>
      <ddeItem name="RSID3.MAX" advise="1">
        <values>
          <value>
            <val>12.46</val>
          </value>
        </values>
      </ddeItem>
      <ddeItem name="RSID3.MIN" advise="1">
        <values>
          <value>
            <val>11.57</val>
          </value>
        </values>
      </ddeItem>
      <ddeItem name="RSID3.NEG" advise="1">
        <values>
          <value>
            <val>253</val>
          </value>
        </values>
      </ddeItem>
      <ddeItem name="RSID3.ULT" advise="1">
        <values>
          <value>
            <val>11.64</val>
          </value>
        </values>
      </ddeItem>
      <ddeItem name="RSID3.VAR" advise="1">
        <values>
          <value>
            <val>-2.9190992493744758</val>
          </value>
        </values>
      </ddeItem>
      <ddeItem name="RSID3.VOL" advise="1">
        <values>
          <value>
            <val>721629</val>
          </value>
        </values>
      </ddeItem>
      <ddeItem name="SANB11.204" advise="1">
        <values>
          <value t="str">
            <val>2,30</val>
          </value>
        </values>
      </ddeItem>
      <ddeItem name="SANB11.ABE" advise="1">
        <values>
          <value>
            <val>38.96</val>
          </value>
        </values>
      </ddeItem>
      <ddeItem name="SANB11.DAT" advise="1">
        <values>
          <value t="str">
            <val>30/04/2021</val>
          </value>
        </values>
      </ddeItem>
      <ddeItem name="SANB11.FEC" advise="1">
        <values>
          <value>
            <val>39.03</val>
          </value>
        </values>
      </ddeItem>
      <ddeItem name="SANB11.HOR" advise="1">
        <values>
          <value t="str">
            <val>17:59:44</val>
          </value>
        </values>
      </ddeItem>
      <ddeItem name="SANB11.MAX" advise="1">
        <values>
          <value>
            <val>39.15</val>
          </value>
        </values>
      </ddeItem>
      <ddeItem name="SANB11.MIN" advise="1">
        <values>
          <value>
            <val>38.479999999999997</val>
          </value>
        </values>
      </ddeItem>
      <ddeItem name="SANB11.NEG" advise="1">
        <values>
          <value>
            <val>14299</val>
          </value>
        </values>
      </ddeItem>
      <ddeItem name="SANB11.ULT" advise="1">
        <values>
          <value>
            <val>38.53</val>
          </value>
        </values>
      </ddeItem>
      <ddeItem name="SANB11.VAR" advise="1">
        <values>
          <value>
            <val>-1.2810658467845246</val>
          </value>
        </values>
      </ddeItem>
      <ddeItem name="SANB11.VOL" advise="1">
        <values>
          <value>
            <val>140863791</val>
          </value>
        </values>
      </ddeItem>
      <ddeItem name="SANB3.204" advise="1">
        <values>
          <value t="str">
            <val>2,27</val>
          </value>
        </values>
      </ddeItem>
      <ddeItem name="SANB3.ABE" advise="1">
        <values>
          <value>
            <val>18.91</val>
          </value>
        </values>
      </ddeItem>
      <ddeItem name="SANB3.DAT" advise="1">
        <values>
          <value t="str">
            <val>30/04/2021</val>
          </value>
        </values>
      </ddeItem>
      <ddeItem name="SANB3.FEC" advise="1">
        <values>
          <value>
            <val>18.91</val>
          </value>
        </values>
      </ddeItem>
      <ddeItem name="SANB3.HOR" advise="1">
        <values>
          <value t="str">
            <val>17:05:00</val>
          </value>
        </values>
      </ddeItem>
      <ddeItem name="SANB3.MAX" advise="1">
        <values>
          <value>
            <val>18.91</val>
          </value>
        </values>
      </ddeItem>
      <ddeItem name="SANB3.MIN" advise="1">
        <values>
          <value>
            <val>18.52</val>
          </value>
        </values>
      </ddeItem>
      <ddeItem name="SANB3.NEG" advise="1">
        <values>
          <value>
            <val>406</val>
          </value>
        </values>
      </ddeItem>
      <ddeItem name="SANB3.ULT" advise="1">
        <values>
          <value>
            <val>18.600000000000001</val>
          </value>
        </values>
      </ddeItem>
      <ddeItem name="SANB3.VAR" advise="1">
        <values>
          <value>
            <val>-1.6393442622950751</val>
          </value>
        </values>
      </ddeItem>
      <ddeItem name="SANB3.VOL" advise="1">
        <values>
          <value>
            <val>1349425</val>
          </value>
        </values>
      </ddeItem>
      <ddeItem name="SANB4.204" advise="1">
        <values>
          <value t="str">
            <val>2,31</val>
          </value>
        </values>
      </ddeItem>
      <ddeItem name="SANB4.ABE" advise="1">
        <values>
          <value>
            <val>20.350000000000001</val>
          </value>
        </values>
      </ddeItem>
      <ddeItem name="SANB4.DAT" advise="1">
        <values>
          <value t="str">
            <val>30/04/2021</val>
          </value>
        </values>
      </ddeItem>
      <ddeItem name="SANB4.FEC" advise="1">
        <values>
          <value>
            <val>20.25</val>
          </value>
        </values>
      </ddeItem>
      <ddeItem name="SANB4.HOR" advise="1">
        <values>
          <value t="str">
            <val>16:49:46</val>
          </value>
        </values>
      </ddeItem>
      <ddeItem name="SANB4.MAX" advise="1">
        <values>
          <value>
            <val>20.37</val>
          </value>
        </values>
      </ddeItem>
      <ddeItem name="SANB4.MIN" advise="1">
        <values>
          <value>
            <val>19.96</val>
          </value>
        </values>
      </ddeItem>
      <ddeItem name="SANB4.NEG" advise="1">
        <values>
          <value>
            <val>355</val>
          </value>
        </values>
      </ddeItem>
      <ddeItem name="SANB4.ULT" advise="1">
        <values>
          <value>
            <val>20.079999999999998</val>
          </value>
        </values>
      </ddeItem>
      <ddeItem name="SANB4.VAR" advise="1">
        <values>
          <value>
            <val>-0.83950617283951456</val>
          </value>
        </values>
      </ddeItem>
      <ddeItem name="SANB4.VOL" advise="1">
        <values>
          <value>
            <val>1258896</val>
          </value>
        </values>
      </ddeItem>
      <ddeItem name="SAPR11.204" advise="1">
        <values>
          <value t="str">
            <val>3,97</val>
          </value>
        </values>
      </ddeItem>
      <ddeItem name="SAPR11.ABE" advise="1">
        <values>
          <value>
            <val>21.3</val>
          </value>
        </values>
      </ddeItem>
      <ddeItem name="SAPR11.DAT" advise="1">
        <values>
          <value t="str">
            <val>30/04/2021</val>
          </value>
        </values>
      </ddeItem>
      <ddeItem name="SAPR11.FEC" advise="1">
        <values>
          <value>
            <val>21.44</val>
          </value>
        </values>
      </ddeItem>
      <ddeItem name="SAPR11.HOR" advise="1">
        <values>
          <value t="str">
            <val>17:54:54</val>
          </value>
        </values>
      </ddeItem>
      <ddeItem name="SAPR11.MAX" advise="1">
        <values>
          <value>
            <val>21.53</val>
          </value>
        </values>
      </ddeItem>
      <ddeItem name="SAPR11.MIN" advise="1">
        <values>
          <value>
            <val>21</val>
          </value>
        </values>
      </ddeItem>
      <ddeItem name="SAPR11.NEG" advise="1">
        <values>
          <value>
            <val>6852</val>
          </value>
        </values>
      </ddeItem>
      <ddeItem name="SAPR11.ULT" advise="1">
        <values>
          <value>
            <val>21.1</val>
          </value>
        </values>
      </ddeItem>
      <ddeItem name="SAPR11.VAR" advise="1">
        <values>
          <value>
            <val>-1.5858208955223874</val>
          </value>
        </values>
      </ddeItem>
      <ddeItem name="SAPR11.VOL" advise="1">
        <values>
          <value>
            <val>84753284</val>
          </value>
        </values>
      </ddeItem>
      <ddeItem name="SAPR3.204" advise="1">
        <values>
          <value t="str">
            <val>3,65</val>
          </value>
        </values>
      </ddeItem>
      <ddeItem name="SAPR3.ABE" advise="1">
        <values>
          <value>
            <val>4.26</val>
          </value>
        </values>
      </ddeItem>
      <ddeItem name="SAPR3.DAT" advise="1">
        <values>
          <value t="str">
            <val>30/04/2021</val>
          </value>
        </values>
      </ddeItem>
      <ddeItem name="SAPR3.FEC" advise="1">
        <values>
          <value>
            <val>4.24</val>
          </value>
        </values>
      </ddeItem>
      <ddeItem name="SAPR3.HOR" advise="1">
        <values>
          <value t="str">
            <val>17:08:00</val>
          </value>
        </values>
      </ddeItem>
      <ddeItem name="SAPR3.MAX" advise="1">
        <values>
          <value>
            <val>4.28</val>
          </value>
        </values>
      </ddeItem>
      <ddeItem name="SAPR3.MIN" advise="1">
        <values>
          <value>
            <val>4.22</val>
          </value>
        </values>
      </ddeItem>
      <ddeItem name="SAPR3.NEG" advise="1">
        <values>
          <value>
            <val>1480</val>
          </value>
        </values>
      </ddeItem>
      <ddeItem name="SAPR3.ULT" advise="1">
        <values>
          <value>
            <val>4.25</val>
          </value>
        </values>
      </ddeItem>
      <ddeItem name="SAPR3.VAR" advise="1">
        <values>
          <value>
            <val>0.23584905660376854</val>
          </value>
        </values>
      </ddeItem>
      <ddeItem name="SAPR3.VOL" advise="1">
        <values>
          <value>
            <val>2714548</val>
          </value>
        </values>
      </ddeItem>
      <ddeItem name="SAPR4.204" advise="1">
        <values>
          <value t="str">
            <val>4,00</val>
          </value>
        </values>
      </ddeItem>
      <ddeItem name="SAPR4.ABE" advise="1">
        <values>
          <value>
            <val>4.3099999999999996</val>
          </value>
        </values>
      </ddeItem>
      <ddeItem name="SAPR4.DAT" advise="1">
        <values>
          <value t="str">
            <val>30/04/2021</val>
          </value>
        </values>
      </ddeItem>
      <ddeItem name="SAPR4.FEC" advise="1">
        <values>
          <value>
            <val>4.3099999999999996</val>
          </value>
        </values>
      </ddeItem>
      <ddeItem name="SAPR4.HOR" advise="1">
        <values>
          <value t="str">
            <val>17:08:00</val>
          </value>
        </values>
      </ddeItem>
      <ddeItem name="SAPR4.MAX" advise="1">
        <values>
          <value>
            <val>4.32</val>
          </value>
        </values>
      </ddeItem>
      <ddeItem name="SAPR4.MIN" advise="1">
        <values>
          <value>
            <val>4.22</val>
          </value>
        </values>
      </ddeItem>
      <ddeItem name="SAPR4.NEG" advise="1">
        <values>
          <value>
            <val>4023</val>
          </value>
        </values>
      </ddeItem>
      <ddeItem name="SAPR4.ULT" advise="1">
        <values>
          <value>
            <val>4.26</val>
          </value>
        </values>
      </ddeItem>
      <ddeItem name="SAPR4.VAR" advise="1">
        <values>
          <value>
            <val>-1.16009280742459</val>
          </value>
        </values>
      </ddeItem>
      <ddeItem name="SAPR4.VOL" advise="1">
        <values>
          <value>
            <val>20138552</val>
          </value>
        </values>
      </ddeItem>
      <ddeItem name="SBSP3.204" advise="1">
        <values>
          <value t="str">
            <val>0,79</val>
          </value>
        </values>
      </ddeItem>
      <ddeItem name="SBSP3.ABE" advise="1">
        <values>
          <value>
            <val>42.14</val>
          </value>
        </values>
      </ddeItem>
      <ddeItem name="SBSP3.DAT" advise="1">
        <values>
          <value t="str">
            <val>30/04/2021</val>
          </value>
        </values>
      </ddeItem>
      <ddeItem name="SBSP3.FEC" advise="1">
        <values>
          <value>
            <val>42.461799999999997</val>
          </value>
        </values>
      </ddeItem>
      <ddeItem name="SBSP3.HOR" advise="1">
        <values>
          <value t="str">
            <val>17:54:43</val>
          </value>
        </values>
      </ddeItem>
      <ddeItem name="SBSP3.MAX" advise="1">
        <values>
          <value>
            <val>43.4</val>
          </value>
        </values>
      </ddeItem>
      <ddeItem name="SBSP3.MIN" advise="1">
        <values>
          <value>
            <val>41.14</val>
          </value>
        </values>
      </ddeItem>
      <ddeItem name="SBSP3.NEG" advise="1">
        <values>
          <value>
            <val>22704</val>
          </value>
        </values>
      </ddeItem>
      <ddeItem name="SBSP3.ULT" advise="1">
        <values>
          <value>
            <val>42.78</val>
          </value>
        </values>
      </ddeItem>
      <ddeItem name="SBSP3.VAR" advise="1">
        <values>
          <value>
            <val>0.74937944222808384</val>
          </value>
        </values>
      </ddeItem>
      <ddeItem name="SBSP3.VOL" advise="1">
        <values>
          <value>
            <val>307511421</val>
          </value>
        </values>
      </ddeItem>
      <ddeItem name="SCAR3.204" advise="1">
        <values>
          <value t="str">
            <val>0,17</val>
          </value>
        </values>
      </ddeItem>
      <ddeItem name="SCAR3.ABE" advise="1">
        <values>
          <value>
            <val>38.49</val>
          </value>
        </values>
      </ddeItem>
      <ddeItem name="SCAR3.DAT" advise="1">
        <values>
          <value t="str">
            <val>30/04/2021</val>
          </value>
        </values>
      </ddeItem>
      <ddeItem name="SCAR3.FEC" advise="1">
        <values>
          <value>
            <val>38.08</val>
          </value>
        </values>
      </ddeItem>
      <ddeItem name="SCAR3.HOR" advise="1">
        <values>
          <value t="str">
            <val>17:05:00</val>
          </value>
        </values>
      </ddeItem>
      <ddeItem name="SCAR3.MAX" advise="1">
        <values>
          <value>
            <val>38.49</val>
          </value>
        </values>
      </ddeItem>
      <ddeItem name="SCAR3.MIN" advise="1">
        <values>
          <value>
            <val>37.6</val>
          </value>
        </values>
      </ddeItem>
      <ddeItem name="SCAR3.NEG" advise="1">
        <values>
          <value>
            <val>37</val>
          </value>
        </values>
      </ddeItem>
      <ddeItem name="SCAR3.ULT" advise="1">
        <values>
          <value>
            <val>37.700000000000003</val>
          </value>
        </values>
      </ddeItem>
      <ddeItem name="SCAR3.VAR" advise="1">
        <values>
          <value>
            <val>-0.99789915966385367</val>
          </value>
        </values>
      </ddeItem>
      <ddeItem name="SCAR3.VOL" advise="1">
        <values>
          <value>
            <val>275793</val>
          </value>
        </values>
      </ddeItem>
      <ddeItem name="SEER3.204" advise="1">
        <values>
          <value t="str">
            <val>2,37</val>
          </value>
        </values>
      </ddeItem>
      <ddeItem name="SEER3.ABE" advise="1">
        <values>
          <value>
            <val>13</val>
          </value>
        </values>
      </ddeItem>
      <ddeItem name="SEER3.DAT" advise="1">
        <values>
          <value t="str">
            <val>30/04/2021</val>
          </value>
        </values>
      </ddeItem>
      <ddeItem name="SEER3.FEC" advise="1">
        <values>
          <value>
            <val>13.03</val>
          </value>
        </values>
      </ddeItem>
      <ddeItem name="SEER3.HOR" advise="1">
        <values>
          <value t="str">
            <val>17:07:00</val>
          </value>
        </values>
      </ddeItem>
      <ddeItem name="SEER3.MAX" advise="1">
        <values>
          <value>
            <val>13</val>
          </value>
        </values>
      </ddeItem>
      <ddeItem name="SEER3.MIN" advise="1">
        <values>
          <value>
            <val>12.62</val>
          </value>
        </values>
      </ddeItem>
      <ddeItem name="SEER3.NEG" advise="1">
        <values>
          <value>
            <val>4000</val>
          </value>
        </values>
      </ddeItem>
      <ddeItem name="SEER3.ULT" advise="1">
        <values>
          <value>
            <val>12.89</val>
          </value>
        </values>
      </ddeItem>
      <ddeItem name="SEER3.VAR" advise="1">
        <values>
          <value>
            <val>-1.0744435917114259</val>
          </value>
        </values>
      </ddeItem>
      <ddeItem name="SEER3.VOL" advise="1">
        <values>
          <value>
            <val>10509968</val>
          </value>
        </values>
      </ddeItem>
      <ddeItem name="SGPS3.204" advise="1">
        <values>
          <value t="str">
            <val>-1,00</val>
          </value>
        </values>
      </ddeItem>
      <ddeItem name="SGPS3.ABE" advise="1">
        <values>
          <value>
            <val>11.21</val>
          </value>
        </values>
      </ddeItem>
      <ddeItem name="SGPS3.DAT" advise="1">
        <values>
          <value t="str">
            <val>30/04/2021</val>
          </value>
        </values>
      </ddeItem>
      <ddeItem name="SGPS3.FEC" advise="1">
        <values>
          <value>
            <val>11.3</val>
          </value>
        </values>
      </ddeItem>
      <ddeItem name="SGPS3.HOR" advise="1">
        <values>
          <value t="str">
            <val>17:06:00</val>
          </value>
        </values>
      </ddeItem>
      <ddeItem name="SGPS3.MAX" advise="1">
        <values>
          <value>
            <val>11.67</val>
          </value>
        </values>
      </ddeItem>
      <ddeItem name="SGPS3.MIN" advise="1">
        <values>
          <value>
            <val>10.69</val>
          </value>
        </values>
      </ddeItem>
      <ddeItem name="SGPS3.NEG" advise="1">
        <values>
          <value>
            <val>1368</val>
          </value>
        </values>
      </ddeItem>
      <ddeItem name="SGPS3.ULT" advise="1">
        <values>
          <value>
            <val>11</val>
          </value>
        </values>
      </ddeItem>
      <ddeItem name="SGPS3.VAR" advise="1">
        <values>
          <value>
            <val>-2.654867256637174</val>
          </value>
        </values>
      </ddeItem>
      <ddeItem name="SGPS3.VOL" advise="1">
        <values>
          <value>
            <val>3157688</val>
          </value>
        </values>
      </ddeItem>
      <ddeItem name="SHOW3.204" advise="1">
        <values>
          <value t="str">
            <val>-1,00</val>
          </value>
        </values>
      </ddeItem>
      <ddeItem name="SHOW3.ABE" advise="1">
        <values>
          <value>
            <val>4.3099999999999996</val>
          </value>
        </values>
      </ddeItem>
      <ddeItem name="SHOW3.DAT" advise="1">
        <values>
          <value t="str">
            <val>30/04/2021</val>
          </value>
        </values>
      </ddeItem>
      <ddeItem name="SHOW3.FEC" advise="1">
        <values>
          <value>
            <val>4.3099999999999996</val>
          </value>
        </values>
      </ddeItem>
      <ddeItem name="SHOW3.HOR" advise="1">
        <values>
          <value t="str">
            <val>17:07:00</val>
          </value>
        </values>
      </ddeItem>
      <ddeItem name="SHOW3.MAX" advise="1">
        <values>
          <value>
            <val>4.74</val>
          </value>
        </values>
      </ddeItem>
      <ddeItem name="SHOW3.MIN" advise="1">
        <values>
          <value>
            <val>4.25</val>
          </value>
        </values>
      </ddeItem>
      <ddeItem name="SHOW3.NEG" advise="1">
        <values>
          <value>
            <val>4693</val>
          </value>
        </values>
      </ddeItem>
      <ddeItem name="SHOW3.ULT" advise="1">
        <values>
          <value>
            <val>4.62</val>
          </value>
        </values>
      </ddeItem>
      <ddeItem name="SHOW3.VAR" advise="1">
        <values>
          <value>
            <val>7.1925754060324945</val>
          </value>
        </values>
      </ddeItem>
      <ddeItem name="SHOW3.VOL" advise="1">
        <values>
          <value>
            <val>12531477</val>
          </value>
        </values>
      </ddeItem>
      <ddeItem name="SHUL4.204" advise="1">
        <values>
          <value t="str">
            <val>6,11</val>
          </value>
        </values>
      </ddeItem>
      <ddeItem name="SHUL4.ABE" advise="1">
        <values>
          <value>
            <val>10.94</val>
          </value>
        </values>
      </ddeItem>
      <ddeItem name="SHUL4.DAT" advise="1">
        <values>
          <value t="str">
            <val>30/04/2021</val>
          </value>
        </values>
      </ddeItem>
      <ddeItem name="SHUL4.FEC" advise="1">
        <values>
          <value>
            <val>10.78</val>
          </value>
        </values>
      </ddeItem>
      <ddeItem name="SHUL4.HOR" advise="1">
        <values>
          <value t="str">
            <val>17:05:00</val>
          </value>
        </values>
      </ddeItem>
      <ddeItem name="SHUL4.MAX" advise="1">
        <values>
          <value>
            <val>11.14</val>
          </value>
        </values>
      </ddeItem>
      <ddeItem name="SHUL4.MIN" advise="1">
        <values>
          <value>
            <val>10.82</val>
          </value>
        </values>
      </ddeItem>
      <ddeItem name="SHUL4.NEG" advise="1">
        <values>
          <value>
            <val>1080</val>
          </value>
        </values>
      </ddeItem>
      <ddeItem name="SHUL4.ULT" advise="1">
        <values>
          <value>
            <val>10.98</val>
          </value>
        </values>
      </ddeItem>
      <ddeItem name="SHUL4.VAR" advise="1">
        <values>
          <value>
            <val>1.8552875695732938</val>
          </value>
        </values>
      </ddeItem>
      <ddeItem name="SHUL4.VOL" advise="1">
        <values>
          <value>
            <val>3341479</val>
          </value>
        </values>
      </ddeItem>
      <ddeItem name="SIMH3.204" advise="1">
        <values>
          <value t="str">
            <val>2,25</val>
          </value>
        </values>
      </ddeItem>
      <ddeItem name="SIMH3.ABE" advise="1">
        <values>
          <value>
            <val>42.2</val>
          </value>
        </values>
      </ddeItem>
      <ddeItem name="SIMH3.DAT" advise="1">
        <values>
          <value t="str">
            <val>30/04/2021</val>
          </value>
        </values>
      </ddeItem>
      <ddeItem name="SIMH3.FEC" advise="1">
        <values>
          <value>
            <val>42.354199999999999</val>
          </value>
        </values>
      </ddeItem>
      <ddeItem name="SIMH3.HOR" advise="1">
        <values>
          <value t="str">
            <val>17:11:18</val>
          </value>
        </values>
      </ddeItem>
      <ddeItem name="SIMH3.MAX" advise="1">
        <values>
          <value>
            <val>43.26</val>
          </value>
        </values>
      </ddeItem>
      <ddeItem name="SIMH3.MIN" advise="1">
        <values>
          <value>
            <val>41.12</val>
          </value>
        </values>
      </ddeItem>
      <ddeItem name="SIMH3.NEG" advise="1">
        <values>
          <value>
            <val>7189</val>
          </value>
        </values>
      </ddeItem>
      <ddeItem name="SIMH3.ULT" advise="1">
        <values>
          <value>
            <val>43.26</val>
          </value>
        </values>
      </ddeItem>
      <ddeItem name="SIMH3.VAR" advise="1">
        <values>
          <value>
            <val>2.1386308795821884</val>
          </value>
        </values>
      </ddeItem>
      <ddeItem name="SIMH3.VOL" advise="1">
        <values>
          <value>
            <val>49992862</val>
          </value>
        </values>
      </ddeItem>
      <ddeItem name="SLCE3.204" advise="1">
        <values>
          <value t="str">
            <val>4,07</val>
          </value>
        </values>
      </ddeItem>
      <ddeItem name="SLCE3.ABE" advise="1">
        <values>
          <value>
            <val>50.42</val>
          </value>
        </values>
      </ddeItem>
      <ddeItem name="SLCE3.DAT" advise="1">
        <values>
          <value t="str">
            <val>30/04/2021</val>
          </value>
        </values>
      </ddeItem>
      <ddeItem name="SLCE3.FEC" advise="1">
        <values>
          <value>
            <val>50.287300000000002</val>
          </value>
        </values>
      </ddeItem>
      <ddeItem name="SLCE3.HOR" advise="1">
        <values>
          <value t="str">
            <val>17:07:00</val>
          </value>
        </values>
      </ddeItem>
      <ddeItem name="SLCE3.MAX" advise="1">
        <values>
          <value>
            <val>50.99</val>
          </value>
        </values>
      </ddeItem>
      <ddeItem name="SLCE3.MIN" advise="1">
        <values>
          <value>
            <val>48.5</val>
          </value>
        </values>
      </ddeItem>
      <ddeItem name="SLCE3.NEG" advise="1">
        <values>
          <value>
            <val>5989</val>
          </value>
        </values>
      </ddeItem>
      <ddeItem name="SLCE3.ULT" advise="1">
        <values>
          <value>
            <val>48.79</val>
          </value>
        </values>
      </ddeItem>
      <ddeItem name="SLCE3.VAR" advise="1">
        <values>
          <value>
            <val>-2.9774913347903005</val>
          </value>
        </values>
      </ddeItem>
      <ddeItem name="SLCE3.VOL" advise="1">
        <values>
          <value>
            <val>56781108</val>
          </value>
        </values>
      </ddeItem>
      <ddeItem name="SLED3.204" advise="1">
        <values>
          <value t="str">
            <val>-1,00</val>
          </value>
        </values>
      </ddeItem>
      <ddeItem name="SLED3.ABE" advise="1">
        <values>
          <value>
            <val>1.07</val>
          </value>
        </values>
      </ddeItem>
      <ddeItem name="SLED3.DAT" advise="1">
        <values>
          <value t="str">
            <val>30/04/2021</val>
          </value>
        </values>
      </ddeItem>
      <ddeItem name="SLED3.FEC" advise="1">
        <values>
          <value>
            <val>1.06</val>
          </value>
        </values>
      </ddeItem>
      <ddeItem name="SLED3.HOR" advise="1">
        <values>
          <value t="str">
            <val>17:05:00</val>
          </value>
        </values>
      </ddeItem>
      <ddeItem name="SLED3.MAX" advise="1">
        <values>
          <value>
            <val>1.07</val>
          </value>
        </values>
      </ddeItem>
      <ddeItem name="SLED3.MIN" advise="1">
        <values>
          <value>
            <val>1</val>
          </value>
        </values>
      </ddeItem>
      <ddeItem name="SLED3.NEG" advise="1">
        <values>
          <value>
            <val>291</val>
          </value>
        </values>
      </ddeItem>
      <ddeItem name="SLED3.ULT" advise="1">
        <values>
          <value>
            <val>1.03</val>
          </value>
        </values>
      </ddeItem>
      <ddeItem name="SLED3.VAR" advise="1">
        <values>
          <value>
            <val>-2.8301886792452855</val>
          </value>
        </values>
      </ddeItem>
      <ddeItem name="SLED3.VOL" advise="1">
        <values>
          <value>
            <val>370544</val>
          </value>
        </values>
      </ddeItem>
      <ddeItem name="SLED4.204" advise="1">
        <values>
          <value t="str">
            <val>-1,00</val>
          </value>
        </values>
      </ddeItem>
      <ddeItem name="SLED4.ABE" advise="1">
        <values>
          <value>
            <val>0.56999999999999995</val>
          </value>
        </values>
      </ddeItem>
      <ddeItem name="SLED4.DAT" advise="1">
        <values>
          <value t="str">
            <val>30/04/2021</val>
          </value>
        </values>
      </ddeItem>
      <ddeItem name="SLED4.FEC" advise="1">
        <values>
          <value>
            <val>0.56999999999999995</val>
          </value>
        </values>
      </ddeItem>
      <ddeItem name="SLED4.HOR" advise="1">
        <values>
          <value t="str">
            <val>17:06:00</val>
          </value>
        </values>
      </ddeItem>
      <ddeItem name="SLED4.MAX" advise="1">
        <values>
          <value>
            <val>0.57999999999999996</val>
          </value>
        </values>
      </ddeItem>
      <ddeItem name="SLED4.MIN" advise="1">
        <values>
          <value>
            <val>0.56000000000000005</val>
          </value>
        </values>
      </ddeItem>
      <ddeItem name="SLED4.NEG" advise="1">
        <values>
          <value>
            <val>487</val>
          </value>
        </values>
      </ddeItem>
      <ddeItem name="SLED4.ULT" advise="1">
        <values>
          <value>
            <val>0.56999999999999995</val>
          </value>
        </values>
      </ddeItem>
      <ddeItem name="SLED4.VAR" advise="1">
        <values>
          <value>
            <val>0</val>
          </value>
        </values>
      </ddeItem>
      <ddeItem name="SLED4.VOL" advise="1">
        <values>
          <value>
            <val>702366</val>
          </value>
        </values>
      </ddeItem>
      <ddeItem name="SMLS3.204" advise="1">
        <values>
          <value t="str">
            <val>23,46</val>
          </value>
        </values>
      </ddeItem>
      <ddeItem name="SMLS3.ABE" advise="1">
        <values>
          <value>
            <val>21.61</val>
          </value>
        </values>
      </ddeItem>
      <ddeItem name="SMLS3.DAT" advise="1">
        <values>
          <value t="str">
            <val>30/04/2021</val>
          </value>
        </values>
      </ddeItem>
      <ddeItem name="SMLS3.FEC" advise="1">
        <values>
          <value>
            <val>21.67</val>
          </value>
        </values>
      </ddeItem>
      <ddeItem name="SMLS3.HOR" advise="1">
        <values>
          <value t="str">
            <val>17:06:00</val>
          </value>
        </values>
      </ddeItem>
      <ddeItem name="SMLS3.MAX" advise="1">
        <values>
          <value>
            <val>21.71</val>
          </value>
        </values>
      </ddeItem>
      <ddeItem name="SMLS3.MIN" advise="1">
        <values>
          <value>
            <val>21.35</val>
          </value>
        </values>
      </ddeItem>
      <ddeItem name="SMLS3.NEG" advise="1">
        <values>
          <value>
            <val>3172</val>
          </value>
        </values>
      </ddeItem>
      <ddeItem name="SMLS3.ULT" advise="1">
        <values>
          <value>
            <val>21.43</val>
          </value>
        </values>
      </ddeItem>
      <ddeItem name="SMLS3.VAR" advise="1">
        <values>
          <value>
            <val>-1.10752191970467</val>
          </value>
        </values>
      </ddeItem>
      <ddeItem name="SMLS3.VOL" advise="1">
        <values>
          <value>
            <val>15934491</val>
          </value>
        </values>
      </ddeItem>
      <ddeItem name="SMTO3.204" advise="1">
        <values>
          <value t="str">
            <val>1,56</val>
          </value>
        </values>
      </ddeItem>
      <ddeItem name="SMTO3.ABE" advise="1">
        <values>
          <value>
            <val>32.21</val>
          </value>
        </values>
      </ddeItem>
      <ddeItem name="SMTO3.DAT" advise="1">
        <values>
          <value t="str">
            <val>30/04/2021</val>
          </value>
        </values>
      </ddeItem>
      <ddeItem name="SMTO3.FEC" advise="1">
        <values>
          <value>
            <val>32.200000000000003</val>
          </value>
        </values>
      </ddeItem>
      <ddeItem name="SMTO3.HOR" advise="1">
        <values>
          <value t="str">
            <val>17:06:00</val>
          </value>
        </values>
      </ddeItem>
      <ddeItem name="SMTO3.MAX" advise="1">
        <values>
          <value>
            <val>32.450000000000003</val>
          </value>
        </values>
      </ddeItem>
      <ddeItem name="SMTO3.MIN" advise="1">
        <values>
          <value>
            <val>30.69</val>
          </value>
        </values>
      </ddeItem>
      <ddeItem name="SMTO3.NEG" advise="1">
        <values>
          <value>
            <val>9218</val>
          </value>
        </values>
      </ddeItem>
      <ddeItem name="SMTO3.ULT" advise="1">
        <values>
          <value>
            <val>31.17</val>
          </value>
        </values>
      </ddeItem>
      <ddeItem name="SMTO3.VAR" advise="1">
        <values>
          <value>
            <val>-3.1987577639751583</val>
          </value>
        </values>
      </ddeItem>
      <ddeItem name="SMTO3.VOL" advise="1">
        <values>
          <value>
            <val>53533540</val>
          </value>
        </values>
      </ddeItem>
      <ddeItem name="SNSY3.204" advise="1">
        <values>
          <value t="str">
            <val>0,15</val>
          </value>
        </values>
      </ddeItem>
      <ddeItem name="SNSY3.ABE" advise="1">
        <values>
          <value>
            <val>16</val>
          </value>
        </values>
      </ddeItem>
      <ddeItem name="SNSY3.DAT" advise="1">
        <values>
          <value t="str">
            <val>29/04/2021</val>
          </value>
        </values>
      </ddeItem>
      <ddeItem name="SNSY3.FEC" advise="1">
        <values>
          <value>
            <val>17</val>
          </value>
        </values>
      </ddeItem>
      <ddeItem name="SNSY3.HOR" advise="1">
        <values>
          <value t="str">
            <val>17:05:00</val>
          </value>
        </values>
      </ddeItem>
      <ddeItem name="SNSY3.MAX" advise="1">
        <values>
          <value>
            <val>17</val>
          </value>
        </values>
      </ddeItem>
      <ddeItem name="SNSY3.MIN" advise="1">
        <values>
          <value>
            <val>15.6</val>
          </value>
        </values>
      </ddeItem>
      <ddeItem name="SNSY3.NEG" advise="1">
        <values>
          <value>
            <val>8</val>
          </value>
        </values>
      </ddeItem>
      <ddeItem name="SNSY3.ULT" advise="1">
        <values>
          <value>
            <val>17</val>
          </value>
        </values>
      </ddeItem>
      <ddeItem name="SNSY3.VAR" advise="1">
        <values>
          <value>
            <val>0</val>
          </value>
        </values>
      </ddeItem>
      <ddeItem name="SNSY3.VOL" advise="1">
        <values>
          <value>
            <val>16016</val>
          </value>
        </values>
      </ddeItem>
      <ddeItem name="SNSY5.204" advise="1">
        <values>
          <value t="str">
            <val>0,46</val>
          </value>
        </values>
      </ddeItem>
      <ddeItem name="SNSY5.ABE" advise="1">
        <values>
          <value>
            <val>5.36</val>
          </value>
        </values>
      </ddeItem>
      <ddeItem name="SNSY5.DAT" advise="1">
        <values>
          <value t="str">
            <val>30/04/2021</val>
          </value>
        </values>
      </ddeItem>
      <ddeItem name="SNSY5.FEC" advise="1">
        <values>
          <value>
            <val>5.31</val>
          </value>
        </values>
      </ddeItem>
      <ddeItem name="SNSY5.HOR" advise="1">
        <values>
          <value t="str">
            <val>17:06:00</val>
          </value>
        </values>
      </ddeItem>
      <ddeItem name="SNSY5.MAX" advise="1">
        <values>
          <value>
            <val>5.56</val>
          </value>
        </values>
      </ddeItem>
      <ddeItem name="SNSY5.MIN" advise="1">
        <values>
          <value>
            <val>5.36</val>
          </value>
        </values>
      </ddeItem>
      <ddeItem name="SNSY5.NEG" advise="1">
        <values>
          <value>
            <val>45</val>
          </value>
        </values>
      </ddeItem>
      <ddeItem name="SNSY5.ULT" advise="1">
        <values>
          <value>
            <val>5.38</val>
          </value>
        </values>
      </ddeItem>
      <ddeItem name="SNSY5.VAR" advise="1">
        <values>
          <value>
            <val>1.3182674199623408</val>
          </value>
        </values>
      </ddeItem>
      <ddeItem name="SNSY5.VOL" advise="1">
        <values>
          <value>
            <val>75016</val>
          </value>
        </values>
      </ddeItem>
      <ddeItem name="SOMA3.204" advise="1">
        <values>
          <value t="str">
            <val>-1,00</val>
          </value>
        </values>
      </ddeItem>
      <ddeItem name="SOMA3.ABE" advise="1">
        <values>
          <value>
            <val>12.2</val>
          </value>
        </values>
      </ddeItem>
      <ddeItem name="SOMA3.DAT" advise="1">
        <values>
          <value t="str">
            <val>30/04/2021</val>
          </value>
        </values>
      </ddeItem>
      <ddeItem name="SOMA3.FEC" advise="1">
        <values>
          <value>
            <val>12.15</val>
          </value>
        </values>
      </ddeItem>
      <ddeItem name="SOMA3.HOR" advise="1">
        <values>
          <value t="str">
            <val>17:14:16</val>
          </value>
        </values>
      </ddeItem>
      <ddeItem name="SOMA3.MAX" advise="1">
        <values>
          <value>
            <val>12.59</val>
          </value>
        </values>
      </ddeItem>
      <ddeItem name="SOMA3.MIN" advise="1">
        <values>
          <value>
            <val>11.93</val>
          </value>
        </values>
      </ddeItem>
      <ddeItem name="SOMA3.NEG" advise="1">
        <values>
          <value>
            <val>20707</val>
          </value>
        </values>
      </ddeItem>
      <ddeItem name="SOMA3.ULT" advise="1">
        <values>
          <value>
            <val>12.12</val>
          </value>
        </values>
      </ddeItem>
      <ddeItem name="SOMA3.VAR" advise="1">
        <values>
          <value>
            <val>-0.24691358024692295</val>
          </value>
        </values>
      </ddeItem>
      <ddeItem name="SOMA3.VOL" advise="1">
        <values>
          <value>
            <val>117688071</val>
          </value>
        </values>
      </ddeItem>
      <ddeItem name="SOND5.204" advise="1">
        <values>
          <value t="str">
            <val>1,59</val>
          </value>
        </values>
      </ddeItem>
      <ddeItem name="SOND5.ABE" advise="1">
        <values>
          <value>
            <val>58</val>
          </value>
        </values>
      </ddeItem>
      <ddeItem name="SOND5.DAT" advise="1">
        <values>
          <value t="str">
            <val>29/04/2021</val>
          </value>
        </values>
      </ddeItem>
      <ddeItem name="SOND5.FEC" advise="1">
        <values>
          <value>
            <val>58</val>
          </value>
        </values>
      </ddeItem>
      <ddeItem name="SOND5.HOR" advise="1">
        <values>
          <value t="str">
            <val>11:51:35</val>
          </value>
        </values>
      </ddeItem>
      <ddeItem name="SOND5.MAX" advise="1">
        <values>
          <value>
            <val>58</val>
          </value>
        </values>
      </ddeItem>
      <ddeItem name="SOND5.MIN" advise="1">
        <values>
          <value>
            <val>58</val>
          </value>
        </values>
      </ddeItem>
      <ddeItem name="SOND5.NEG" advise="1">
        <values>
          <value>
            <val>1</val>
          </value>
        </values>
      </ddeItem>
      <ddeItem name="SOND5.ULT" advise="1">
        <values>
          <value>
            <val>58</val>
          </value>
        </values>
      </ddeItem>
      <ddeItem name="SOND5.VAR" advise="1">
        <values>
          <value>
            <val>0</val>
          </value>
        </values>
      </ddeItem>
      <ddeItem name="SOND5.VOL" advise="1">
        <values>
          <value>
            <val>5800</val>
          </value>
        </values>
      </ddeItem>
      <ddeItem name="SQIA3.204" advise="1">
        <values>
          <value t="str">
            <val>0,07</val>
          </value>
        </values>
      </ddeItem>
      <ddeItem name="SQIA3.ABE" advise="1">
        <values>
          <value>
            <val>22.26</val>
          </value>
        </values>
      </ddeItem>
      <ddeItem name="SQIA3.DAT" advise="1">
        <values>
          <value t="str">
            <val>30/04/2021</val>
          </value>
        </values>
      </ddeItem>
      <ddeItem name="SQIA3.FEC" advise="1">
        <values>
          <value>
            <val>22.263100000000001</val>
          </value>
        </values>
      </ddeItem>
      <ddeItem name="SQIA3.HOR" advise="1">
        <values>
          <value t="str">
            <val>17:08:00</val>
          </value>
        </values>
      </ddeItem>
      <ddeItem name="SQIA3.MAX" advise="1">
        <values>
          <value>
            <val>22.91</val>
          </value>
        </values>
      </ddeItem>
      <ddeItem name="SQIA3.MIN" advise="1">
        <values>
          <value>
            <val>22.07</val>
          </value>
        </values>
      </ddeItem>
      <ddeItem name="SQIA3.NEG" advise="1">
        <values>
          <value>
            <val>2510</val>
          </value>
        </values>
      </ddeItem>
      <ddeItem name="SQIA3.ULT" advise="1">
        <values>
          <value>
            <val>22.78</val>
          </value>
        </values>
      </ddeItem>
      <ddeItem name="SQIA3.VAR" advise="1">
        <values>
          <value>
            <val>2.3217790873687836</val>
          </value>
        </values>
      </ddeItem>
      <ddeItem name="SQIA3.VOL" advise="1">
        <values>
          <value>
            <val>11099651</val>
          </value>
        </values>
      </ddeItem>
      <ddeItem name="STBP3.204" advise="1">
        <values>
          <value t="str">
            <val>0,25</val>
          </value>
        </values>
      </ddeItem>
      <ddeItem name="STBP3.ABE" advise="1">
        <values>
          <value>
            <val>7.17</val>
          </value>
        </values>
      </ddeItem>
      <ddeItem name="STBP3.DAT" advise="1">
        <values>
          <value t="str">
            <val>30/04/2021</val>
          </value>
        </values>
      </ddeItem>
      <ddeItem name="STBP3.FEC" advise="1">
        <values>
          <value>
            <val>7.19</val>
          </value>
        </values>
      </ddeItem>
      <ddeItem name="STBP3.HOR" advise="1">
        <values>
          <value t="str">
            <val>17:11:18</val>
          </value>
        </values>
      </ddeItem>
      <ddeItem name="STBP3.MAX" advise="1">
        <values>
          <value>
            <val>7.21</val>
          </value>
        </values>
      </ddeItem>
      <ddeItem name="STBP3.MIN" advise="1">
        <values>
          <value>
            <val>7</val>
          </value>
        </values>
      </ddeItem>
      <ddeItem name="STBP3.NEG" advise="1">
        <values>
          <value>
            <val>13942</val>
          </value>
        </values>
      </ddeItem>
      <ddeItem name="STBP3.ULT" advise="1">
        <values>
          <value>
            <val>7.06</val>
          </value>
        </values>
      </ddeItem>
      <ddeItem name="STBP3.VAR" advise="1">
        <values>
          <value>
            <val>-1.8080667593880497</val>
          </value>
        </values>
      </ddeItem>
      <ddeItem name="STBP3.VOL" advise="1">
        <values>
          <value>
            <val>48526983</val>
          </value>
        </values>
      </ddeItem>
      <ddeItem name="StdDocumentName" ole="1" advise="1"/>
      <ddeItem name="SULA11.204" advise="1">
        <values>
          <value t="str">
            <val>10,49</val>
          </value>
        </values>
      </ddeItem>
      <ddeItem name="SULA11.ABE" advise="1">
        <values>
          <value>
            <val>33.43</val>
          </value>
        </values>
      </ddeItem>
      <ddeItem name="SULA11.DAT" advise="1">
        <values>
          <value t="str">
            <val>30/04/2021</val>
          </value>
        </values>
      </ddeItem>
      <ddeItem name="SULA11.FEC" advise="1">
        <values>
          <value>
            <val>33.39</val>
          </value>
        </values>
      </ddeItem>
      <ddeItem name="SULA11.HOR" advise="1">
        <values>
          <value t="str">
            <val>17:59:40</val>
          </value>
        </values>
      </ddeItem>
      <ddeItem name="SULA11.MAX" advise="1">
        <values>
          <value>
            <val>33.6</val>
          </value>
        </values>
      </ddeItem>
      <ddeItem name="SULA11.MIN" advise="1">
        <values>
          <value>
            <val>32.270000000000003</val>
          </value>
        </values>
      </ddeItem>
      <ddeItem name="SULA11.NEG" advise="1">
        <values>
          <value>
            <val>19899</val>
          </value>
        </values>
      </ddeItem>
      <ddeItem name="SULA11.ULT" advise="1">
        <values>
          <value>
            <val>32.71</val>
          </value>
        </values>
      </ddeItem>
      <ddeItem name="SULA11.VAR" advise="1">
        <values>
          <value>
            <val>-2.0365378855944885</val>
          </value>
        </values>
      </ddeItem>
      <ddeItem name="SULA11.VOL" advise="1">
        <values>
          <value>
            <val>181324110</val>
          </value>
        </values>
      </ddeItem>
      <ddeItem name="SULA3.204" advise="1">
        <values>
          <value t="str">
            <val>19,27</val>
          </value>
        </values>
      </ddeItem>
      <ddeItem name="SULA3.ABE" advise="1">
        <values>
          <value>
            <val>12.57</val>
          </value>
        </values>
      </ddeItem>
      <ddeItem name="SULA3.DAT" advise="1">
        <values>
          <value t="str">
            <val>30/04/2021</val>
          </value>
        </values>
      </ddeItem>
      <ddeItem name="SULA3.FEC" advise="1">
        <values>
          <value>
            <val>12.56</val>
          </value>
        </values>
      </ddeItem>
      <ddeItem name="SULA3.HOR" advise="1">
        <values>
          <value t="str">
            <val>16:49:00</val>
          </value>
        </values>
      </ddeItem>
      <ddeItem name="SULA3.MAX" advise="1">
        <values>
          <value>
            <val>12.65</val>
          </value>
        </values>
      </ddeItem>
      <ddeItem name="SULA3.MIN" advise="1">
        <values>
          <value>
            <val>12.04</val>
          </value>
        </values>
      </ddeItem>
      <ddeItem name="SULA3.NEG" advise="1">
        <values>
          <value>
            <val>241</val>
          </value>
        </values>
      </ddeItem>
      <ddeItem name="SULA3.ULT" advise="1">
        <values>
          <value>
            <val>12.4</val>
          </value>
        </values>
      </ddeItem>
      <ddeItem name="SULA3.VAR" advise="1">
        <values>
          <value>
            <val>-1.2738853503184724</val>
          </value>
        </values>
      </ddeItem>
      <ddeItem name="SULA3.VOL" advise="1">
        <values>
          <value>
            <val>371962</val>
          </value>
        </values>
      </ddeItem>
      <ddeItem name="SULA4.204" advise="1">
        <values>
          <value t="str">
            <val>23,40</val>
          </value>
        </values>
      </ddeItem>
      <ddeItem name="SULA4.ABE" advise="1">
        <values>
          <value>
            <val>10.44</val>
          </value>
        </values>
      </ddeItem>
      <ddeItem name="SULA4.DAT" advise="1">
        <values>
          <value t="str">
            <val>30/04/2021</val>
          </value>
        </values>
      </ddeItem>
      <ddeItem name="SULA4.FEC" advise="1">
        <values>
          <value>
            <val>10.4</val>
          </value>
        </values>
      </ddeItem>
      <ddeItem name="SULA4.HOR" advise="1">
        <values>
          <value t="str">
            <val>17:05:00</val>
          </value>
        </values>
      </ddeItem>
      <ddeItem name="SULA4.MAX" advise="1">
        <values>
          <value>
            <val>10.49</val>
          </value>
        </values>
      </ddeItem>
      <ddeItem name="SULA4.MIN" advise="1">
        <values>
          <value>
            <val>10.119999999999999</val>
          </value>
        </values>
      </ddeItem>
      <ddeItem name="SULA4.NEG" advise="1">
        <values>
          <value>
            <val>275</val>
          </value>
        </values>
      </ddeItem>
      <ddeItem name="SULA4.ULT" advise="1">
        <values>
          <value>
            <val>10.199999999999999</val>
          </value>
        </values>
      </ddeItem>
      <ddeItem name="SULA4.VAR" advise="1">
        <values>
          <value>
            <val>-1.9230769230769333</val>
          </value>
        </values>
      </ddeItem>
      <ddeItem name="SULA4.VOL" advise="1">
        <values>
          <value>
            <val>463108</val>
          </value>
        </values>
      </ddeItem>
      <ddeItem name="SUZB3.204" advise="1">
        <values>
          <value t="str">
            <val>-1,00</val>
          </value>
        </values>
      </ddeItem>
      <ddeItem name="SUZB3.ABE" advise="1">
        <values>
          <value>
            <val>68.17</val>
          </value>
        </values>
      </ddeItem>
      <ddeItem name="SUZB3.DAT" advise="1">
        <values>
          <value t="str">
            <val>30/04/2021</val>
          </value>
        </values>
      </ddeItem>
      <ddeItem name="SUZB3.FEC" advise="1">
        <values>
          <value>
            <val>67.64</val>
          </value>
        </values>
      </ddeItem>
      <ddeItem name="SUZB3.HOR" advise="1">
        <values>
          <value t="str">
            <val>17:57:47</val>
          </value>
        </values>
      </ddeItem>
      <ddeItem name="SUZB3.MAX" advise="1">
        <values>
          <value>
            <val>69.88</val>
          </value>
        </values>
      </ddeItem>
      <ddeItem name="SUZB3.MIN" advise="1">
        <values>
          <value>
            <val>67.55</val>
          </value>
        </values>
      </ddeItem>
      <ddeItem name="SUZB3.NEG" advise="1">
        <values>
          <value>
            <val>36336</val>
          </value>
        </values>
      </ddeItem>
      <ddeItem name="SUZB3.ULT" advise="1">
        <values>
          <value>
            <val>68.67</val>
          </value>
        </values>
      </ddeItem>
      <ddeItem name="SUZB3.VAR" advise="1">
        <values>
          <value>
            <val>1.5227675931401554</val>
          </value>
        </values>
      </ddeItem>
      <ddeItem name="SUZB3.VOL" advise="1">
        <values>
          <value>
            <val>625169583</val>
          </value>
        </values>
      </ddeItem>
      <ddeItem name="TAEE11.204" advise="1">
        <values>
          <value t="str">
            <val>7,19</val>
          </value>
        </values>
      </ddeItem>
      <ddeItem name="TAEE11.ABE" advise="1">
        <values>
          <value>
            <val>41.28</val>
          </value>
        </values>
      </ddeItem>
      <ddeItem name="TAEE11.DAT" advise="1">
        <values>
          <value t="str">
            <val>30/04/2021</val>
          </value>
        </values>
      </ddeItem>
      <ddeItem name="TAEE11.FEC" advise="1">
        <values>
          <value>
            <val>40.950000000000003</val>
          </value>
        </values>
      </ddeItem>
      <ddeItem name="TAEE11.HOR" advise="1">
        <values>
          <value t="str">
            <val>17:59:30</val>
          </value>
        </values>
      </ddeItem>
      <ddeItem name="TAEE11.MAX" advise="1">
        <values>
          <value>
            <val>41.83</val>
          </value>
        </values>
      </ddeItem>
      <ddeItem name="TAEE11.MIN" advise="1">
        <values>
          <value>
            <val>41.15</val>
          </value>
        </values>
      </ddeItem>
      <ddeItem name="TAEE11.NEG" advise="1">
        <values>
          <value>
            <val>11263</val>
          </value>
        </values>
      </ddeItem>
      <ddeItem name="TAEE11.ULT" advise="1">
        <values>
          <value>
            <val>41.8</val>
          </value>
        </values>
      </ddeItem>
      <ddeItem name="TAEE11.VAR" advise="1">
        <values>
          <value>
            <val>2.0757020757020617</val>
          </value>
        </values>
      </ddeItem>
      <ddeItem name="TAEE11.VOL" advise="1">
        <values>
          <value>
            <val>126585541</val>
          </value>
        </values>
      </ddeItem>
      <ddeItem name="TAEE3.204" advise="1">
        <values>
          <value t="str">
            <val>7,22</val>
          </value>
        </values>
      </ddeItem>
      <ddeItem name="TAEE3.ABE" advise="1">
        <values>
          <value>
            <val>13.87</val>
          </value>
        </values>
      </ddeItem>
      <ddeItem name="TAEE3.DAT" advise="1">
        <values>
          <value t="str">
            <val>30/04/2021</val>
          </value>
        </values>
      </ddeItem>
      <ddeItem name="TAEE3.FEC" advise="1">
        <values>
          <value>
            <val>13.75</val>
          </value>
        </values>
      </ddeItem>
      <ddeItem name="TAEE3.HOR" advise="1">
        <values>
          <value t="str">
            <val>17:06:00</val>
          </value>
        </values>
      </ddeItem>
      <ddeItem name="TAEE3.MAX" advise="1">
        <values>
          <value>
            <val>14</val>
          </value>
        </values>
      </ddeItem>
      <ddeItem name="TAEE3.MIN" advise="1">
        <values>
          <value>
            <val>13.7</val>
          </value>
        </values>
      </ddeItem>
      <ddeItem name="TAEE3.NEG" advise="1">
        <values>
          <value>
            <val>1344</val>
          </value>
        </values>
      </ddeItem>
      <ddeItem name="TAEE3.ULT" advise="1">
        <values>
          <value>
            <val>13.88</val>
          </value>
        </values>
      </ddeItem>
      <ddeItem name="TAEE3.VAR" advise="1">
        <values>
          <value>
            <val>0.9454545454545511</val>
          </value>
        </values>
      </ddeItem>
      <ddeItem name="TAEE3.VOL" advise="1">
        <values>
          <value>
            <val>3094005</val>
          </value>
        </values>
      </ddeItem>
      <ddeItem name="TAEE4.204" advise="1">
        <values>
          <value t="str">
            <val>7,17</val>
          </value>
        </values>
      </ddeItem>
      <ddeItem name="TAEE4.ABE" advise="1">
        <values>
          <value>
            <val>13.9</val>
          </value>
        </values>
      </ddeItem>
      <ddeItem name="TAEE4.DAT" advise="1">
        <values>
          <value t="str">
            <val>30/04/2021</val>
          </value>
        </values>
      </ddeItem>
      <ddeItem name="TAEE4.FEC" advise="1">
        <values>
          <value>
            <val>13.73</val>
          </value>
        </values>
      </ddeItem>
      <ddeItem name="TAEE4.HOR" advise="1">
        <values>
          <value t="str">
            <val>17:06:00</val>
          </value>
        </values>
      </ddeItem>
      <ddeItem name="TAEE4.MAX" advise="1">
        <values>
          <value>
            <val>14.15</val>
          </value>
        </values>
      </ddeItem>
      <ddeItem name="TAEE4.MIN" advise="1">
        <values>
          <value>
            <val>13.73</val>
          </value>
        </values>
      </ddeItem>
      <ddeItem name="TAEE4.NEG" advise="1">
        <values>
          <value>
            <val>2755</val>
          </value>
        </values>
      </ddeItem>
      <ddeItem name="TAEE4.ULT" advise="1">
        <values>
          <value>
            <val>13.98</val>
          </value>
        </values>
      </ddeItem>
      <ddeItem name="TAEE4.VAR" advise="1">
        <values>
          <value>
            <val>1.8208302986161689</val>
          </value>
        </values>
      </ddeItem>
      <ddeItem name="TAEE4.VOL" advise="1">
        <values>
          <value>
            <val>8420198</val>
          </value>
        </values>
      </ddeItem>
      <ddeItem name="TASA3.204" advise="1">
        <values>
          <value t="str">
            <val>-1,00</val>
          </value>
        </values>
      </ddeItem>
      <ddeItem name="TASA3.ABE" advise="1">
        <values>
          <value>
            <val>25.65</val>
          </value>
        </values>
      </ddeItem>
      <ddeItem name="TASA3.DAT" advise="1">
        <values>
          <value t="str">
            <val>30/04/2021</val>
          </value>
        </values>
      </ddeItem>
      <ddeItem name="TASA3.FEC" advise="1">
        <values>
          <value>
            <val>25.62</val>
          </value>
        </values>
      </ddeItem>
      <ddeItem name="TASA3.HOR" advise="1">
        <values>
          <value t="str">
            <val>17:06:00</val>
          </value>
        </values>
      </ddeItem>
      <ddeItem name="TASA3.MAX" advise="1">
        <values>
          <value>
            <val>26.9</val>
          </value>
        </values>
      </ddeItem>
      <ddeItem name="TASA3.MIN" advise="1">
        <values>
          <value>
            <val>25.48</val>
          </value>
        </values>
      </ddeItem>
      <ddeItem name="TASA3.NEG" advise="1">
        <values>
          <value>
            <val>773</val>
          </value>
        </values>
      </ddeItem>
      <ddeItem name="TASA3.ULT" advise="1">
        <values>
          <value>
            <val>26.1</val>
          </value>
        </values>
      </ddeItem>
      <ddeItem name="TASA3.VAR" advise="1">
        <values>
          <value>
            <val>1.8735362997658096</val>
          </value>
        </values>
      </ddeItem>
      <ddeItem name="TASA3.VOL" advise="1">
        <values>
          <value>
            <val>3493496</val>
          </value>
        </values>
      </ddeItem>
      <ddeItem name="TASA4.204" advise="1">
        <values>
          <value t="str">
            <val>-1,00</val>
          </value>
        </values>
      </ddeItem>
      <ddeItem name="TASA4.ABE" advise="1">
        <values>
          <value>
            <val>25.8</val>
          </value>
        </values>
      </ddeItem>
      <ddeItem name="TASA4.DAT" advise="1">
        <values>
          <value t="str">
            <val>30/04/2021</val>
          </value>
        </values>
      </ddeItem>
      <ddeItem name="TASA4.FEC" advise="1">
        <values>
          <value>
            <val>25.6</val>
          </value>
        </values>
      </ddeItem>
      <ddeItem name="TASA4.HOR" advise="1">
        <values>
          <value t="str">
            <val>17:11:18</val>
          </value>
        </values>
      </ddeItem>
      <ddeItem name="TASA4.MAX" advise="1">
        <values>
          <value>
            <val>26.74</val>
          </value>
        </values>
      </ddeItem>
      <ddeItem name="TASA4.MIN" advise="1">
        <values>
          <value>
            <val>25.4</val>
          </value>
        </values>
      </ddeItem>
      <ddeItem name="TASA4.NEG" advise="1">
        <values>
          <value>
            <val>8759</val>
          </value>
        </values>
      </ddeItem>
      <ddeItem name="TASA4.ULT" advise="1">
        <values>
          <value>
            <val>25.75</val>
          </value>
        </values>
      </ddeItem>
      <ddeItem name="TASA4.VAR" advise="1">
        <values>
          <value>
            <val>0.58593749999999445</val>
          </value>
        </values>
      </ddeItem>
      <ddeItem name="TASA4.VOL" advise="1">
        <values>
          <value>
            <val>86038424</val>
          </value>
        </values>
      </ddeItem>
      <ddeItem name="TCNO3.204" advise="1">
        <values>
          <value t="str">
            <val>-1,00</val>
          </value>
        </values>
      </ddeItem>
      <ddeItem name="TCNO3.ABE" advise="1">
        <values>
          <value>
            <val>2.37</val>
          </value>
        </values>
      </ddeItem>
      <ddeItem name="TCNO3.DAT" advise="1">
        <values>
          <value t="str">
            <val>30/04/2021</val>
          </value>
        </values>
      </ddeItem>
      <ddeItem name="TCNO3.FEC" advise="1">
        <values>
          <value>
            <val>2.4</val>
          </value>
        </values>
      </ddeItem>
      <ddeItem name="TCNO3.HOR" advise="1">
        <values>
          <value t="str">
            <val>16:49:37</val>
          </value>
        </values>
      </ddeItem>
      <ddeItem name="TCNO3.MAX" advise="1">
        <values>
          <value>
            <val>2.4500000000000002</val>
          </value>
        </values>
      </ddeItem>
      <ddeItem name="TCNO3.MIN" advise="1">
        <values>
          <value>
            <val>2.35</val>
          </value>
        </values>
      </ddeItem>
      <ddeItem name="TCNO3.NEG" advise="1">
        <values>
          <value>
            <val>54</val>
          </value>
        </values>
      </ddeItem>
      <ddeItem name="TCNO3.ULT" advise="1">
        <values>
          <value>
            <val>2.35</val>
          </value>
        </values>
      </ddeItem>
      <ddeItem name="TCNO3.VAR" advise="1">
        <values>
          <value>
            <val>-2.0833333333333259</val>
          </value>
        </values>
      </ddeItem>
      <ddeItem name="TCNO3.VOL" advise="1">
        <values>
          <value>
            <val>49943</val>
          </value>
        </values>
      </ddeItem>
      <ddeItem name="TCNO4.204" advise="1">
        <values>
          <value t="str">
            <val>-1,00</val>
          </value>
        </values>
      </ddeItem>
      <ddeItem name="TCNO4.ABE" advise="1">
        <values>
          <value>
            <val>1.6</val>
          </value>
        </values>
      </ddeItem>
      <ddeItem name="TCNO4.DAT" advise="1">
        <values>
          <value t="str">
            <val>30/04/2021</val>
          </value>
        </values>
      </ddeItem>
      <ddeItem name="TCNO4.FEC" advise="1">
        <values>
          <value>
            <val>1.61</val>
          </value>
        </values>
      </ddeItem>
      <ddeItem name="TCNO4.HOR" advise="1">
        <values>
          <value t="str">
            <val>17:00:00</val>
          </value>
        </values>
      </ddeItem>
      <ddeItem name="TCNO4.MAX" advise="1">
        <values>
          <value>
            <val>1.65</val>
          </value>
        </values>
      </ddeItem>
      <ddeItem name="TCNO4.MIN" advise="1">
        <values>
          <value>
            <val>1.6</val>
          </value>
        </values>
      </ddeItem>
      <ddeItem name="TCNO4.NEG" advise="1">
        <values>
          <value>
            <val>55</val>
          </value>
        </values>
      </ddeItem>
      <ddeItem name="TCNO4.ULT" advise="1">
        <values>
          <value>
            <val>1.62</val>
          </value>
        </values>
      </ddeItem>
      <ddeItem name="TCNO4.VAR" advise="1">
        <values>
          <value>
            <val>0.62111801242236075</val>
          </value>
        </values>
      </ddeItem>
      <ddeItem name="TCNO4.VOL" advise="1">
        <values>
          <value>
            <val>61786</val>
          </value>
        </values>
      </ddeItem>
      <ddeItem name="TCSA3.204" advise="1">
        <values>
          <value t="str">
            <val>-1,00</val>
          </value>
        </values>
      </ddeItem>
      <ddeItem name="TCSA3.ABE" advise="1">
        <values>
          <value>
            <val>8.48</val>
          </value>
        </values>
      </ddeItem>
      <ddeItem name="TCSA3.DAT" advise="1">
        <values>
          <value t="str">
            <val>30/04/2021</val>
          </value>
        </values>
      </ddeItem>
      <ddeItem name="TCSA3.FEC" advise="1">
        <values>
          <value>
            <val>8.44</val>
          </value>
        </values>
      </ddeItem>
      <ddeItem name="TCSA3.HOR" advise="1">
        <values>
          <value t="str">
            <val>17:08:00</val>
          </value>
        </values>
      </ddeItem>
      <ddeItem name="TCSA3.MAX" advise="1">
        <values>
          <value>
            <val>8.48</val>
          </value>
        </values>
      </ddeItem>
      <ddeItem name="TCSA3.MIN" advise="1">
        <values>
          <value>
            <val>8.17</val>
          </value>
        </values>
      </ddeItem>
      <ddeItem name="TCSA3.NEG" advise="1">
        <values>
          <value>
            <val>3051</val>
          </value>
        </values>
      </ddeItem>
      <ddeItem name="TCSA3.ULT" advise="1">
        <values>
          <value>
            <val>8.1999999999999993</val>
          </value>
        </values>
      </ddeItem>
      <ddeItem name="TCSA3.VAR" advise="1">
        <values>
          <value>
            <val>-2.8436018957345999</val>
          </value>
        </values>
      </ddeItem>
      <ddeItem name="TCSA3.VOL" advise="1">
        <values>
          <value>
            <val>13283405</val>
          </value>
        </values>
      </ddeItem>
      <ddeItem name="TECN3.204" advise="1">
        <values>
          <value t="str">
            <val>-1,00</val>
          </value>
        </values>
      </ddeItem>
      <ddeItem name="TECN3.ABE" advise="1">
        <values>
          <value>
            <val>2.0499999999999998</val>
          </value>
        </values>
      </ddeItem>
      <ddeItem name="TECN3.DAT" advise="1">
        <values>
          <value t="str">
            <val>30/04/2021</val>
          </value>
        </values>
      </ddeItem>
      <ddeItem name="TECN3.FEC" advise="1">
        <values>
          <value>
            <val>2.09</val>
          </value>
        </values>
      </ddeItem>
      <ddeItem name="TECN3.HOR" advise="1">
        <values>
          <value t="str">
            <val>17:11:18</val>
          </value>
        </values>
      </ddeItem>
      <ddeItem name="TECN3.MAX" advise="1">
        <values>
          <value>
            <val>2.25</val>
          </value>
        </values>
      </ddeItem>
      <ddeItem name="TECN3.MIN" advise="1">
        <values>
          <value>
            <val>2.0499999999999998</val>
          </value>
        </values>
      </ddeItem>
      <ddeItem name="TECN3.NEG" advise="1">
        <values>
          <value>
            <val>2310</val>
          </value>
        </values>
      </ddeItem>
      <ddeItem name="TECN3.ULT" advise="1">
        <values>
          <value>
            <val>2.19</val>
          </value>
        </values>
      </ddeItem>
      <ddeItem name="TECN3.VAR" advise="1">
        <values>
          <value>
            <val>4.7846889952153155</val>
          </value>
        </values>
      </ddeItem>
      <ddeItem name="TECN3.VOL" advise="1">
        <values>
          <value>
            <val>6939633</val>
          </value>
        </values>
      </ddeItem>
      <ddeItem name="TEKA4.204" advise="1">
        <values>
          <value t="str">
            <val>-1,00</val>
          </value>
        </values>
      </ddeItem>
      <ddeItem name="TEKA4.ABE" advise="1">
        <values>
          <value>
            <val>15.3</val>
          </value>
        </values>
      </ddeItem>
      <ddeItem name="TEKA4.DAT" advise="1">
        <values>
          <value t="str">
            <val>30/04/2021</val>
          </value>
        </values>
      </ddeItem>
      <ddeItem name="TEKA4.FEC" advise="1">
        <values>
          <value>
            <val>15.61</val>
          </value>
        </values>
      </ddeItem>
      <ddeItem name="TEKA4.HOR" advise="1">
        <values>
          <value t="str">
            <val>17:05:00</val>
          </value>
        </values>
      </ddeItem>
      <ddeItem name="TEKA4.MAX" advise="1">
        <values>
          <value>
            <val>16</val>
          </value>
        </values>
      </ddeItem>
      <ddeItem name="TEKA4.MIN" advise="1">
        <values>
          <value>
            <val>15.25</val>
          </value>
        </values>
      </ddeItem>
      <ddeItem name="TEKA4.NEG" advise="1">
        <values>
          <value>
            <val>32</val>
          </value>
        </values>
      </ddeItem>
      <ddeItem name="TEKA4.ULT" advise="1">
        <values>
          <value>
            <val>15.42</val>
          </value>
        </values>
      </ddeItem>
      <ddeItem name="TEKA4.VAR" advise="1">
        <values>
          <value>
            <val>-1.2171684817424697</val>
          </value>
        </values>
      </ddeItem>
      <ddeItem name="TEKA4.VOL" advise="1">
        <values>
          <value>
            <val>118470</val>
          </value>
        </values>
      </ddeItem>
      <ddeItem name="TELB3.204" advise="1">
        <values>
          <value t="str">
            <val>-1,00</val>
          </value>
        </values>
      </ddeItem>
      <ddeItem name="TELB3.ABE" advise="1">
        <values>
          <value>
            <val>72</val>
          </value>
        </values>
      </ddeItem>
      <ddeItem name="TELB3.DAT" advise="1">
        <values>
          <value t="str">
            <val>29/04/2021</val>
          </value>
        </values>
      </ddeItem>
      <ddeItem name="TELB3.FEC" advise="1">
        <values>
          <value>
            <val>68.56</val>
          </value>
        </values>
      </ddeItem>
      <ddeItem name="TELB3.HOR" advise="1">
        <values>
          <value t="str">
            <val>16:21:11</val>
          </value>
        </values>
      </ddeItem>
      <ddeItem name="TELB3.MAX" advise="1">
        <values>
          <value>
            <val>72</val>
          </value>
        </values>
      </ddeItem>
      <ddeItem name="TELB3.MIN" advise="1">
        <values>
          <value>
            <val>68.5</val>
          </value>
        </values>
      </ddeItem>
      <ddeItem name="TELB3.NEG" advise="1">
        <values>
          <value>
            <val>9</val>
          </value>
        </values>
      </ddeItem>
      <ddeItem name="TELB3.ULT" advise="1">
        <values>
          <value>
            <val>68.56</val>
          </value>
        </values>
      </ddeItem>
      <ddeItem name="TELB3.VAR" advise="1">
        <values>
          <value>
            <val>0</val>
          </value>
        </values>
      </ddeItem>
      <ddeItem name="TELB3.VOL" advise="1">
        <values>
          <value>
            <val>69470</val>
          </value>
        </values>
      </ddeItem>
      <ddeItem name="TELB4.204" advise="1">
        <values>
          <value t="str">
            <val>-1,00</val>
          </value>
        </values>
      </ddeItem>
      <ddeItem name="TELB4.ABE" advise="1">
        <values>
          <value>
            <val>25.6</val>
          </value>
        </values>
      </ddeItem>
      <ddeItem name="TELB4.DAT" advise="1">
        <values>
          <value t="str">
            <val>30/04/2021</val>
          </value>
        </values>
      </ddeItem>
      <ddeItem name="TELB4.FEC" advise="1">
        <values>
          <value>
            <val>26</val>
          </value>
        </values>
      </ddeItem>
      <ddeItem name="TELB4.HOR" advise="1">
        <values>
          <value t="str">
            <val>17:05:00</val>
          </value>
        </values>
      </ddeItem>
      <ddeItem name="TELB4.MAX" advise="1">
        <values>
          <value>
            <val>26.7</val>
          </value>
        </values>
      </ddeItem>
      <ddeItem name="TELB4.MIN" advise="1">
        <values>
          <value>
            <val>25.6</val>
          </value>
        </values>
      </ddeItem>
      <ddeItem name="TELB4.NEG" advise="1">
        <values>
          <value>
            <val>78</val>
          </value>
        </values>
      </ddeItem>
      <ddeItem name="TELB4.ULT" advise="1">
        <values>
          <value>
            <val>26.2</val>
          </value>
        </values>
      </ddeItem>
      <ddeItem name="TELB4.VAR" advise="1">
        <values>
          <value>
            <val>0.7692307692307665</val>
          </value>
        </values>
      </ddeItem>
      <ddeItem name="TELB4.VOL" advise="1">
        <values>
          <value>
            <val>324847</val>
          </value>
        </values>
      </ddeItem>
      <ddeItem name="TEND3.204" advise="1">
        <values>
          <value t="str">
            <val>1,90</val>
          </value>
        </values>
      </ddeItem>
      <ddeItem name="TEND3.ABE" advise="1">
        <values>
          <value>
            <val>26.12</val>
          </value>
        </values>
      </ddeItem>
      <ddeItem name="TEND3.DAT" advise="1">
        <values>
          <value t="str">
            <val>30/04/2021</val>
          </value>
        </values>
      </ddeItem>
      <ddeItem name="TEND3.FEC" advise="1">
        <values>
          <value>
            <val>26.2</val>
          </value>
        </values>
      </ddeItem>
      <ddeItem name="TEND3.HOR" advise="1">
        <values>
          <value t="str">
            <val>17:11:18</val>
          </value>
        </values>
      </ddeItem>
      <ddeItem name="TEND3.MAX" advise="1">
        <values>
          <value>
            <val>26.16</val>
          </value>
        </values>
      </ddeItem>
      <ddeItem name="TEND3.MIN" advise="1">
        <values>
          <value>
            <val>25.37</val>
          </value>
        </values>
      </ddeItem>
      <ddeItem name="TEND3.NEG" advise="1">
        <values>
          <value>
            <val>5338</val>
          </value>
        </values>
      </ddeItem>
      <ddeItem name="TEND3.ULT" advise="1">
        <values>
          <value>
            <val>25.9</val>
          </value>
        </values>
      </ddeItem>
      <ddeItem name="TEND3.VAR" advise="1">
        <values>
          <value>
            <val>-1.1450381679389341</val>
          </value>
        </values>
      </ddeItem>
      <ddeItem name="TEND3.VOL" advise="1">
        <values>
          <value>
            <val>31383617</val>
          </value>
        </values>
      </ddeItem>
      <ddeItem name="TESA3.204" advise="1">
        <values>
          <value t="str">
            <val>-1,00</val>
          </value>
        </values>
      </ddeItem>
      <ddeItem name="TESA3.ABE" advise="1">
        <values>
          <value>
            <val>42.89</val>
          </value>
        </values>
      </ddeItem>
      <ddeItem name="TESA3.DAT" advise="1">
        <values>
          <value t="str">
            <val>30/04/2021</val>
          </value>
        </values>
      </ddeItem>
      <ddeItem name="TESA3.FEC" advise="1">
        <values>
          <value>
            <val>42.72</val>
          </value>
        </values>
      </ddeItem>
      <ddeItem name="TESA3.HOR" advise="1">
        <values>
          <value t="str">
            <val>17:05:00</val>
          </value>
        </values>
      </ddeItem>
      <ddeItem name="TESA3.MAX" advise="1">
        <values>
          <value>
            <val>46</val>
          </value>
        </values>
      </ddeItem>
      <ddeItem name="TESA3.MIN" advise="1">
        <values>
          <value>
            <val>41.26</val>
          </value>
        </values>
      </ddeItem>
      <ddeItem name="TESA3.NEG" advise="1">
        <values>
          <value>
            <val>485</val>
          </value>
        </values>
      </ddeItem>
      <ddeItem name="TESA3.ULT" advise="1">
        <values>
          <value>
            <val>44.78</val>
          </value>
        </values>
      </ddeItem>
      <ddeItem name="TESA3.VAR" advise="1">
        <values>
          <value>
            <val>4.8220973782771592</val>
          </value>
        </values>
      </ddeItem>
      <ddeItem name="TESA3.VOL" advise="1">
        <values>
          <value>
            <val>5100060</val>
          </value>
        </values>
      </ddeItem>
      <ddeItem name="TGMA3.204" advise="1">
        <values>
          <value t="str">
            <val>2,24</val>
          </value>
        </values>
      </ddeItem>
      <ddeItem name="TGMA3.ABE" advise="1">
        <values>
          <value>
            <val>22.5</val>
          </value>
        </values>
      </ddeItem>
      <ddeItem name="TGMA3.DAT" advise="1">
        <values>
          <value t="str">
            <val>30/04/2021</val>
          </value>
        </values>
      </ddeItem>
      <ddeItem name="TGMA3.FEC" advise="1">
        <values>
          <value>
            <val>22.61</val>
          </value>
        </values>
      </ddeItem>
      <ddeItem name="TGMA3.HOR" advise="1">
        <values>
          <value t="str">
            <val>17:06:00</val>
          </value>
        </values>
      </ddeItem>
      <ddeItem name="TGMA3.MAX" advise="1">
        <values>
          <value>
            <val>22.87</val>
          </value>
        </values>
      </ddeItem>
      <ddeItem name="TGMA3.MIN" advise="1">
        <values>
          <value>
            <val>22.27</val>
          </value>
        </values>
      </ddeItem>
      <ddeItem name="TGMA3.NEG" advise="1">
        <values>
          <value>
            <val>1414</val>
          </value>
        </values>
      </ddeItem>
      <ddeItem name="TGMA3.ULT" advise="1">
        <values>
          <value>
            <val>22.64</val>
          </value>
        </values>
      </ddeItem>
      <ddeItem name="TGMA3.VAR" advise="1">
        <values>
          <value>
            <val>0.13268465280849684</val>
          </value>
        </values>
      </ddeItem>
      <ddeItem name="TGMA3.VOL" advise="1">
        <values>
          <value>
            <val>5515005</val>
          </value>
        </values>
      </ddeItem>
      <ddeItem name="TIET11.204" advise="1">
        <values>
          <value t="str">
            <val>5,92</val>
          </value>
        </values>
      </ddeItem>
      <ddeItem name="TIET11.ABE" advise="1">
        <values>
          <value>
            <val>17.28</val>
          </value>
        </values>
      </ddeItem>
      <ddeItem name="TIET11.DAT" advise="1">
        <values>
          <value t="str">
            <val>26/03/2021</val>
          </value>
        </values>
      </ddeItem>
      <ddeItem name="TIET11.FEC" advise="1">
        <values>
          <value>
            <val>17.440000000000001</val>
          </value>
        </values>
      </ddeItem>
      <ddeItem name="TIET11.HOR" advise="1">
        <values>
          <value t="str">
            <val>17:09:04</val>
          </value>
        </values>
      </ddeItem>
      <ddeItem name="TIET11.MAX" advise="1">
        <values>
          <value>
            <val>17.54</val>
          </value>
        </values>
      </ddeItem>
      <ddeItem name="TIET11.MIN" advise="1">
        <values>
          <value>
            <val>17.22</val>
          </value>
        </values>
      </ddeItem>
      <ddeItem name="TIET11.NEG" advise="1">
        <values>
          <value>
            <val>3510</val>
          </value>
        </values>
      </ddeItem>
      <ddeItem name="TIET11.ULT" advise="1">
        <values>
          <value>
            <val>17.440000000000001</val>
          </value>
        </values>
      </ddeItem>
      <ddeItem name="TIET11.VAR" advise="1">
        <values>
          <value>
            <val>0</val>
          </value>
        </values>
      </ddeItem>
      <ddeItem name="TIET11.VOL" advise="1">
        <values>
          <value>
            <val>20383753</val>
          </value>
        </values>
      </ddeItem>
      <ddeItem name="TIET3.204" advise="1">
        <values>
          <value t="str">
            <val>5,92</val>
          </value>
        </values>
      </ddeItem>
      <ddeItem name="TIET3.ABE" advise="1">
        <values>
          <value>
            <val>3.44</val>
          </value>
        </values>
      </ddeItem>
      <ddeItem name="TIET3.DAT" advise="1">
        <values>
          <value t="str">
            <val>26/03/2021</val>
          </value>
        </values>
      </ddeItem>
      <ddeItem name="TIET3.FEC" advise="1">
        <values>
          <value>
            <val>3.49</val>
          </value>
        </values>
      </ddeItem>
      <ddeItem name="TIET3.HOR" advise="1">
        <values>
          <value t="str">
            <val>17:06:00</val>
          </value>
        </values>
      </ddeItem>
      <ddeItem name="TIET3.MAX" advise="1">
        <values>
          <value>
            <val>3.5</val>
          </value>
        </values>
      </ddeItem>
      <ddeItem name="TIET3.MIN" advise="1">
        <values>
          <value>
            <val>3.44</val>
          </value>
        </values>
      </ddeItem>
      <ddeItem name="TIET3.NEG" advise="1">
        <values>
          <value>
            <val>316</val>
          </value>
        </values>
      </ddeItem>
      <ddeItem name="TIET3.ULT" advise="1">
        <values>
          <value>
            <val>3.49</val>
          </value>
        </values>
      </ddeItem>
      <ddeItem name="TIET3.VAR" advise="1">
        <values>
          <value>
            <val>0</val>
          </value>
        </values>
      </ddeItem>
      <ddeItem name="TIET3.VOL" advise="1">
        <values>
          <value>
            <val>588268</val>
          </value>
        </values>
      </ddeItem>
      <ddeItem name="TIET4.204" advise="1">
        <values>
          <value t="str">
            <val>5,88</val>
          </value>
        </values>
      </ddeItem>
      <ddeItem name="TIET4.ABE" advise="1">
        <values>
          <value>
            <val>3.47</val>
          </value>
        </values>
      </ddeItem>
      <ddeItem name="TIET4.DAT" advise="1">
        <values>
          <value t="str">
            <val>26/03/2021</val>
          </value>
        </values>
      </ddeItem>
      <ddeItem name="TIET4.FEC" advise="1">
        <values>
          <value>
            <val>3.51</val>
          </value>
        </values>
      </ddeItem>
      <ddeItem name="TIET4.HOR" advise="1">
        <values>
          <value t="str">
            <val>17:05:00</val>
          </value>
        </values>
      </ddeItem>
      <ddeItem name="TIET4.MAX" advise="1">
        <values>
          <value>
            <val>3.51</val>
          </value>
        </values>
      </ddeItem>
      <ddeItem name="TIET4.MIN" advise="1">
        <values>
          <value>
            <val>3.44</val>
          </value>
        </values>
      </ddeItem>
      <ddeItem name="TIET4.NEG" advise="1">
        <values>
          <value>
            <val>601</val>
          </value>
        </values>
      </ddeItem>
      <ddeItem name="TIET4.ULT" advise="1">
        <values>
          <value>
            <val>3.51</val>
          </value>
        </values>
      </ddeItem>
      <ddeItem name="TIET4.VAR" advise="1">
        <values>
          <value>
            <val>0</val>
          </value>
        </values>
      </ddeItem>
      <ddeItem name="TIET4.VOL" advise="1">
        <values>
          <value>
            <val>1126246</val>
          </value>
        </values>
      </ddeItem>
      <ddeItem name="TIMS3.204" advise="1">
        <values>
          <value t="str">
            <val>3,10</val>
          </value>
        </values>
      </ddeItem>
      <ddeItem name="TIMS3.ABE" advise="1">
        <values>
          <value>
            <val>12.15</val>
          </value>
        </values>
      </ddeItem>
      <ddeItem name="TIMS3.DAT" advise="1">
        <values>
          <value t="str">
            <val>30/04/2021</val>
          </value>
        </values>
      </ddeItem>
      <ddeItem name="TIMS3.FEC" advise="1">
        <values>
          <value>
            <val>12.22</val>
          </value>
        </values>
      </ddeItem>
      <ddeItem name="TIMS3.HOR" advise="1">
        <values>
          <value t="str">
            <val>17:59:55</val>
          </value>
        </values>
      </ddeItem>
      <ddeItem name="TIMS3.MAX" advise="1">
        <values>
          <value>
            <val>12.31</val>
          </value>
        </values>
      </ddeItem>
      <ddeItem name="TIMS3.MIN" advise="1">
        <values>
          <value>
            <val>12.08</val>
          </value>
        </values>
      </ddeItem>
      <ddeItem name="TIMS3.NEG" advise="1">
        <values>
          <value>
            <val>10996</val>
          </value>
        </values>
      </ddeItem>
      <ddeItem name="TIMS3.ULT" advise="1">
        <values>
          <value>
            <val>12.19</val>
          </value>
        </values>
      </ddeItem>
      <ddeItem name="TIMS3.VAR" advise="1">
        <values>
          <value>
            <val>-0.24549918166940374</val>
          </value>
        </values>
      </ddeItem>
      <ddeItem name="TIMS3.VOL" advise="1">
        <values>
          <value>
            <val>60874678</val>
          </value>
        </values>
      </ddeItem>
      <ddeItem name="TKNO4.204" advise="1">
        <values>
          <value t="str">
            <val>3,14</val>
          </value>
        </values>
      </ddeItem>
      <ddeItem name="TKNO4.ABE" advise="1">
        <values>
          <value>
            <val>53.35</val>
          </value>
        </values>
      </ddeItem>
      <ddeItem name="TKNO4.DAT" advise="1">
        <values>
          <value t="str">
            <val>28/04/2021</val>
          </value>
        </values>
      </ddeItem>
      <ddeItem name="TKNO4.FEC" advise="1">
        <values>
          <value>
            <val>52.822899999999997</val>
          </value>
        </values>
      </ddeItem>
      <ddeItem name="TKNO4.HOR" advise="1">
        <values>
          <value t="str">
            <val>11:44:05</val>
          </value>
        </values>
      </ddeItem>
      <ddeItem name="TKNO4.MAX" advise="1">
        <values>
          <value>
            <val>53.35</val>
          </value>
        </values>
      </ddeItem>
      <ddeItem name="TKNO4.MIN" advise="1">
        <values>
          <value>
            <val>53.35</val>
          </value>
        </values>
      </ddeItem>
      <ddeItem name="TKNO4.NEG" advise="1">
        <values>
          <value>
            <val>1</val>
          </value>
        </values>
      </ddeItem>
      <ddeItem name="TKNO4.ULT" advise="1">
        <values>
          <value>
            <val>53.35</val>
          </value>
        </values>
      </ddeItem>
      <ddeItem name="TKNO4.VAR" advise="1">
        <values>
          <value>
            <val>0.99786266941043444</val>
          </value>
        </values>
      </ddeItem>
      <ddeItem name="TKNO4.VOL" advise="1">
        <values>
          <value>
            <val>5335</val>
          </value>
        </values>
      </ddeItem>
      <ddeItem name="TOTS3.204" advise="1">
        <values>
          <value t="str">
            <val>1,82</val>
          </value>
        </values>
      </ddeItem>
      <ddeItem name="TOTS3.ABE" advise="1">
        <values>
          <value>
            <val>30.98</val>
          </value>
        </values>
      </ddeItem>
      <ddeItem name="TOTS3.DAT" advise="1">
        <values>
          <value t="str">
            <val>30/04/2021</val>
          </value>
        </values>
      </ddeItem>
      <ddeItem name="TOTS3.FEC" advise="1">
        <values>
          <value>
            <val>31.2</val>
          </value>
        </values>
      </ddeItem>
      <ddeItem name="TOTS3.HOR" advise="1">
        <values>
          <value t="str">
            <val>17:59:55</val>
          </value>
        </values>
      </ddeItem>
      <ddeItem name="TOTS3.MAX" advise="1">
        <values>
          <value>
            <val>31.5</val>
          </value>
        </values>
      </ddeItem>
      <ddeItem name="TOTS3.MIN" advise="1">
        <values>
          <value>
            <val>30.79</val>
          </value>
        </values>
      </ddeItem>
      <ddeItem name="TOTS3.NEG" advise="1">
        <values>
          <value>
            <val>19773</val>
          </value>
        </values>
      </ddeItem>
      <ddeItem name="TOTS3.ULT" advise="1">
        <values>
          <value>
            <val>31.1</val>
          </value>
        </values>
      </ddeItem>
      <ddeItem name="TOTS3.VAR" advise="1">
        <values>
          <value>
            <val>-0.32051282051281371</val>
          </value>
        </values>
      </ddeItem>
      <ddeItem name="TOTS3.VOL" advise="1">
        <values>
          <value>
            <val>133547834</val>
          </value>
        </values>
      </ddeItem>
      <ddeItem name="TPIS3.204" advise="1">
        <values>
          <value t="str">
            <val>-1,00</val>
          </value>
        </values>
      </ddeItem>
      <ddeItem name="TPIS3.ABE" advise="1">
        <values>
          <value>
            <val>3.71</val>
          </value>
        </values>
      </ddeItem>
      <ddeItem name="TPIS3.DAT" advise="1">
        <values>
          <value t="str">
            <val>30/04/2021</val>
          </value>
        </values>
      </ddeItem>
      <ddeItem name="TPIS3.FEC" advise="1">
        <values>
          <value>
            <val>3.71</val>
          </value>
        </values>
      </ddeItem>
      <ddeItem name="TPIS3.HOR" advise="1">
        <values>
          <value t="str">
            <val>17:08:00</val>
          </value>
        </values>
      </ddeItem>
      <ddeItem name="TPIS3.MAX" advise="1">
        <values>
          <value>
            <val>4.3</val>
          </value>
        </values>
      </ddeItem>
      <ddeItem name="TPIS3.MIN" advise="1">
        <values>
          <value>
            <val>3.63</val>
          </value>
        </values>
      </ddeItem>
      <ddeItem name="TPIS3.NEG" advise="1">
        <values>
          <value>
            <val>9356</val>
          </value>
        </values>
      </ddeItem>
      <ddeItem name="TPIS3.ULT" advise="1">
        <values>
          <value>
            <val>4.0999999999999996</val>
          </value>
        </values>
      </ddeItem>
      <ddeItem name="TPIS3.VAR" advise="1">
        <values>
          <value>
            <val>10.512129380053899</val>
          </value>
        </values>
      </ddeItem>
      <ddeItem name="TPIS3.VOL" advise="1">
        <values>
          <value>
            <val>47632956</val>
          </value>
        </values>
      </ddeItem>
      <ddeItem name="TRIS3.204" advise="1">
        <values>
          <value t="str">
            <val>2,49</val>
          </value>
        </values>
      </ddeItem>
      <ddeItem name="TRIS3.ABE" advise="1">
        <values>
          <value>
            <val>9.83</val>
          </value>
        </values>
      </ddeItem>
      <ddeItem name="TRIS3.DAT" advise="1">
        <values>
          <value t="str">
            <val>30/04/2021</val>
          </value>
        </values>
      </ddeItem>
      <ddeItem name="TRIS3.FEC" advise="1">
        <values>
          <value>
            <val>9.86</val>
          </value>
        </values>
      </ddeItem>
      <ddeItem name="TRIS3.HOR" advise="1">
        <values>
          <value t="str">
            <val>17:11:18</val>
          </value>
        </values>
      </ddeItem>
      <ddeItem name="TRIS3.MAX" advise="1">
        <values>
          <value>
            <val>9.93</val>
          </value>
        </values>
      </ddeItem>
      <ddeItem name="TRIS3.MIN" advise="1">
        <values>
          <value>
            <val>9.56</val>
          </value>
        </values>
      </ddeItem>
      <ddeItem name="TRIS3.NEG" advise="1">
        <values>
          <value>
            <val>6202</val>
          </value>
        </values>
      </ddeItem>
      <ddeItem name="TRIS3.ULT" advise="1">
        <values>
          <value>
            <val>9.69</val>
          </value>
        </values>
      </ddeItem>
      <ddeItem name="TRIS3.VAR" advise="1">
        <values>
          <value>
            <val>-1.7241379310344822</val>
          </value>
        </values>
      </ddeItem>
      <ddeItem name="TRIS3.VOL" advise="1">
        <values>
          <value>
            <val>26130419</val>
          </value>
        </values>
      </ddeItem>
      <ddeItem name="TRPL3.204" advise="1">
        <values>
          <value t="str">
            <val>10,45</val>
          </value>
        </values>
      </ddeItem>
      <ddeItem name="TRPL3.ABE" advise="1">
        <values>
          <value>
            <val>29.5</val>
          </value>
        </values>
      </ddeItem>
      <ddeItem name="TRPL3.DAT" advise="1">
        <values>
          <value t="str">
            <val>30/04/2021</val>
          </value>
        </values>
      </ddeItem>
      <ddeItem name="TRPL3.FEC" advise="1">
        <values>
          <value>
            <val>29.17</val>
          </value>
        </values>
      </ddeItem>
      <ddeItem name="TRPL3.HOR" advise="1">
        <values>
          <value t="str">
            <val>17:00:00</val>
          </value>
        </values>
      </ddeItem>
      <ddeItem name="TRPL3.MAX" advise="1">
        <values>
          <value>
            <val>29.85</val>
          </value>
        </values>
      </ddeItem>
      <ddeItem name="TRPL3.MIN" advise="1">
        <values>
          <value>
            <val>29.17</val>
          </value>
        </values>
      </ddeItem>
      <ddeItem name="TRPL3.NEG" advise="1">
        <values>
          <value>
            <val>58</val>
          </value>
        </values>
      </ddeItem>
      <ddeItem name="TRPL3.ULT" advise="1">
        <values>
          <value>
            <val>29.45</val>
          </value>
        </values>
      </ddeItem>
      <ddeItem name="TRPL3.VAR" advise="1">
        <values>
          <value>
            <val>0.95989029825162009</val>
          </value>
        </values>
      </ddeItem>
      <ddeItem name="TRPL3.VOL" advise="1">
        <values>
          <value>
            <val>266809</val>
          </value>
        </values>
      </ddeItem>
      <ddeItem name="TRPL4.204" advise="1">
        <values>
          <value t="str">
            <val>11,33</val>
          </value>
        </values>
      </ddeItem>
      <ddeItem name="TRPL4.ABE" advise="1">
        <values>
          <value>
            <val>26.86</val>
          </value>
        </values>
      </ddeItem>
      <ddeItem name="TRPL4.DAT" advise="1">
        <values>
          <value t="str">
            <val>30/04/2021</val>
          </value>
        </values>
      </ddeItem>
      <ddeItem name="TRPL4.FEC" advise="1">
        <values>
          <value>
            <val>26.95</val>
          </value>
        </values>
      </ddeItem>
      <ddeItem name="TRPL4.HOR" advise="1">
        <values>
          <value t="str">
            <val>17:55:32</val>
          </value>
        </values>
      </ddeItem>
      <ddeItem name="TRPL4.MAX" advise="1">
        <values>
          <value>
            <val>27.23</val>
          </value>
        </values>
      </ddeItem>
      <ddeItem name="TRPL4.MIN" advise="1">
        <values>
          <value>
            <val>26.17</val>
          </value>
        </values>
      </ddeItem>
      <ddeItem name="TRPL4.NEG" advise="1">
        <values>
          <value>
            <val>10673</val>
          </value>
        </values>
      </ddeItem>
      <ddeItem name="TRPL4.ULT" advise="1">
        <values>
          <value>
            <val>27</val>
          </value>
        </values>
      </ddeItem>
      <ddeItem name="TRPL4.VAR" advise="1">
        <values>
          <value>
            <val>0.18552875695733101</val>
          </value>
        </values>
      </ddeItem>
      <ddeItem name="TRPL4.VOL" advise="1">
        <values>
          <value>
            <val>150058876</val>
          </value>
        </values>
      </ddeItem>
      <ddeItem name="TUPY3.204" advise="1">
        <values>
          <value t="str">
            <val>-1,00</val>
          </value>
        </values>
      </ddeItem>
      <ddeItem name="TUPY3.ABE" advise="1">
        <values>
          <value>
            <val>23.99</val>
          </value>
        </values>
      </ddeItem>
      <ddeItem name="TUPY3.DAT" advise="1">
        <values>
          <value t="str">
            <val>30/04/2021</val>
          </value>
        </values>
      </ddeItem>
      <ddeItem name="TUPY3.FEC" advise="1">
        <values>
          <value>
            <val>23.99</val>
          </value>
        </values>
      </ddeItem>
      <ddeItem name="TUPY3.HOR" advise="1">
        <values>
          <value t="str">
            <val>17:07:00</val>
          </value>
        </values>
      </ddeItem>
      <ddeItem name="TUPY3.MAX" advise="1">
        <values>
          <value>
            <val>24.42</val>
          </value>
        </values>
      </ddeItem>
      <ddeItem name="TUPY3.MIN" advise="1">
        <values>
          <value>
            <val>23.42</val>
          </value>
        </values>
      </ddeItem>
      <ddeItem name="TUPY3.NEG" advise="1">
        <values>
          <value>
            <val>5659</val>
          </value>
        </values>
      </ddeItem>
      <ddeItem name="TUPY3.ULT" advise="1">
        <values>
          <value>
            <val>23.42</val>
          </value>
        </values>
      </ddeItem>
      <ddeItem name="TUPY3.VAR" advise="1">
        <values>
          <value>
            <val>-2.3759899958315831</val>
          </value>
        </values>
      </ddeItem>
      <ddeItem name="TUPY3.VOL" advise="1">
        <values>
          <value>
            <val>40094795</val>
          </value>
        </values>
      </ddeItem>
      <ddeItem name="TXRX3.204" advise="1">
        <values>
          <value t="str">
            <val>-1,00</val>
          </value>
        </values>
      </ddeItem>
      <ddeItem name="TXRX3.ABE" advise="1">
        <values>
          <value>
            <val>33</val>
          </value>
        </values>
      </ddeItem>
      <ddeItem name="TXRX3.DAT" advise="1">
        <values>
          <value t="str">
            <val>30/04/2021</val>
          </value>
        </values>
      </ddeItem>
      <ddeItem name="TXRX3.FEC" advise="1">
        <values>
          <value>
            <val>36.06</val>
          </value>
        </values>
      </ddeItem>
      <ddeItem name="TXRX3.HOR" advise="1">
        <values>
          <value t="str">
            <val>16:38:41</val>
          </value>
        </values>
      </ddeItem>
      <ddeItem name="TXRX3.MAX" advise="1">
        <values>
          <value>
            <val>35.799999999999997</val>
          </value>
        </values>
      </ddeItem>
      <ddeItem name="TXRX3.MIN" advise="1">
        <values>
          <value>
            <val>33</val>
          </value>
        </values>
      </ddeItem>
      <ddeItem name="TXRX3.NEG" advise="1">
        <values>
          <value>
            <val>3</val>
          </value>
        </values>
      </ddeItem>
      <ddeItem name="TXRX3.ULT" advise="1">
        <values>
          <value>
            <val>35.799999999999997</val>
          </value>
        </values>
      </ddeItem>
      <ddeItem name="TXRX3.VAR" advise="1">
        <values>
          <value>
            <val>-0.72102052135331418</val>
          </value>
        </values>
      </ddeItem>
      <ddeItem name="TXRX3.VOL" advise="1">
        <values>
          <value>
            <val>10180</val>
          </value>
        </values>
      </ddeItem>
      <ddeItem name="TXRX4.204" advise="1">
        <values>
          <value t="str">
            <val>-1,00</val>
          </value>
        </values>
      </ddeItem>
      <ddeItem name="TXRX4.ABE" advise="1">
        <values>
          <value>
            <val>9.59</val>
          </value>
        </values>
      </ddeItem>
      <ddeItem name="TXRX4.DAT" advise="1">
        <values>
          <value t="str">
            <val>30/04/2021</val>
          </value>
        </values>
      </ddeItem>
      <ddeItem name="TXRX4.FEC" advise="1">
        <values>
          <value>
            <val>9.59</val>
          </value>
        </values>
      </ddeItem>
      <ddeItem name="TXRX4.HOR" advise="1">
        <values>
          <value t="str">
            <val>17:00:00</val>
          </value>
        </values>
      </ddeItem>
      <ddeItem name="TXRX4.MAX" advise="1">
        <values>
          <value>
            <val>9.6</val>
          </value>
        </values>
      </ddeItem>
      <ddeItem name="TXRX4.MIN" advise="1">
        <values>
          <value>
            <val>9.35</val>
          </value>
        </values>
      </ddeItem>
      <ddeItem name="TXRX4.NEG" advise="1">
        <values>
          <value>
            <val>13</val>
          </value>
        </values>
      </ddeItem>
      <ddeItem name="TXRX4.ULT" advise="1">
        <values>
          <value>
            <val>9.3699999999999992</val>
          </value>
        </values>
      </ddeItem>
      <ddeItem name="TXRX4.VAR" advise="1">
        <values>
          <value>
            <val>-2.2940563086548553</val>
          </value>
        </values>
      </ddeItem>
      <ddeItem name="TXRX4.VOL" advise="1">
        <values>
          <value>
            <val>12298</val>
          </value>
        </values>
      </ddeItem>
      <ddeItem name="UCAS3.204" advise="1">
        <values>
          <value t="str">
            <val>4,92</val>
          </value>
        </values>
      </ddeItem>
      <ddeItem name="UCAS3.ABE" advise="1">
        <values>
          <value>
            <val>5.13</val>
          </value>
        </values>
      </ddeItem>
      <ddeItem name="UCAS3.DAT" advise="1">
        <values>
          <value t="str">
            <val>30/04/2021</val>
          </value>
        </values>
      </ddeItem>
      <ddeItem name="UCAS3.FEC" advise="1">
        <values>
          <value>
            <val>5.13</val>
          </value>
        </values>
      </ddeItem>
      <ddeItem name="UCAS3.HOR" advise="1">
        <values>
          <value t="str">
            <val>17:08:00</val>
          </value>
        </values>
      </ddeItem>
      <ddeItem name="UCAS3.MAX" advise="1">
        <values>
          <value>
            <val>5.67</val>
          </value>
        </values>
      </ddeItem>
      <ddeItem name="UCAS3.MIN" advise="1">
        <values>
          <value>
            <val>5.12</val>
          </value>
        </values>
      </ddeItem>
      <ddeItem name="UCAS3.NEG" advise="1">
        <values>
          <value>
            <val>1568</val>
          </value>
        </values>
      </ddeItem>
      <ddeItem name="UCAS3.ULT" advise="1">
        <values>
          <value>
            <val>5.5</val>
          </value>
        </values>
      </ddeItem>
      <ddeItem name="UCAS3.VAR" advise="1">
        <values>
          <value>
            <val>7.2124756335282676</val>
          </value>
        </values>
      </ddeItem>
      <ddeItem name="UCAS3.VOL" advise="1">
        <values>
          <value>
            <val>2118401</val>
          </value>
        </values>
      </ddeItem>
      <ddeItem name="UGPA3.204" advise="1">
        <values>
          <value t="str">
            <val>2,08</val>
          </value>
        </values>
      </ddeItem>
      <ddeItem name="UGPA3.ABE" advise="1">
        <values>
          <value>
            <val>21.1</val>
          </value>
        </values>
      </ddeItem>
      <ddeItem name="UGPA3.DAT" advise="1">
        <values>
          <value t="str">
            <val>30/04/2021</val>
          </value>
        </values>
      </ddeItem>
      <ddeItem name="UGPA3.FEC" advise="1">
        <values>
          <value>
            <val>21.3</val>
          </value>
        </values>
      </ddeItem>
      <ddeItem name="UGPA3.HOR" advise="1">
        <values>
          <value t="str">
            <val>17:57:49</val>
          </value>
        </values>
      </ddeItem>
      <ddeItem name="UGPA3.MAX" advise="1">
        <values>
          <value>
            <val>21.75</val>
          </value>
        </values>
      </ddeItem>
      <ddeItem name="UGPA3.MIN" advise="1">
        <values>
          <value>
            <val>20.97</val>
          </value>
        </values>
      </ddeItem>
      <ddeItem name="UGPA3.NEG" advise="1">
        <values>
          <value>
            <val>15426</val>
          </value>
        </values>
      </ddeItem>
      <ddeItem name="UGPA3.ULT" advise="1">
        <values>
          <value>
            <val>21.11</val>
          </value>
        </values>
      </ddeItem>
      <ddeItem name="UGPA3.VAR" advise="1">
        <values>
          <value>
            <val>-0.892018779342729</val>
          </value>
        </values>
      </ddeItem>
      <ddeItem name="UGPA3.VOL" advise="1">
        <values>
          <value>
            <val>133014985</val>
          </value>
        </values>
      </ddeItem>
      <ddeItem name="UNIP3.204" advise="1">
        <values>
          <value t="str">
            <val>2,48</val>
          </value>
        </values>
      </ddeItem>
      <ddeItem name="UNIP3.ABE" advise="1">
        <values>
          <value>
            <val>74.2</val>
          </value>
        </values>
      </ddeItem>
      <ddeItem name="UNIP3.DAT" advise="1">
        <values>
          <value t="str">
            <val>30/04/2021</val>
          </value>
        </values>
      </ddeItem>
      <ddeItem name="UNIP3.FEC" advise="1">
        <values>
          <value>
            <val>73.5</val>
          </value>
        </values>
      </ddeItem>
      <ddeItem name="UNIP3.HOR" advise="1">
        <values>
          <value t="str">
            <val>17:08:00</val>
          </value>
        </values>
      </ddeItem>
      <ddeItem name="UNIP3.MAX" advise="1">
        <values>
          <value>
            <val>74.2</val>
          </value>
        </values>
      </ddeItem>
      <ddeItem name="UNIP3.MIN" advise="1">
        <values>
          <value>
            <val>71.489999999999995</val>
          </value>
        </values>
      </ddeItem>
      <ddeItem name="UNIP3.NEG" advise="1">
        <values>
          <value>
            <val>286</val>
          </value>
        </values>
      </ddeItem>
      <ddeItem name="UNIP3.ULT" advise="1">
        <values>
          <value>
            <val>73.180000000000007</val>
          </value>
        </values>
      </ddeItem>
      <ddeItem name="UNIP3.VAR" advise="1">
        <values>
          <value>
            <val>-0.43537414965985466</val>
          </value>
        </values>
      </ddeItem>
      <ddeItem name="UNIP3.VOL" advise="1">
        <values>
          <value>
            <val>2982353</val>
          </value>
        </values>
      </ddeItem>
      <ddeItem name="UNIP5.204" advise="1">
        <values>
          <value t="str">
            <val>2,44</val>
          </value>
        </values>
      </ddeItem>
      <ddeItem name="UNIP5.ABE" advise="1">
        <values>
          <value>
            <val>80.989999999999995</val>
          </value>
        </values>
      </ddeItem>
      <ddeItem name="UNIP5.DAT" advise="1">
        <values>
          <value t="str">
            <val>29/04/2021</val>
          </value>
        </values>
      </ddeItem>
      <ddeItem name="UNIP5.FEC" advise="1">
        <values>
          <value>
            <val>81.8</val>
          </value>
        </values>
      </ddeItem>
      <ddeItem name="UNIP5.HOR" advise="1">
        <values>
          <value t="str">
            <val>15:15:17</val>
          </value>
        </values>
      </ddeItem>
      <ddeItem name="UNIP5.MAX" advise="1">
        <values>
          <value>
            <val>86.6</val>
          </value>
        </values>
      </ddeItem>
      <ddeItem name="UNIP5.MIN" advise="1">
        <values>
          <value>
            <val>80.989999999999995</val>
          </value>
        </values>
      </ddeItem>
      <ddeItem name="UNIP5.NEG" advise="1">
        <values>
          <value>
            <val>7</val>
          </value>
        </values>
      </ddeItem>
      <ddeItem name="UNIP5.ULT" advise="1">
        <values>
          <value>
            <val>81.8</val>
          </value>
        </values>
      </ddeItem>
      <ddeItem name="UNIP5.VAR" advise="1">
        <values>
          <value>
            <val>0</val>
          </value>
        </values>
      </ddeItem>
      <ddeItem name="UNIP5.VOL" advise="1">
        <values>
          <value>
            <val>66288</val>
          </value>
        </values>
      </ddeItem>
      <ddeItem name="UNIP6.204" advise="1">
        <values>
          <value t="str">
            <val>2,57</val>
          </value>
        </values>
      </ddeItem>
      <ddeItem name="UNIP6.ABE" advise="1">
        <values>
          <value>
            <val>81.62</val>
          </value>
        </values>
      </ddeItem>
      <ddeItem name="UNIP6.DAT" advise="1">
        <values>
          <value t="str">
            <val>30/04/2021</val>
          </value>
        </values>
      </ddeItem>
      <ddeItem name="UNIP6.FEC" advise="1">
        <values>
          <value>
            <val>81.599999999999994</val>
          </value>
        </values>
      </ddeItem>
      <ddeItem name="UNIP6.HOR" advise="1">
        <values>
          <value t="str">
            <val>17:11:18</val>
          </value>
        </values>
      </ddeItem>
      <ddeItem name="UNIP6.MAX" advise="1">
        <values>
          <value>
            <val>82.34</val>
          </value>
        </values>
      </ddeItem>
      <ddeItem name="UNIP6.MIN" advise="1">
        <values>
          <value>
            <val>77.3</val>
          </value>
        </values>
      </ddeItem>
      <ddeItem name="UNIP6.NEG" advise="1">
        <values>
          <value>
            <val>3445</val>
          </value>
        </values>
      </ddeItem>
      <ddeItem name="UNIP6.ULT" advise="1">
        <values>
          <value>
            <val>77.63</val>
          </value>
        </values>
      </ddeItem>
      <ddeItem name="UNIP6.VAR" advise="1">
        <values>
          <value>
            <val>-4.8651960784313717</val>
          </value>
        </values>
      </ddeItem>
      <ddeItem name="UNIP6.VOL" advise="1">
        <values>
          <value>
            <val>54080974</val>
          </value>
        </values>
      </ddeItem>
      <ddeItem name="USIM3.204" advise="1">
        <values>
          <value t="str">
            <val>0,52</val>
          </value>
        </values>
      </ddeItem>
      <ddeItem name="USIM3.ABE" advise="1">
        <values>
          <value>
            <val>23.62</val>
          </value>
        </values>
      </ddeItem>
      <ddeItem name="USIM3.DAT" advise="1">
        <values>
          <value t="str">
            <val>30/04/2021</val>
          </value>
        </values>
      </ddeItem>
      <ddeItem name="USIM3.FEC" advise="1">
        <values>
          <value>
            <val>23.610099999999999</val>
          </value>
        </values>
      </ddeItem>
      <ddeItem name="USIM3.HOR" advise="1">
        <values>
          <value t="str">
            <val>17:07:00</val>
          </value>
        </values>
      </ddeItem>
      <ddeItem name="USIM3.MAX" advise="1">
        <values>
          <value>
            <val>23.7</val>
          </value>
        </values>
      </ddeItem>
      <ddeItem name="USIM3.MIN" advise="1">
        <values>
          <value>
            <val>23.13</val>
          </value>
        </values>
      </ddeItem>
      <ddeItem name="USIM3.NEG" advise="1">
        <values>
          <value>
            <val>1911</val>
          </value>
        </values>
      </ddeItem>
      <ddeItem name="USIM3.ULT" advise="1">
        <values>
          <value>
            <val>23.19</val>
          </value>
        </values>
      </ddeItem>
      <ddeItem name="USIM3.VAR" advise="1">
        <values>
          <value>
            <val>-1.7793232557252951</val>
          </value>
        </values>
      </ddeItem>
      <ddeItem name="USIM3.VOL" advise="1">
        <values>
          <value>
            <val>9883240</val>
          </value>
        </values>
      </ddeItem>
      <ddeItem name="USIM5.204" advise="1">
        <values>
          <value t="str">
            <val>0,59</val>
          </value>
        </values>
      </ddeItem>
      <ddeItem name="USIM5.ABE" advise="1">
        <values>
          <value>
            <val>22.28</val>
          </value>
        </values>
      </ddeItem>
      <ddeItem name="USIM5.DAT" advise="1">
        <values>
          <value t="str">
            <val>30/04/2021</val>
          </value>
        </values>
      </ddeItem>
      <ddeItem name="USIM5.FEC" advise="1">
        <values>
          <value>
            <val>22.7881</val>
          </value>
        </values>
      </ddeItem>
      <ddeItem name="USIM5.HOR" advise="1">
        <values>
          <value t="str">
            <val>17:59:57</val>
          </value>
        </values>
      </ddeItem>
      <ddeItem name="USIM5.MAX" advise="1">
        <values>
          <value>
            <val>22.89</val>
          </value>
        </values>
      </ddeItem>
      <ddeItem name="USIM5.MIN" advise="1">
        <values>
          <value>
            <val>22.15</val>
          </value>
        </values>
      </ddeItem>
      <ddeItem name="USIM5.NEG" advise="1">
        <values>
          <value>
            <val>35789</val>
          </value>
        </values>
      </ddeItem>
      <ddeItem name="USIM5.ULT" advise="1">
        <values>
          <value>
            <val>22.45</val>
          </value>
        </values>
      </ddeItem>
      <ddeItem name="USIM5.VAR" advise="1">
        <values>
          <value>
            <val>-1.4836691079993538</val>
          </value>
        </values>
      </ddeItem>
      <ddeItem name="USIM5.VOL" advise="1">
        <values>
          <value>
            <val>482995683</val>
          </value>
        </values>
      </ddeItem>
      <ddeItem name="VALE3.204" advise="1">
        <values>
          <value t="str">
            <val>5,78</val>
          </value>
        </values>
      </ddeItem>
      <ddeItem name="VALE3.ABE" advise="1">
        <values>
          <value>
            <val>110.99</val>
          </value>
        </values>
      </ddeItem>
      <ddeItem name="VALE3.DAT" advise="1">
        <values>
          <value t="str">
            <val>30/04/2021</val>
          </value>
        </values>
      </ddeItem>
      <ddeItem name="VALE3.FEC" advise="1">
        <values>
          <value>
            <val>111.95</val>
          </value>
        </values>
      </ddeItem>
      <ddeItem name="VALE3.HOR" advise="1">
        <values>
          <value t="str">
            <val>17:59:58</val>
          </value>
        </values>
      </ddeItem>
      <ddeItem name="VALE3.MAX" advise="1">
        <values>
          <value>
            <val>111.56</val>
          </value>
        </values>
      </ddeItem>
      <ddeItem name="VALE3.MIN" advise="1">
        <values>
          <value>
            <val>109.02</val>
          </value>
        </values>
      </ddeItem>
      <ddeItem name="VALE3.NEG" advise="1">
        <values>
          <value>
            <val>51365</val>
          </value>
        </values>
      </ddeItem>
      <ddeItem name="VALE3.ULT" advise="1">
        <values>
          <value>
            <val>109.02</val>
          </value>
        </values>
      </ddeItem>
      <ddeItem name="VALE3.VAR" advise="1">
        <values>
          <value>
            <val>-2.6172398392139407</val>
          </value>
        </values>
      </ddeItem>
      <ddeItem name="VALE3.VOL" advise="1">
        <values>
          <value>
            <val>4031847415</val>
          </value>
        </values>
      </ddeItem>
      <ddeItem name="VIVA3.204" advise="1">
        <values>
          <value t="str">
            <val>0,36</val>
          </value>
        </values>
      </ddeItem>
      <ddeItem name="VIVA3.ABE" advise="1">
        <values>
          <value>
            <val>25.31</val>
          </value>
        </values>
      </ddeItem>
      <ddeItem name="VIVA3.DAT" advise="1">
        <values>
          <value t="str">
            <val>30/04/2021</val>
          </value>
        </values>
      </ddeItem>
      <ddeItem name="VIVA3.FEC" advise="1">
        <values>
          <value>
            <val>25.31</val>
          </value>
        </values>
      </ddeItem>
      <ddeItem name="VIVA3.HOR" advise="1">
        <values>
          <value t="str">
            <val>17:08:00</val>
          </value>
        </values>
      </ddeItem>
      <ddeItem name="VIVA3.MAX" advise="1">
        <values>
          <value>
            <val>25.54</val>
          </value>
        </values>
      </ddeItem>
      <ddeItem name="VIVA3.MIN" advise="1">
        <values>
          <value>
            <val>24.43</val>
          </value>
        </values>
      </ddeItem>
      <ddeItem name="VIVA3.NEG" advise="1">
        <values>
          <value>
            <val>3992</val>
          </value>
        </values>
      </ddeItem>
      <ddeItem name="VIVA3.ULT" advise="1">
        <values>
          <value>
            <val>25.11</val>
          </value>
        </values>
      </ddeItem>
      <ddeItem name="VIVA3.VAR" advise="1">
        <values>
          <value>
            <val>-0.79020150138284984</val>
          </value>
        </values>
      </ddeItem>
      <ddeItem name="VIVA3.VOL" advise="1">
        <values>
          <value>
            <val>22298062</val>
          </value>
        </values>
      </ddeItem>
      <ddeItem name="VIVR3.204" advise="1">
        <values>
          <value t="str">
            <val>-1,00</val>
          </value>
        </values>
      </ddeItem>
      <ddeItem name="VIVR3.ABE" advise="1">
        <values>
          <value>
            <val>1.41</val>
          </value>
        </values>
      </ddeItem>
      <ddeItem name="VIVR3.DAT" advise="1">
        <values>
          <value t="str">
            <val>30/04/2021</val>
          </value>
        </values>
      </ddeItem>
      <ddeItem name="VIVR3.FEC" advise="1">
        <values>
          <value>
            <val>1.4</val>
          </value>
        </values>
      </ddeItem>
      <ddeItem name="VIVR3.HOR" advise="1">
        <values>
          <value t="str">
            <val>17:10:06</val>
          </value>
        </values>
      </ddeItem>
      <ddeItem name="VIVR3.MAX" advise="1">
        <values>
          <value>
            <val>1.52</val>
          </value>
        </values>
      </ddeItem>
      <ddeItem name="VIVR3.MIN" advise="1">
        <values>
          <value>
            <val>1.38</val>
          </value>
        </values>
      </ddeItem>
      <ddeItem name="VIVR3.NEG" advise="1">
        <values>
          <value>
            <val>2138</val>
          </value>
        </values>
      </ddeItem>
      <ddeItem name="VIVR3.ULT" advise="1">
        <values>
          <value>
            <val>1.4</val>
          </value>
        </values>
      </ddeItem>
      <ddeItem name="VIVR3.VAR" advise="1">
        <values>
          <value>
            <val>0</val>
          </value>
        </values>
      </ddeItem>
      <ddeItem name="VIVR3.VOL" advise="1">
        <values>
          <value>
            <val>7299082</val>
          </value>
        </values>
      </ddeItem>
      <ddeItem name="VIVT3.204" advise="1">
        <values>
          <value t="str">
            <val>9,25</val>
          </value>
        </values>
      </ddeItem>
      <ddeItem name="VIVT3.ABE" advise="1">
        <values>
          <value>
            <val>43</val>
          </value>
        </values>
      </ddeItem>
      <ddeItem name="VIVT3.DAT" advise="1">
        <values>
          <value t="str">
            <val>30/04/2021</val>
          </value>
        </values>
      </ddeItem>
      <ddeItem name="VIVT3.FEC" advise="1">
        <values>
          <value>
            <val>43.4</val>
          </value>
        </values>
      </ddeItem>
      <ddeItem name="VIVT3.HOR" advise="1">
        <values>
          <value t="str">
            <val>17:54:23</val>
          </value>
        </values>
      </ddeItem>
      <ddeItem name="VIVT3.MAX" advise="1">
        <values>
          <value>
            <val>43.68</val>
          </value>
        </values>
      </ddeItem>
      <ddeItem name="VIVT3.MIN" advise="1">
        <values>
          <value>
            <val>42.93</val>
          </value>
        </values>
      </ddeItem>
      <ddeItem name="VIVT3.NEG" advise="1">
        <values>
          <value>
            <val>9999</val>
          </value>
        </values>
      </ddeItem>
      <ddeItem name="VIVT3.ULT" advise="1">
        <values>
          <value>
            <val>43.2</val>
          </value>
        </values>
      </ddeItem>
      <ddeItem name="VIVT3.VAR" advise="1">
        <values>
          <value>
            <val>-0.46082949308754778</val>
          </value>
        </values>
      </ddeItem>
      <ddeItem name="VIVT3.VOL" advise="1">
        <values>
          <value>
            <val>120774697</val>
          </value>
        </values>
      </ddeItem>
      <ddeItem name="VLID3.204" advise="1">
        <values>
          <value t="str">
            <val>-1,00</val>
          </value>
        </values>
      </ddeItem>
      <ddeItem name="VLID3.ABE" advise="1">
        <values>
          <value>
            <val>9.8000000000000007</val>
          </value>
        </values>
      </ddeItem>
      <ddeItem name="VLID3.DAT" advise="1">
        <values>
          <value t="str">
            <val>30/04/2021</val>
          </value>
        </values>
      </ddeItem>
      <ddeItem name="VLID3.FEC" advise="1">
        <values>
          <value>
            <val>9.91</val>
          </value>
        </values>
      </ddeItem>
      <ddeItem name="VLID3.HOR" advise="1">
        <values>
          <value t="str">
            <val>17:07:00</val>
          </value>
        </values>
      </ddeItem>
      <ddeItem name="VLID3.MAX" advise="1">
        <values>
          <value>
            <val>9.92</val>
          </value>
        </values>
      </ddeItem>
      <ddeItem name="VLID3.MIN" advise="1">
        <values>
          <value>
            <val>9.5399999999999991</val>
          </value>
        </values>
      </ddeItem>
      <ddeItem name="VLID3.NEG" advise="1">
        <values>
          <value>
            <val>3886</val>
          </value>
        </values>
      </ddeItem>
      <ddeItem name="VLID3.ULT" advise="1">
        <values>
          <value>
            <val>9.6</val>
          </value>
        </values>
      </ddeItem>
      <ddeItem name="VLID3.VAR" advise="1">
        <values>
          <value>
            <val>-3.1281533804238193</val>
          </value>
        </values>
      </ddeItem>
      <ddeItem name="VLID3.VOL" advise="1">
        <values>
          <value>
            <val>8700360</val>
          </value>
        </values>
      </ddeItem>
      <ddeItem name="VULC3.204" advise="1">
        <values>
          <value t="str">
            <val>-1,00</val>
          </value>
        </values>
      </ddeItem>
      <ddeItem name="VULC3.ABE" advise="1">
        <values>
          <value>
            <val>7.96</val>
          </value>
        </values>
      </ddeItem>
      <ddeItem name="VULC3.DAT" advise="1">
        <values>
          <value t="str">
            <val>30/04/2021</val>
          </value>
        </values>
      </ddeItem>
      <ddeItem name="VULC3.FEC" advise="1">
        <values>
          <value>
            <val>7.95</val>
          </value>
        </values>
      </ddeItem>
      <ddeItem name="VULC3.HOR" advise="1">
        <values>
          <value t="str">
            <val>17:08:00</val>
          </value>
        </values>
      </ddeItem>
      <ddeItem name="VULC3.MAX" advise="1">
        <values>
          <value>
            <val>7.96</val>
          </value>
        </values>
      </ddeItem>
      <ddeItem name="VULC3.MIN" advise="1">
        <values>
          <value>
            <val>7.6</val>
          </value>
        </values>
      </ddeItem>
      <ddeItem name="VULC3.NEG" advise="1">
        <values>
          <value>
            <val>1200</val>
          </value>
        </values>
      </ddeItem>
      <ddeItem name="VULC3.ULT" advise="1">
        <values>
          <value>
            <val>7.6</val>
          </value>
        </values>
      </ddeItem>
      <ddeItem name="VULC3.VAR" advise="1">
        <values>
          <value>
            <val>-4.4025157232704473</val>
          </value>
        </values>
      </ddeItem>
      <ddeItem name="VULC3.VOL" advise="1">
        <values>
          <value>
            <val>2625303</val>
          </value>
        </values>
      </ddeItem>
      <ddeItem name="VVAR3.204" advise="1">
        <values>
          <value t="str">
            <val>-1,00</val>
          </value>
        </values>
      </ddeItem>
      <ddeItem name="VVAR3.ABE" advise="1">
        <values>
          <value>
            <val>12</val>
          </value>
        </values>
      </ddeItem>
      <ddeItem name="VVAR3.DAT" advise="1">
        <values>
          <value t="str">
            <val>30/04/2021</val>
          </value>
        </values>
      </ddeItem>
      <ddeItem name="VVAR3.FEC" advise="1">
        <values>
          <value>
            <val>12.1</val>
          </value>
        </values>
      </ddeItem>
      <ddeItem name="VVAR3.HOR" advise="1">
        <values>
          <value t="str">
            <val>17:59:58</val>
          </value>
        </values>
      </ddeItem>
      <ddeItem name="VVAR3.MAX" advise="1">
        <values>
          <value>
            <val>12.26</val>
          </value>
        </values>
      </ddeItem>
      <ddeItem name="VVAR3.MIN" advise="1">
        <values>
          <value>
            <val>11.83</val>
          </value>
        </values>
      </ddeItem>
      <ddeItem name="VVAR3.NEG" advise="1">
        <values>
          <value>
            <val>40004</val>
          </value>
        </values>
      </ddeItem>
      <ddeItem name="VVAR3.ULT" advise="1">
        <values>
          <value>
            <val>11.83</val>
          </value>
        </values>
      </ddeItem>
      <ddeItem name="VVAR3.VAR" advise="1">
        <values>
          <value>
            <val>-2.2314049586776825</val>
          </value>
        </values>
      </ddeItem>
      <ddeItem name="VVAR3.VOL" advise="1">
        <values>
          <value>
            <val>401088832</val>
          </value>
        </values>
      </ddeItem>
      <ddeItem name="WDOFUT.204" advise="1">
        <values>
          <value t="str">
            <val>-1,00</val>
          </value>
        </values>
      </ddeItem>
      <ddeItem name="WDOFUT.ABE" advise="1">
        <values>
          <value>
            <val>5369</val>
          </value>
        </values>
      </ddeItem>
      <ddeItem name="WDOFUT.DAT" advise="1">
        <values>
          <value t="str">
            <val>30/04/2021</val>
          </value>
        </values>
      </ddeItem>
      <ddeItem name="WDOFUT.FEC" advise="1">
        <values>
          <value>
            <val>5347.5</val>
          </value>
        </values>
      </ddeItem>
      <ddeItem name="WDOFUT.HOR" advise="1">
        <values>
          <value t="str">
            <val>17:59:59</val>
          </value>
        </values>
      </ddeItem>
      <ddeItem name="WDOFUT.MAX" advise="1">
        <values>
          <value>
            <val>5461</val>
          </value>
        </values>
      </ddeItem>
      <ddeItem name="WDOFUT.MIN" advise="1">
        <values>
          <value>
            <val>5348</val>
          </value>
        </values>
      </ddeItem>
      <ddeItem name="WDOFUT.NEG" advise="1">
        <values>
          <value>
            <val>978758</val>
          </value>
        </values>
      </ddeItem>
      <ddeItem name="WDOFUT.ULT" advise="1">
        <values>
          <value>
            <val>5452.5</val>
          </value>
        </values>
      </ddeItem>
      <ddeItem name="WDOFUT.VAR" advise="1">
        <values>
          <value>
            <val>1.9635343618513323</val>
          </value>
        </values>
      </ddeItem>
      <ddeItem name="WDOFUT.VOL" advise="1">
        <values>
          <value>
            <val>181993265780</val>
          </value>
        </values>
      </ddeItem>
      <ddeItem name="WEGE3.204" advise="1">
        <values>
          <value t="str">
            <val>2,28</val>
          </value>
        </values>
      </ddeItem>
      <ddeItem name="WEGE3.ABE" advise="1">
        <values>
          <value>
            <val>35.42</val>
          </value>
        </values>
      </ddeItem>
      <ddeItem name="WEGE3.DAT" advise="1">
        <values>
          <value t="str">
            <val>30/04/2021</val>
          </value>
        </values>
      </ddeItem>
      <ddeItem name="WEGE3.FEC" advise="1">
        <values>
          <value>
            <val>35.49</val>
          </value>
        </values>
      </ddeItem>
      <ddeItem name="WEGE3.HOR" advise="1">
        <values>
          <value t="str">
            <val>17:59:55</val>
          </value>
        </values>
      </ddeItem>
      <ddeItem name="WEGE3.MAX" advise="1">
        <values>
          <value>
            <val>35.42</val>
          </value>
        </values>
      </ddeItem>
      <ddeItem name="WEGE3.MIN" advise="1">
        <values>
          <value>
            <val>34.5</val>
          </value>
        </values>
      </ddeItem>
      <ddeItem name="WEGE3.NEG" advise="1">
        <values>
          <value>
            <val>36745</val>
          </value>
        </values>
      </ddeItem>
      <ddeItem name="WEGE3.ULT" advise="1">
        <values>
          <value>
            <val>35.01</val>
          </value>
        </values>
      </ddeItem>
      <ddeItem name="WEGE3.VAR" advise="1">
        <values>
          <value>
            <val>-1.3524936601859789</val>
          </value>
        </values>
      </ddeItem>
      <ddeItem name="WEGE3.VOL" advise="1">
        <values>
          <value>
            <val>428140105</val>
          </value>
        </values>
      </ddeItem>
      <ddeItem name="WHRL3.204" advise="1">
        <values>
          <value t="str">
            <val>16,42</val>
          </value>
        </values>
      </ddeItem>
      <ddeItem name="WHRL3.ABE" advise="1">
        <values>
          <value>
            <val>7.26</val>
          </value>
        </values>
      </ddeItem>
      <ddeItem name="WHRL3.DAT" advise="1">
        <values>
          <value t="str">
            <val>30/04/2021</val>
          </value>
        </values>
      </ddeItem>
      <ddeItem name="WHRL3.FEC" advise="1">
        <values>
          <value>
            <val>7.21</val>
          </value>
        </values>
      </ddeItem>
      <ddeItem name="WHRL3.HOR" advise="1">
        <values>
          <value t="str">
            <val>17:00:00</val>
          </value>
        </values>
      </ddeItem>
      <ddeItem name="WHRL3.MAX" advise="1">
        <values>
          <value>
            <val>7.35</val>
          </value>
        </values>
      </ddeItem>
      <ddeItem name="WHRL3.MIN" advise="1">
        <values>
          <value>
            <val>7.18</val>
          </value>
        </values>
      </ddeItem>
      <ddeItem name="WHRL3.NEG" advise="1">
        <values>
          <value>
            <val>20</val>
          </value>
        </values>
      </ddeItem>
      <ddeItem name="WHRL3.ULT" advise="1">
        <values>
          <value>
            <val>7.2</val>
          </value>
        </values>
      </ddeItem>
      <ddeItem name="WHRL3.VAR" advise="1">
        <values>
          <value>
            <val>-0.13869625520110662</val>
          </value>
        </values>
      </ddeItem>
      <ddeItem name="WHRL3.VOL" advise="1">
        <values>
          <value>
            <val>62011</val>
          </value>
        </values>
      </ddeItem>
      <ddeItem name="WHRL4.204" advise="1">
        <values>
          <value t="str">
            <val>15,61</val>
          </value>
        </values>
      </ddeItem>
      <ddeItem name="WHRL4.ABE" advise="1">
        <values>
          <value>
            <val>8.32</val>
          </value>
        </values>
      </ddeItem>
      <ddeItem name="WHRL4.DAT" advise="1">
        <values>
          <value t="str">
            <val>30/04/2021</val>
          </value>
        </values>
      </ddeItem>
      <ddeItem name="WHRL4.FEC" advise="1">
        <values>
          <value>
            <val>8.4</val>
          </value>
        </values>
      </ddeItem>
      <ddeItem name="WHRL4.HOR" advise="1">
        <values>
          <value t="str">
            <val>17:05:00</val>
          </value>
        </values>
      </ddeItem>
      <ddeItem name="WHRL4.MAX" advise="1">
        <values>
          <value>
            <val>8.35</val>
          </value>
        </values>
      </ddeItem>
      <ddeItem name="WHRL4.MIN" advise="1">
        <values>
          <value>
            <val>8.01</val>
          </value>
        </values>
      </ddeItem>
      <ddeItem name="WHRL4.NEG" advise="1">
        <values>
          <value>
            <val>92</val>
          </value>
        </values>
      </ddeItem>
      <ddeItem name="WHRL4.ULT" advise="1">
        <values>
          <value>
            <val>8.33</val>
          </value>
        </values>
      </ddeItem>
      <ddeItem name="WHRL4.VAR" advise="1">
        <values>
          <value>
            <val>-0.8333333333333367</val>
          </value>
        </values>
      </ddeItem>
      <ddeItem name="WHRL4.VOL" advise="1">
        <values>
          <value>
            <val>238671</val>
          </value>
        </values>
      </ddeItem>
      <ddeItem name="WINFUT.204" advise="1">
        <values>
          <value t="str">
            <val>-1,00</val>
          </value>
        </values>
      </ddeItem>
      <ddeItem name="WINFUT.ABE" advise="1">
        <values>
          <value>
            <val>120035</val>
          </value>
        </values>
      </ddeItem>
      <ddeItem name="WINFUT.DAT" advise="1">
        <values>
          <value t="str">
            <val>30/04/2021</val>
          </value>
        </values>
      </ddeItem>
      <ddeItem name="WINFUT.FEC" advise="1">
        <values>
          <value>
            <val>120265</val>
          </value>
        </values>
      </ddeItem>
      <ddeItem name="WINFUT.HOR" advise="1">
        <values>
          <value t="str">
            <val>18:01:14</val>
          </value>
        </values>
      </ddeItem>
      <ddeItem name="WINFUT.MAX" advise="1">
        <values>
          <value>
            <val>120540</val>
          </value>
        </values>
      </ddeItem>
      <ddeItem name="WINFUT.MIN" advise="1">
        <values>
          <value>
            <val>118905</val>
          </value>
        </values>
      </ddeItem>
      <ddeItem name="WINFUT.NEG" advise="1">
        <values>
          <value>
            <val>4642624</val>
          </value>
        </values>
      </ddeItem>
      <ddeItem name="WINFUT.ULT" advise="1">
        <values>
          <value>
            <val>119055</val>
          </value>
        </values>
      </ddeItem>
      <ddeItem name="WINFUT.VAR" advise="1">
        <values>
          <value>
            <val>-1.0061115037625243</val>
          </value>
        </values>
      </ddeItem>
      <ddeItem name="WINFUT.VOL" advise="1">
        <values>
          <value>
            <val>436421971923</val>
          </value>
        </values>
      </ddeItem>
      <ddeItem name="WIZS3.204" advise="1">
        <values>
          <value t="str">
            <val>5,29</val>
          </value>
        </values>
      </ddeItem>
      <ddeItem name="WIZS3.ABE" advise="1">
        <values>
          <value>
            <val>10.8</val>
          </value>
        </values>
      </ddeItem>
      <ddeItem name="WIZS3.DAT" advise="1">
        <values>
          <value t="str">
            <val>30/04/2021</val>
          </value>
        </values>
      </ddeItem>
      <ddeItem name="WIZS3.FEC" advise="1">
        <values>
          <value>
            <val>10.59</val>
          </value>
        </values>
      </ddeItem>
      <ddeItem name="WIZS3.HOR" advise="1">
        <values>
          <value t="str">
            <val>17:08:00</val>
          </value>
        </values>
      </ddeItem>
      <ddeItem name="WIZS3.MAX" advise="1">
        <values>
          <value>
            <val>11.74</val>
          </value>
        </values>
      </ddeItem>
      <ddeItem name="WIZS3.MIN" advise="1">
        <values>
          <value>
            <val>10.73</val>
          </value>
        </values>
      </ddeItem>
      <ddeItem name="WIZS3.NEG" advise="1">
        <values>
          <value>
            <val>15167</val>
          </value>
        </values>
      </ddeItem>
      <ddeItem name="WIZS3.ULT" advise="1">
        <values>
          <value>
            <val>11.5</val>
          </value>
        </values>
      </ddeItem>
      <ddeItem name="WIZS3.VAR" advise="1">
        <values>
          <value>
            <val>8.5930122757318248</val>
          </value>
        </values>
      </ddeItem>
      <ddeItem name="WIZS3.VOL" advise="1">
        <values>
          <value>
            <val>69468616</val>
          </value>
        </values>
      </ddeItem>
      <ddeItem name="WLMM3.204" advise="1">
        <values>
          <value t="str">
            <val>1,89</val>
          </value>
        </values>
      </ddeItem>
      <ddeItem name="WLMM3.ABE" advise="1">
        <values>
          <value>
            <val>20.25</val>
          </value>
        </values>
      </ddeItem>
      <ddeItem name="WLMM3.DAT" advise="1">
        <values>
          <value t="str">
            <val>30/04/2021</val>
          </value>
        </values>
      </ddeItem>
      <ddeItem name="WLMM3.FEC" advise="1">
        <values>
          <value>
            <val>20.22</val>
          </value>
        </values>
      </ddeItem>
      <ddeItem name="WLMM3.HOR" advise="1">
        <values>
          <value t="str">
            <val>10:28:42</val>
          </value>
        </values>
      </ddeItem>
      <ddeItem name="WLMM3.MAX" advise="1">
        <values>
          <value>
            <val>20.25</val>
          </value>
        </values>
      </ddeItem>
      <ddeItem name="WLMM3.MIN" advise="1">
        <values>
          <value>
            <val>20.25</val>
          </value>
        </values>
      </ddeItem>
      <ddeItem name="WLMM3.NEG" advise="1">
        <values>
          <value>
            <val>1</val>
          </value>
        </values>
      </ddeItem>
      <ddeItem name="WLMM3.ULT" advise="1">
        <values>
          <value>
            <val>20.25</val>
          </value>
        </values>
      </ddeItem>
      <ddeItem name="WLMM3.VAR" advise="1">
        <values>
          <value>
            <val>0.14836795252226082</val>
          </value>
        </values>
      </ddeItem>
      <ddeItem name="WLMM3.VOL" advise="1">
        <values>
          <value>
            <val>2025</val>
          </value>
        </values>
      </ddeItem>
      <ddeItem name="WLMM4.204" advise="1">
        <values>
          <value t="str">
            <val>1,36</val>
          </value>
        </values>
      </ddeItem>
      <ddeItem name="WLMM4.ABE" advise="1">
        <values>
          <value>
            <val>28.5</val>
          </value>
        </values>
      </ddeItem>
      <ddeItem name="WLMM4.DAT" advise="1">
        <values>
          <value t="str">
            <val>30/04/2021</val>
          </value>
        </values>
      </ddeItem>
      <ddeItem name="WLMM4.FEC" advise="1">
        <values>
          <value>
            <val>30.4</val>
          </value>
        </values>
      </ddeItem>
      <ddeItem name="WLMM4.HOR" advise="1">
        <values>
          <value t="str">
            <val>17:07:00</val>
          </value>
        </values>
      </ddeItem>
      <ddeItem name="WLMM4.MAX" advise="1">
        <values>
          <value>
            <val>30.99</val>
          </value>
        </values>
      </ddeItem>
      <ddeItem name="WLMM4.MIN" advise="1">
        <values>
          <value>
            <val>28.5</val>
          </value>
        </values>
      </ddeItem>
      <ddeItem name="WLMM4.NEG" advise="1">
        <values>
          <value>
            <val>5</val>
          </value>
        </values>
      </ddeItem>
      <ddeItem name="WLMM4.ULT" advise="1">
        <values>
          <value>
            <val>30.99</val>
          </value>
        </values>
      </ddeItem>
      <ddeItem name="WLMM4.VAR" advise="1">
        <values>
          <value>
            <val>1.9407894736842102</val>
          </value>
        </values>
      </ddeItem>
      <ddeItem name="WLMM4.VOL" advise="1">
        <values>
          <value>
            <val>14929</val>
          </value>
        </values>
      </ddeItem>
      <ddeItem name="WSON33.204" advise="1">
        <values>
          <value t="str">
            <val>9,62</val>
          </value>
        </values>
      </ddeItem>
      <ddeItem name="WSON33.ABE" advise="1">
        <values>
          <value>
            <val>50.99</val>
          </value>
        </values>
      </ddeItem>
      <ddeItem name="WSON33.DAT" advise="1">
        <values>
          <value t="str">
            <val>30/04/2021</val>
          </value>
        </values>
      </ddeItem>
      <ddeItem name="WSON33.FEC" advise="1">
        <values>
          <value>
            <val>49.75</val>
          </value>
        </values>
      </ddeItem>
      <ddeItem name="WSON33.HOR" advise="1">
        <values>
          <value t="str">
            <val>17:05:00</val>
          </value>
        </values>
      </ddeItem>
      <ddeItem name="WSON33.MAX" advise="1">
        <values>
          <value>
            <val>50.99</val>
          </value>
        </values>
      </ddeItem>
      <ddeItem name="WSON33.MIN" advise="1">
        <values>
          <value>
            <val>49.25</val>
          </value>
        </values>
      </ddeItem>
      <ddeItem name="WSON33.NEG" advise="1">
        <values>
          <value>
            <val>757</val>
          </value>
        </values>
      </ddeItem>
      <ddeItem name="WSON33.ULT" advise="1">
        <values>
          <value>
            <val>49.25</val>
          </value>
        </values>
      </ddeItem>
      <ddeItem name="WSON33.VAR" advise="1">
        <values>
          <value>
            <val>-1.0050251256281406</val>
          </value>
        </values>
      </ddeItem>
      <ddeItem name="WSON33.VOL" advise="1">
        <values>
          <value>
            <val>2051075.91</val>
          </value>
        </values>
      </ddeItem>
      <ddeItem name="YDUQ3.204" advise="1">
        <values>
          <value t="str">
            <val>1,61</val>
          </value>
        </values>
      </ddeItem>
      <ddeItem name="YDUQ3.ABE" advise="1">
        <values>
          <value>
            <val>30.01</val>
          </value>
        </values>
      </ddeItem>
      <ddeItem name="YDUQ3.DAT" advise="1">
        <values>
          <value t="str">
            <val>30/04/2021</val>
          </value>
        </values>
      </ddeItem>
      <ddeItem name="YDUQ3.FEC" advise="1">
        <values>
          <value>
            <val>29.92</val>
          </value>
        </values>
      </ddeItem>
      <ddeItem name="YDUQ3.HOR" advise="1">
        <values>
          <value t="str">
            <val>17:59:31</val>
          </value>
        </values>
      </ddeItem>
      <ddeItem name="YDUQ3.MAX" advise="1">
        <values>
          <value>
            <val>30.01</val>
          </value>
        </values>
      </ddeItem>
      <ddeItem name="YDUQ3.MIN" advise="1">
        <values>
          <value>
            <val>29.26</val>
          </value>
        </values>
      </ddeItem>
      <ddeItem name="YDUQ3.NEG" advise="1">
        <values>
          <value>
            <val>9107</val>
          </value>
        </values>
      </ddeItem>
      <ddeItem name="YDUQ3.ULT" advise="1">
        <values>
          <value>
            <val>29.26</val>
          </value>
        </values>
      </ddeItem>
      <ddeItem name="YDUQ3.VAR" advise="1">
        <values>
          <value>
            <val>-2.2058823529411766</val>
          </value>
        </values>
      </ddeItem>
      <ddeItem name="YDUQ3.VOL" advise="1">
        <values>
          <value>
            <val>60100301</val>
          </value>
        </values>
      </ddeItem>
    </ddeItems>
  </ddeLin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CBE06-9807-4427-BB17-2932172348DB}" name="TB_Ativos" displayName="TB_Ativos" ref="B8:F11" totalsRowShown="0" headerRowDxfId="0" dataDxfId="8" headerRowBorderDxfId="1" tableBorderDxfId="7">
  <autoFilter ref="B8:F11" xr:uid="{2D1356BB-C87B-448F-9626-AAB5414C9AF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54EFC8D-8D4F-4434-BDEB-94C2EF2350B9}" name="Ativo" dataDxfId="6"/>
    <tableColumn id="2" xr3:uid="{9194EBD2-B6C8-4733-9B41-DD04162A085F}" name="Data" dataDxfId="5"/>
    <tableColumn id="3" xr3:uid="{86558516-872F-4EA1-94B5-8FEA33FBDF7C}" name="Hora" dataDxfId="4"/>
    <tableColumn id="4" xr3:uid="{F62791D2-F472-45C5-90D5-BDDB6C73E0CC}" name="Último" dataDxfId="3"/>
    <tableColumn id="5" xr3:uid="{AA22010C-49B1-485E-92E9-E0BAC1C41E30}" name="Abertura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93E9-748E-4B1F-A45A-86D5307F4414}">
  <dimension ref="B3:N406"/>
  <sheetViews>
    <sheetView workbookViewId="0">
      <selection activeCell="C4" sqref="C4"/>
    </sheetView>
  </sheetViews>
  <sheetFormatPr defaultRowHeight="20.100000000000001" customHeight="1" x14ac:dyDescent="0.25"/>
  <cols>
    <col min="1" max="1" width="9.140625" style="1"/>
    <col min="2" max="2" width="14.42578125" style="1" bestFit="1" customWidth="1"/>
    <col min="3" max="3" width="13.42578125" style="1" bestFit="1" customWidth="1"/>
    <col min="4" max="4" width="9.85546875" style="1" bestFit="1" customWidth="1"/>
    <col min="5" max="8" width="12.85546875" style="1" bestFit="1" customWidth="1"/>
    <col min="9" max="9" width="25.28515625" style="1" bestFit="1" customWidth="1"/>
    <col min="10" max="10" width="16.42578125" style="1" bestFit="1" customWidth="1"/>
    <col min="11" max="11" width="26.85546875" style="1" bestFit="1" customWidth="1"/>
    <col min="12" max="12" width="10.5703125" style="1" bestFit="1" customWidth="1"/>
    <col min="13" max="13" width="15.7109375" style="1" bestFit="1" customWidth="1"/>
    <col min="14" max="14" width="17.85546875" style="1" bestFit="1" customWidth="1"/>
    <col min="15" max="16384" width="9.140625" style="1"/>
  </cols>
  <sheetData>
    <row r="3" spans="2:14" ht="20.100000000000001" customHeight="1" thickBot="1" x14ac:dyDescent="0.3"/>
    <row r="4" spans="2:14" ht="20.100000000000001" customHeight="1" thickBot="1" x14ac:dyDescent="0.3">
      <c r="B4" s="6" t="s">
        <v>791</v>
      </c>
      <c r="C4" s="7">
        <f>COUNTA(B8:B396)</f>
        <v>389</v>
      </c>
    </row>
    <row r="7" spans="2:14" ht="20.100000000000001" customHeight="1" x14ac:dyDescent="0.25"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</row>
    <row r="8" spans="2:14" ht="20.100000000000001" customHeight="1" x14ac:dyDescent="0.25">
      <c r="B8" s="1" t="s">
        <v>13</v>
      </c>
      <c r="C8" s="1" t="str">
        <f>[1]!AALR3.DAT</f>
        <v>30/04/2021</v>
      </c>
      <c r="D8" s="1" t="str">
        <f>[1]!AALR3.HOR</f>
        <v>17:06:00</v>
      </c>
      <c r="E8" s="1">
        <f>[1]!AALR3.ULT</f>
        <v>8.84</v>
      </c>
      <c r="F8" s="1">
        <f>[1]!AALR3.ABE</f>
        <v>8.94</v>
      </c>
      <c r="G8" s="1">
        <f>[1]!AALR3.MAX</f>
        <v>8.98</v>
      </c>
      <c r="H8" s="1">
        <f>[1]!AALR3.MIN</f>
        <v>8.7899999999999991</v>
      </c>
      <c r="I8" s="1">
        <f>[1]!AALR3.FEC</f>
        <v>8.94</v>
      </c>
      <c r="J8" s="1">
        <f>[1]!AALR3.VAR</f>
        <v>-1.1185682326621884</v>
      </c>
      <c r="K8" s="1" t="s">
        <v>14</v>
      </c>
      <c r="L8" s="1">
        <f>[1]!AALR3.NEG</f>
        <v>2296</v>
      </c>
      <c r="M8" s="1">
        <f>[1]!AALR3.VOL</f>
        <v>5751637</v>
      </c>
      <c r="N8" s="1" t="str">
        <f>[1]!AALR3.204</f>
        <v>0,99</v>
      </c>
    </row>
    <row r="9" spans="2:14" ht="20.100000000000001" customHeight="1" x14ac:dyDescent="0.25">
      <c r="B9" s="1" t="s">
        <v>15</v>
      </c>
      <c r="C9" s="1" t="str">
        <f>[1]!ABCB4.DAT</f>
        <v>30/04/2021</v>
      </c>
      <c r="D9" s="1" t="str">
        <f>[1]!ABCB4.HOR</f>
        <v>17:08:00</v>
      </c>
      <c r="E9" s="1">
        <f>[1]!ABCB4.ULT</f>
        <v>14.8</v>
      </c>
      <c r="F9" s="1">
        <f>[1]!ABCB4.ABE</f>
        <v>14.99</v>
      </c>
      <c r="G9" s="1">
        <f>[1]!ABCB4.MAX</f>
        <v>15.02</v>
      </c>
      <c r="H9" s="1">
        <f>[1]!ABCB4.MIN</f>
        <v>14.76</v>
      </c>
      <c r="I9" s="1">
        <f>[1]!ABCB4.FEC</f>
        <v>14.94</v>
      </c>
      <c r="J9" s="1">
        <f>[1]!ABCB4.VAR</f>
        <v>-0.93708165997321813</v>
      </c>
      <c r="K9" s="1" t="s">
        <v>16</v>
      </c>
      <c r="L9" s="1">
        <f>[1]!ABCB4.NEG</f>
        <v>2628</v>
      </c>
      <c r="M9" s="1">
        <f>[1]!ABCB4.VOL</f>
        <v>10415716</v>
      </c>
      <c r="N9" s="1" t="str">
        <f>[1]!ABCB4.204</f>
        <v>4,00</v>
      </c>
    </row>
    <row r="10" spans="2:14" ht="20.100000000000001" customHeight="1" x14ac:dyDescent="0.25">
      <c r="B10" s="1" t="s">
        <v>17</v>
      </c>
      <c r="C10" s="1" t="str">
        <f>[1]!ABEV3.DAT</f>
        <v>30/04/2021</v>
      </c>
      <c r="D10" s="1" t="str">
        <f>[1]!ABEV3.HOR</f>
        <v>17:59:48</v>
      </c>
      <c r="E10" s="1">
        <f>[1]!ABEV3.ULT</f>
        <v>14.94</v>
      </c>
      <c r="F10" s="1">
        <f>[1]!ABEV3.ABE</f>
        <v>15.2</v>
      </c>
      <c r="G10" s="1">
        <f>[1]!ABEV3.MAX</f>
        <v>15.3</v>
      </c>
      <c r="H10" s="1">
        <f>[1]!ABEV3.MIN</f>
        <v>14.91</v>
      </c>
      <c r="I10" s="1">
        <f>[1]!ABEV3.FEC</f>
        <v>15.26</v>
      </c>
      <c r="J10" s="1">
        <f>[1]!ABEV3.VAR</f>
        <v>-2.0969855832241171</v>
      </c>
      <c r="K10" s="1" t="s">
        <v>18</v>
      </c>
      <c r="L10" s="1">
        <f>[1]!ABEV3.NEG</f>
        <v>35742</v>
      </c>
      <c r="M10" s="1">
        <f>[1]!ABEV3.VOL</f>
        <v>443714472</v>
      </c>
      <c r="N10" s="1" t="str">
        <f>[1]!ABEV3.204</f>
        <v>2,35</v>
      </c>
    </row>
    <row r="11" spans="2:14" ht="20.100000000000001" customHeight="1" x14ac:dyDescent="0.25">
      <c r="B11" s="1" t="s">
        <v>19</v>
      </c>
      <c r="C11" s="1" t="str">
        <f>[1]!AFLT3.DAT</f>
        <v>30/04/2021</v>
      </c>
      <c r="D11" s="1" t="str">
        <f>[1]!AFLT3.HOR</f>
        <v>17:05:00</v>
      </c>
      <c r="E11" s="1">
        <f>[1]!AFLT3.ULT</f>
        <v>9.07</v>
      </c>
      <c r="F11" s="1">
        <f>[1]!AFLT3.ABE</f>
        <v>9.18</v>
      </c>
      <c r="G11" s="1">
        <f>[1]!AFLT3.MAX</f>
        <v>9.19</v>
      </c>
      <c r="H11" s="1">
        <f>[1]!AFLT3.MIN</f>
        <v>8.9600000000000009</v>
      </c>
      <c r="I11" s="1">
        <f>[1]!AFLT3.FEC</f>
        <v>9.15</v>
      </c>
      <c r="J11" s="1">
        <f>[1]!AFLT3.VAR</f>
        <v>-0.87431693989071113</v>
      </c>
      <c r="K11" s="1" t="s">
        <v>20</v>
      </c>
      <c r="L11" s="1">
        <f>[1]!AFLT3.NEG</f>
        <v>11</v>
      </c>
      <c r="M11" s="1">
        <f>[1]!AFLT3.VOL</f>
        <v>19859</v>
      </c>
      <c r="N11" s="1" t="str">
        <f>[1]!AFLT3.204</f>
        <v>12,34</v>
      </c>
    </row>
    <row r="12" spans="2:14" ht="20.100000000000001" customHeight="1" x14ac:dyDescent="0.25">
      <c r="B12" s="1" t="s">
        <v>21</v>
      </c>
      <c r="C12" s="1" t="str">
        <f>[1]!AGRO3.DAT</f>
        <v>30/04/2021</v>
      </c>
      <c r="D12" s="1" t="str">
        <f>[1]!AGRO3.HOR</f>
        <v>17:14:16</v>
      </c>
      <c r="E12" s="1">
        <f>[1]!AGRO3.ULT</f>
        <v>34.450000000000003</v>
      </c>
      <c r="F12" s="1">
        <f>[1]!AGRO3.ABE</f>
        <v>32.56</v>
      </c>
      <c r="G12" s="1">
        <f>[1]!AGRO3.MAX</f>
        <v>34.79</v>
      </c>
      <c r="H12" s="1">
        <f>[1]!AGRO3.MIN</f>
        <v>32.56</v>
      </c>
      <c r="I12" s="1">
        <f>[1]!AGRO3.FEC</f>
        <v>32.520000000000003</v>
      </c>
      <c r="J12" s="1">
        <f>[1]!AGRO3.VAR</f>
        <v>5.9348093480934798</v>
      </c>
      <c r="K12" s="1" t="s">
        <v>22</v>
      </c>
      <c r="L12" s="1">
        <f>[1]!AGRO3.NEG</f>
        <v>11015</v>
      </c>
      <c r="M12" s="1">
        <f>[1]!AGRO3.VOL</f>
        <v>100464396</v>
      </c>
      <c r="N12" s="1" t="str">
        <f>[1]!AGRO3.204</f>
        <v>2,05</v>
      </c>
    </row>
    <row r="13" spans="2:14" ht="20.100000000000001" customHeight="1" x14ac:dyDescent="0.25">
      <c r="B13" s="1" t="s">
        <v>23</v>
      </c>
      <c r="C13" s="1" t="str">
        <f>[1]!ALPA3.DAT</f>
        <v>30/04/2021</v>
      </c>
      <c r="D13" s="1" t="str">
        <f>[1]!ALPA3.HOR</f>
        <v>17:05:00</v>
      </c>
      <c r="E13" s="1">
        <f>[1]!ALPA3.ULT</f>
        <v>34.5</v>
      </c>
      <c r="F13" s="1">
        <f>[1]!ALPA3.ABE</f>
        <v>33.99</v>
      </c>
      <c r="G13" s="1">
        <f>[1]!ALPA3.MAX</f>
        <v>35.39</v>
      </c>
      <c r="H13" s="1">
        <f>[1]!ALPA3.MIN</f>
        <v>33.380000000000003</v>
      </c>
      <c r="I13" s="1">
        <f>[1]!ALPA3.FEC</f>
        <v>34</v>
      </c>
      <c r="J13" s="1">
        <f>[1]!ALPA3.VAR</f>
        <v>1.4705882352941178</v>
      </c>
      <c r="K13" s="1" t="s">
        <v>24</v>
      </c>
      <c r="L13" s="1">
        <f>[1]!ALPA3.NEG</f>
        <v>28</v>
      </c>
      <c r="M13" s="1">
        <f>[1]!ALPA3.VOL</f>
        <v>124061</v>
      </c>
      <c r="N13" s="1" t="str">
        <f>[1]!ALPA3.204</f>
        <v>-1,00</v>
      </c>
    </row>
    <row r="14" spans="2:14" ht="20.100000000000001" customHeight="1" x14ac:dyDescent="0.25">
      <c r="B14" s="1" t="s">
        <v>25</v>
      </c>
      <c r="C14" s="1" t="str">
        <f>[1]!ALPA4.DAT</f>
        <v>30/04/2021</v>
      </c>
      <c r="D14" s="1" t="str">
        <f>[1]!ALPA4.HOR</f>
        <v>17:58:13</v>
      </c>
      <c r="E14" s="1">
        <f>[1]!ALPA4.ULT</f>
        <v>39.729999999999997</v>
      </c>
      <c r="F14" s="1">
        <f>[1]!ALPA4.ABE</f>
        <v>38.130000000000003</v>
      </c>
      <c r="G14" s="1">
        <f>[1]!ALPA4.MAX</f>
        <v>39.79</v>
      </c>
      <c r="H14" s="1">
        <f>[1]!ALPA4.MIN</f>
        <v>38.130000000000003</v>
      </c>
      <c r="I14" s="1">
        <f>[1]!ALPA4.FEC</f>
        <v>38.24</v>
      </c>
      <c r="J14" s="1">
        <f>[1]!ALPA4.VAR</f>
        <v>3.8964435146443379</v>
      </c>
      <c r="K14" s="1" t="s">
        <v>26</v>
      </c>
      <c r="L14" s="1">
        <f>[1]!ALPA4.NEG</f>
        <v>10142</v>
      </c>
      <c r="M14" s="1">
        <f>[1]!ALPA4.VOL</f>
        <v>86578810</v>
      </c>
      <c r="N14" s="1" t="str">
        <f>[1]!ALPA4.204</f>
        <v>-1,00</v>
      </c>
    </row>
    <row r="15" spans="2:14" ht="20.100000000000001" customHeight="1" x14ac:dyDescent="0.25">
      <c r="B15" s="1" t="s">
        <v>27</v>
      </c>
      <c r="C15" s="1" t="str">
        <f>[1]!ALPK3.DAT</f>
        <v>30/04/2021</v>
      </c>
      <c r="D15" s="1" t="str">
        <f>[1]!ALPK3.HOR</f>
        <v>17:07:00</v>
      </c>
      <c r="E15" s="1">
        <f>[1]!ALPK3.ULT</f>
        <v>8.25</v>
      </c>
      <c r="F15" s="1">
        <f>[1]!ALPK3.ABE</f>
        <v>8.56</v>
      </c>
      <c r="G15" s="1">
        <f>[1]!ALPK3.MAX</f>
        <v>8.67</v>
      </c>
      <c r="H15" s="1">
        <f>[1]!ALPK3.MIN</f>
        <v>8.25</v>
      </c>
      <c r="I15" s="1">
        <f>[1]!ALPK3.FEC</f>
        <v>8.5500000000000007</v>
      </c>
      <c r="J15" s="1">
        <f>[1]!ALPK3.VAR</f>
        <v>-3.5087719298245696</v>
      </c>
      <c r="K15" s="1" t="s">
        <v>28</v>
      </c>
      <c r="L15" s="1">
        <f>[1]!ALPK3.NEG</f>
        <v>77</v>
      </c>
      <c r="M15" s="1">
        <f>[1]!ALPK3.VOL</f>
        <v>264346</v>
      </c>
      <c r="N15" s="1" t="str">
        <f>[1]!ALPK3.204</f>
        <v>-1,00</v>
      </c>
    </row>
    <row r="16" spans="2:14" ht="20.100000000000001" customHeight="1" x14ac:dyDescent="0.25">
      <c r="B16" s="1" t="s">
        <v>29</v>
      </c>
      <c r="C16" s="1" t="str">
        <f>[1]!ALSO3.DAT</f>
        <v>30/04/2021</v>
      </c>
      <c r="D16" s="1" t="str">
        <f>[1]!ALSO3.HOR</f>
        <v>17:58:25</v>
      </c>
      <c r="E16" s="1">
        <f>[1]!ALSO3.ULT</f>
        <v>25.67</v>
      </c>
      <c r="F16" s="1">
        <f>[1]!ALSO3.ABE</f>
        <v>26.17</v>
      </c>
      <c r="G16" s="1">
        <f>[1]!ALSO3.MAX</f>
        <v>26.49</v>
      </c>
      <c r="H16" s="1">
        <f>[1]!ALSO3.MIN</f>
        <v>25.4</v>
      </c>
      <c r="I16" s="1">
        <f>[1]!ALSO3.FEC</f>
        <v>26.25</v>
      </c>
      <c r="J16" s="1">
        <f>[1]!ALSO3.VAR</f>
        <v>-2.209523809523803</v>
      </c>
      <c r="K16" s="1" t="s">
        <v>30</v>
      </c>
      <c r="L16" s="1">
        <f>[1]!ALSO3.NEG</f>
        <v>9208</v>
      </c>
      <c r="M16" s="1">
        <f>[1]!ALSO3.VOL</f>
        <v>54915115</v>
      </c>
      <c r="N16" s="1" t="str">
        <f>[1]!ALSO3.204</f>
        <v>0,88</v>
      </c>
    </row>
    <row r="17" spans="2:14" ht="20.100000000000001" customHeight="1" x14ac:dyDescent="0.25">
      <c r="B17" s="1" t="s">
        <v>31</v>
      </c>
      <c r="C17" s="1" t="str">
        <f>[1]!ALUP3.DAT</f>
        <v>30/04/2021</v>
      </c>
      <c r="D17" s="1" t="str">
        <f>[1]!ALUP3.HOR</f>
        <v>17:00:00</v>
      </c>
      <c r="E17" s="1">
        <f>[1]!ALUP3.ULT</f>
        <v>8.64</v>
      </c>
      <c r="F17" s="1">
        <f>[1]!ALUP3.ABE</f>
        <v>8.64</v>
      </c>
      <c r="G17" s="1">
        <f>[1]!ALUP3.MAX</f>
        <v>8.77</v>
      </c>
      <c r="H17" s="1">
        <f>[1]!ALUP3.MIN</f>
        <v>8.5399999999999991</v>
      </c>
      <c r="I17" s="1">
        <f>[1]!ALUP3.FEC</f>
        <v>8.64</v>
      </c>
      <c r="J17" s="1">
        <f>[1]!ALUP3.VAR</f>
        <v>0</v>
      </c>
      <c r="K17" s="1" t="s">
        <v>32</v>
      </c>
      <c r="L17" s="1">
        <f>[1]!ALUP3.NEG</f>
        <v>185</v>
      </c>
      <c r="M17" s="1">
        <f>[1]!ALUP3.VOL</f>
        <v>337675</v>
      </c>
      <c r="N17" s="1" t="str">
        <f>[1]!ALUP3.204</f>
        <v>3,24</v>
      </c>
    </row>
    <row r="18" spans="2:14" ht="20.100000000000001" customHeight="1" x14ac:dyDescent="0.25">
      <c r="B18" s="1" t="s">
        <v>33</v>
      </c>
      <c r="C18" s="1" t="str">
        <f>[1]!ALUP4.DAT</f>
        <v>30/04/2021</v>
      </c>
      <c r="D18" s="1" t="str">
        <f>[1]!ALUP4.HOR</f>
        <v>16:49:00</v>
      </c>
      <c r="E18" s="1">
        <f>[1]!ALUP4.ULT</f>
        <v>9.06</v>
      </c>
      <c r="F18" s="1">
        <f>[1]!ALUP4.ABE</f>
        <v>9.1199999999999992</v>
      </c>
      <c r="G18" s="1">
        <f>[1]!ALUP4.MAX</f>
        <v>9.3000000000000007</v>
      </c>
      <c r="H18" s="1">
        <f>[1]!ALUP4.MIN</f>
        <v>8.8800000000000008</v>
      </c>
      <c r="I18" s="1">
        <f>[1]!ALUP4.FEC</f>
        <v>9.1</v>
      </c>
      <c r="J18" s="1">
        <f>[1]!ALUP4.VAR</f>
        <v>-0.43956043956043023</v>
      </c>
      <c r="K18" s="1" t="s">
        <v>34</v>
      </c>
      <c r="L18" s="1">
        <f>[1]!ALUP4.NEG</f>
        <v>156</v>
      </c>
      <c r="M18" s="1">
        <f>[1]!ALUP4.VOL</f>
        <v>205259</v>
      </c>
      <c r="N18" s="1" t="str">
        <f>[1]!ALUP4.204</f>
        <v>3,09</v>
      </c>
    </row>
    <row r="19" spans="2:14" ht="20.100000000000001" customHeight="1" x14ac:dyDescent="0.25">
      <c r="B19" s="1" t="s">
        <v>35</v>
      </c>
      <c r="C19" s="1" t="str">
        <f>[1]!ALUP11.DAT</f>
        <v>30/04/2021</v>
      </c>
      <c r="D19" s="1" t="str">
        <f>[1]!ALUP11.HOR</f>
        <v>17:11:18</v>
      </c>
      <c r="E19" s="1">
        <f>[1]!ALUP11.ULT</f>
        <v>26.87</v>
      </c>
      <c r="F19" s="1">
        <f>[1]!ALUP11.ABE</f>
        <v>26.8</v>
      </c>
      <c r="G19" s="1">
        <f>[1]!ALUP11.MAX</f>
        <v>27.36</v>
      </c>
      <c r="H19" s="1">
        <f>[1]!ALUP11.MIN</f>
        <v>26.62</v>
      </c>
      <c r="I19" s="1">
        <f>[1]!ALUP11.FEC</f>
        <v>26.8</v>
      </c>
      <c r="J19" s="1">
        <f>[1]!ALUP11.VAR</f>
        <v>0.2611940298507473</v>
      </c>
      <c r="K19" s="1" t="s">
        <v>36</v>
      </c>
      <c r="L19" s="1">
        <f>[1]!ALUP11.NEG</f>
        <v>8263</v>
      </c>
      <c r="M19" s="1">
        <f>[1]!ALUP11.VOL</f>
        <v>49960776</v>
      </c>
      <c r="N19" s="1" t="str">
        <f>[1]!ALUP11.204</f>
        <v>3,13</v>
      </c>
    </row>
    <row r="20" spans="2:14" ht="20.100000000000001" customHeight="1" x14ac:dyDescent="0.25">
      <c r="B20" s="1" t="s">
        <v>37</v>
      </c>
      <c r="C20" s="1" t="str">
        <f>[1]!AMAR3.DAT</f>
        <v>30/04/2021</v>
      </c>
      <c r="D20" s="1" t="str">
        <f>[1]!AMAR3.HOR</f>
        <v>17:59:36</v>
      </c>
      <c r="E20" s="1">
        <f>[1]!AMAR3.ULT</f>
        <v>5.36</v>
      </c>
      <c r="F20" s="1">
        <f>[1]!AMAR3.ABE</f>
        <v>5.47</v>
      </c>
      <c r="G20" s="1">
        <f>[1]!AMAR3.MAX</f>
        <v>5.54</v>
      </c>
      <c r="H20" s="1">
        <f>[1]!AMAR3.MIN</f>
        <v>5.33</v>
      </c>
      <c r="I20" s="1">
        <f>[1]!AMAR3.FEC</f>
        <v>5.46</v>
      </c>
      <c r="J20" s="1">
        <f>[1]!AMAR3.VAR</f>
        <v>-1.831501831501825</v>
      </c>
      <c r="K20" s="1" t="s">
        <v>38</v>
      </c>
      <c r="L20" s="1">
        <f>[1]!AMAR3.NEG</f>
        <v>7549</v>
      </c>
      <c r="M20" s="1">
        <f>[1]!AMAR3.VOL</f>
        <v>39223571</v>
      </c>
      <c r="N20" s="1" t="str">
        <f>[1]!AMAR3.204</f>
        <v>-1,00</v>
      </c>
    </row>
    <row r="21" spans="2:14" ht="20.100000000000001" customHeight="1" x14ac:dyDescent="0.25">
      <c r="B21" s="1" t="s">
        <v>39</v>
      </c>
      <c r="C21" s="1" t="str">
        <f>[1]!AMBP3.DAT</f>
        <v>30/04/2021</v>
      </c>
      <c r="D21" s="1" t="str">
        <f>[1]!AMBP3.HOR</f>
        <v>17:11:18</v>
      </c>
      <c r="E21" s="1">
        <f>[1]!AMBP3.ULT</f>
        <v>29.08</v>
      </c>
      <c r="F21" s="1">
        <f>[1]!AMBP3.ABE</f>
        <v>29.89</v>
      </c>
      <c r="G21" s="1">
        <f>[1]!AMBP3.MAX</f>
        <v>30.1</v>
      </c>
      <c r="H21" s="1">
        <f>[1]!AMBP3.MIN</f>
        <v>29.08</v>
      </c>
      <c r="I21" s="1">
        <f>[1]!AMBP3.FEC</f>
        <v>29.59</v>
      </c>
      <c r="J21" s="1">
        <f>[1]!AMBP3.VAR</f>
        <v>-1.7235552551537734</v>
      </c>
      <c r="K21" s="1" t="s">
        <v>40</v>
      </c>
      <c r="L21" s="1">
        <f>[1]!AMBP3.NEG</f>
        <v>4272</v>
      </c>
      <c r="M21" s="1">
        <f>[1]!AMBP3.VOL</f>
        <v>31301507</v>
      </c>
      <c r="N21" s="1" t="str">
        <f>[1]!AMBP3.204</f>
        <v>-1,00</v>
      </c>
    </row>
    <row r="22" spans="2:14" ht="20.100000000000001" customHeight="1" x14ac:dyDescent="0.25">
      <c r="B22" s="1" t="s">
        <v>41</v>
      </c>
      <c r="C22" s="1" t="str">
        <f>[1]!ANIM3.DAT</f>
        <v>30/04/2021</v>
      </c>
      <c r="D22" s="1" t="str">
        <f>[1]!ANIM3.HOR</f>
        <v>17:08:00</v>
      </c>
      <c r="E22" s="1">
        <f>[1]!ANIM3.ULT</f>
        <v>10.82</v>
      </c>
      <c r="F22" s="1">
        <f>[1]!ANIM3.ABE</f>
        <v>10.83</v>
      </c>
      <c r="G22" s="1">
        <f>[1]!ANIM3.MAX</f>
        <v>10.98</v>
      </c>
      <c r="H22" s="1">
        <f>[1]!ANIM3.MIN</f>
        <v>10.58</v>
      </c>
      <c r="I22" s="1">
        <f>[1]!ANIM3.FEC</f>
        <v>10.77</v>
      </c>
      <c r="J22" s="1">
        <f>[1]!ANIM3.VAR</f>
        <v>0.46425255338905025</v>
      </c>
      <c r="K22" s="1" t="s">
        <v>42</v>
      </c>
      <c r="L22" s="1">
        <f>[1]!ANIM3.NEG</f>
        <v>13395</v>
      </c>
      <c r="M22" s="1">
        <f>[1]!ANIM3.VOL</f>
        <v>44452539</v>
      </c>
      <c r="N22" s="1" t="str">
        <f>[1]!ANIM3.204</f>
        <v>3,08</v>
      </c>
    </row>
    <row r="23" spans="2:14" ht="20.100000000000001" customHeight="1" x14ac:dyDescent="0.25">
      <c r="B23" s="1" t="s">
        <v>43</v>
      </c>
      <c r="C23" s="1" t="str">
        <f>[1]!APER3.DAT</f>
        <v>30/04/2021</v>
      </c>
      <c r="D23" s="1" t="str">
        <f>[1]!APER3.HOR</f>
        <v>17:06:00</v>
      </c>
      <c r="E23" s="1">
        <f>[1]!APER3.ULT</f>
        <v>53.5</v>
      </c>
      <c r="F23" s="1">
        <f>[1]!APER3.ABE</f>
        <v>49.39</v>
      </c>
      <c r="G23" s="1">
        <f>[1]!APER3.MAX</f>
        <v>53.85</v>
      </c>
      <c r="H23" s="1">
        <f>[1]!APER3.MIN</f>
        <v>48.01</v>
      </c>
      <c r="I23" s="1">
        <f>[1]!APER3.FEC</f>
        <v>49.19</v>
      </c>
      <c r="J23" s="1">
        <f>[1]!APER3.VAR</f>
        <v>8.7619434844480644</v>
      </c>
      <c r="K23" s="1" t="s">
        <v>44</v>
      </c>
      <c r="L23" s="1">
        <f>[1]!APER3.NEG</f>
        <v>1191</v>
      </c>
      <c r="M23" s="1">
        <f>[1]!APER3.VOL</f>
        <v>10619585</v>
      </c>
      <c r="N23" s="1" t="str">
        <f>[1]!APER3.204</f>
        <v>0,09</v>
      </c>
    </row>
    <row r="24" spans="2:14" ht="20.100000000000001" customHeight="1" x14ac:dyDescent="0.25">
      <c r="B24" s="1" t="s">
        <v>45</v>
      </c>
      <c r="C24" s="1" t="str">
        <f>[1]!ARZZ3.DAT</f>
        <v>30/04/2021</v>
      </c>
      <c r="D24" s="1" t="str">
        <f>[1]!ARZZ3.HOR</f>
        <v>17:08:00</v>
      </c>
      <c r="E24" s="1">
        <f>[1]!ARZZ3.ULT</f>
        <v>75.650000000000006</v>
      </c>
      <c r="F24" s="1">
        <f>[1]!ARZZ3.ABE</f>
        <v>76.290000000000006</v>
      </c>
      <c r="G24" s="1">
        <f>[1]!ARZZ3.MAX</f>
        <v>76.63</v>
      </c>
      <c r="H24" s="1">
        <f>[1]!ARZZ3.MIN</f>
        <v>75.05</v>
      </c>
      <c r="I24" s="1">
        <f>[1]!ARZZ3.FEC</f>
        <v>76.144099999999995</v>
      </c>
      <c r="J24" s="1">
        <f>[1]!ARZZ3.VAR</f>
        <v>-0.64890122806624406</v>
      </c>
      <c r="K24" s="1" t="s">
        <v>46</v>
      </c>
      <c r="L24" s="1">
        <f>[1]!ARZZ3.NEG</f>
        <v>3592</v>
      </c>
      <c r="M24" s="1">
        <f>[1]!ARZZ3.VOL</f>
        <v>51259235</v>
      </c>
      <c r="N24" s="1" t="str">
        <f>[1]!ARZZ3.204</f>
        <v>0,68</v>
      </c>
    </row>
    <row r="25" spans="2:14" ht="20.100000000000001" customHeight="1" x14ac:dyDescent="0.25">
      <c r="B25" s="1" t="s">
        <v>47</v>
      </c>
      <c r="C25" s="1" t="str">
        <f>[1]!ATMP3.DAT</f>
        <v>30/04/2021</v>
      </c>
      <c r="D25" s="1" t="str">
        <f>[1]!ATMP3.HOR</f>
        <v>17:00:00</v>
      </c>
      <c r="E25" s="1">
        <f>[1]!ATMP3.ULT</f>
        <v>5.5</v>
      </c>
      <c r="F25" s="1">
        <f>[1]!ATMP3.ABE</f>
        <v>5.45</v>
      </c>
      <c r="G25" s="1">
        <f>[1]!ATMP3.MAX</f>
        <v>5.7</v>
      </c>
      <c r="H25" s="1">
        <f>[1]!ATMP3.MIN</f>
        <v>5.41</v>
      </c>
      <c r="I25" s="1">
        <f>[1]!ATMP3.FEC</f>
        <v>5.38</v>
      </c>
      <c r="J25" s="1">
        <f>[1]!ATMP3.VAR</f>
        <v>2.2304832713754665</v>
      </c>
      <c r="K25" s="1" t="s">
        <v>48</v>
      </c>
      <c r="L25" s="1">
        <f>[1]!ATMP3.NEG</f>
        <v>130</v>
      </c>
      <c r="M25" s="1">
        <f>[1]!ATMP3.VOL</f>
        <v>183677</v>
      </c>
      <c r="N25" s="1" t="str">
        <f>[1]!ATMP3.204</f>
        <v>-1,00</v>
      </c>
    </row>
    <row r="26" spans="2:14" ht="20.100000000000001" customHeight="1" x14ac:dyDescent="0.25">
      <c r="B26" s="1" t="s">
        <v>49</v>
      </c>
      <c r="C26" s="1" t="str">
        <f>[1]!ATOM3.DAT</f>
        <v>30/04/2021</v>
      </c>
      <c r="D26" s="1" t="str">
        <f>[1]!ATOM3.HOR</f>
        <v>17:05:00</v>
      </c>
      <c r="E26" s="1">
        <f>[1]!ATOM3.ULT</f>
        <v>9.06</v>
      </c>
      <c r="F26" s="1">
        <f>[1]!ATOM3.ABE</f>
        <v>9.4700000000000006</v>
      </c>
      <c r="G26" s="1">
        <f>[1]!ATOM3.MAX</f>
        <v>9.4700000000000006</v>
      </c>
      <c r="H26" s="1">
        <f>[1]!ATOM3.MIN</f>
        <v>8.9499999999999993</v>
      </c>
      <c r="I26" s="1">
        <f>[1]!ATOM3.FEC</f>
        <v>9.11</v>
      </c>
      <c r="J26" s="1">
        <f>[1]!ATOM3.VAR</f>
        <v>-0.54884742041711232</v>
      </c>
      <c r="K26" s="1" t="s">
        <v>50</v>
      </c>
      <c r="L26" s="1">
        <f>[1]!ATOM3.NEG</f>
        <v>502</v>
      </c>
      <c r="M26" s="1">
        <f>[1]!ATOM3.VOL</f>
        <v>1365474</v>
      </c>
      <c r="N26" s="1" t="str">
        <f>[1]!ATOM3.204</f>
        <v>3,31</v>
      </c>
    </row>
    <row r="27" spans="2:14" ht="20.100000000000001" customHeight="1" x14ac:dyDescent="0.25">
      <c r="B27" s="1" t="s">
        <v>51</v>
      </c>
      <c r="C27" s="1" t="str">
        <f>[1]!AZEV3.DAT</f>
        <v>30/04/2021</v>
      </c>
      <c r="D27" s="1" t="str">
        <f>[1]!AZEV3.HOR</f>
        <v>17:06:00</v>
      </c>
      <c r="E27" s="1">
        <f>[1]!AZEV3.ULT</f>
        <v>6.6</v>
      </c>
      <c r="F27" s="1">
        <f>[1]!AZEV3.ABE</f>
        <v>7.5</v>
      </c>
      <c r="G27" s="1">
        <f>[1]!AZEV3.MAX</f>
        <v>7.67</v>
      </c>
      <c r="H27" s="1">
        <f>[1]!AZEV3.MIN</f>
        <v>6.6</v>
      </c>
      <c r="I27" s="1">
        <f>[1]!AZEV3.FEC</f>
        <v>7.25</v>
      </c>
      <c r="J27" s="1">
        <f>[1]!AZEV3.VAR</f>
        <v>-8.9655172413793149</v>
      </c>
      <c r="K27" s="1" t="s">
        <v>52</v>
      </c>
      <c r="L27" s="1">
        <f>[1]!AZEV3.NEG</f>
        <v>774</v>
      </c>
      <c r="M27" s="1">
        <f>[1]!AZEV3.VOL</f>
        <v>4198896</v>
      </c>
      <c r="N27" s="1" t="str">
        <f>[1]!AZEV3.204</f>
        <v>-1,00</v>
      </c>
    </row>
    <row r="28" spans="2:14" ht="20.100000000000001" customHeight="1" x14ac:dyDescent="0.25">
      <c r="B28" s="1" t="s">
        <v>53</v>
      </c>
      <c r="C28" s="1" t="str">
        <f>[1]!AZEV4.DAT</f>
        <v>30/04/2021</v>
      </c>
      <c r="D28" s="1" t="str">
        <f>[1]!AZEV4.HOR</f>
        <v>17:06:00</v>
      </c>
      <c r="E28" s="1">
        <f>[1]!AZEV4.ULT</f>
        <v>4.8899999999999997</v>
      </c>
      <c r="F28" s="1">
        <f>[1]!AZEV4.ABE</f>
        <v>5.08</v>
      </c>
      <c r="G28" s="1">
        <f>[1]!AZEV4.MAX</f>
        <v>5.28</v>
      </c>
      <c r="H28" s="1">
        <f>[1]!AZEV4.MIN</f>
        <v>4.67</v>
      </c>
      <c r="I28" s="1">
        <f>[1]!AZEV4.FEC</f>
        <v>4.9400000000000004</v>
      </c>
      <c r="J28" s="1">
        <f>[1]!AZEV4.VAR</f>
        <v>-1.0121457489878685</v>
      </c>
      <c r="K28" s="1" t="s">
        <v>54</v>
      </c>
      <c r="L28" s="1">
        <f>[1]!AZEV4.NEG</f>
        <v>1043</v>
      </c>
      <c r="M28" s="1">
        <f>[1]!AZEV4.VOL</f>
        <v>3110046</v>
      </c>
      <c r="N28" s="1" t="str">
        <f>[1]!AZEV4.204</f>
        <v>-1,00</v>
      </c>
    </row>
    <row r="29" spans="2:14" ht="20.100000000000001" customHeight="1" x14ac:dyDescent="0.25">
      <c r="B29" s="1" t="s">
        <v>55</v>
      </c>
      <c r="C29" s="1" t="str">
        <f>[1]!AZUL4.DAT</f>
        <v>30/04/2021</v>
      </c>
      <c r="D29" s="1" t="str">
        <f>[1]!AZUL4.HOR</f>
        <v>17:59:59</v>
      </c>
      <c r="E29" s="1">
        <f>[1]!AZUL4.ULT</f>
        <v>38.5</v>
      </c>
      <c r="F29" s="1">
        <f>[1]!AZUL4.ABE</f>
        <v>40.06</v>
      </c>
      <c r="G29" s="1">
        <f>[1]!AZUL4.MAX</f>
        <v>40.54</v>
      </c>
      <c r="H29" s="1">
        <f>[1]!AZUL4.MIN</f>
        <v>38.43</v>
      </c>
      <c r="I29" s="1">
        <f>[1]!AZUL4.FEC</f>
        <v>40.19</v>
      </c>
      <c r="J29" s="1">
        <f>[1]!AZUL4.VAR</f>
        <v>-4.2050261259019601</v>
      </c>
      <c r="K29" s="1" t="s">
        <v>56</v>
      </c>
      <c r="L29" s="1">
        <f>[1]!AZUL4.NEG</f>
        <v>18855</v>
      </c>
      <c r="M29" s="1">
        <f>[1]!AZUL4.VOL</f>
        <v>273910938</v>
      </c>
      <c r="N29" s="1" t="str">
        <f>[1]!AZUL4.204</f>
        <v>-1,00</v>
      </c>
    </row>
    <row r="30" spans="2:14" ht="20.100000000000001" customHeight="1" x14ac:dyDescent="0.25">
      <c r="B30" s="1" t="s">
        <v>57</v>
      </c>
      <c r="C30" s="1" t="str">
        <f>[1]!B3SA3.DAT</f>
        <v>30/04/2021</v>
      </c>
      <c r="D30" s="1" t="str">
        <f>[1]!B3SA3.HOR</f>
        <v>17:59:59</v>
      </c>
      <c r="E30" s="1">
        <f>[1]!B3SA3.ULT</f>
        <v>51.5</v>
      </c>
      <c r="F30" s="1">
        <f>[1]!B3SA3.ABE</f>
        <v>52.36</v>
      </c>
      <c r="G30" s="1">
        <f>[1]!B3SA3.MAX</f>
        <v>52.77</v>
      </c>
      <c r="H30" s="1">
        <f>[1]!B3SA3.MIN</f>
        <v>51.4</v>
      </c>
      <c r="I30" s="1">
        <f>[1]!B3SA3.FEC</f>
        <v>52.55</v>
      </c>
      <c r="J30" s="1">
        <f>[1]!B3SA3.VAR</f>
        <v>-1.9980970504281583</v>
      </c>
      <c r="K30" s="1" t="s">
        <v>58</v>
      </c>
      <c r="L30" s="1">
        <f>[1]!B3SA3.NEG</f>
        <v>55673</v>
      </c>
      <c r="M30" s="1">
        <f>[1]!B3SA3.VOL</f>
        <v>1033204128</v>
      </c>
      <c r="N30" s="1" t="str">
        <f>[1]!B3SA3.204</f>
        <v>4,80</v>
      </c>
    </row>
    <row r="31" spans="2:14" ht="20.100000000000001" customHeight="1" x14ac:dyDescent="0.25">
      <c r="B31" s="1" t="s">
        <v>59</v>
      </c>
      <c r="C31" s="1" t="str">
        <f>[1]!BAHI3.DAT</f>
        <v>30/04/2021</v>
      </c>
      <c r="D31" s="1" t="str">
        <f>[1]!BAHI3.HOR</f>
        <v>16:38:20</v>
      </c>
      <c r="E31" s="1">
        <f>[1]!BAHI3.ULT</f>
        <v>75</v>
      </c>
      <c r="F31" s="1">
        <f>[1]!BAHI3.ABE</f>
        <v>75.5</v>
      </c>
      <c r="G31" s="1">
        <f>[1]!BAHI3.MAX</f>
        <v>76.31</v>
      </c>
      <c r="H31" s="1">
        <f>[1]!BAHI3.MIN</f>
        <v>75</v>
      </c>
      <c r="I31" s="1">
        <f>[1]!BAHI3.FEC</f>
        <v>76</v>
      </c>
      <c r="J31" s="1">
        <f>[1]!BAHI3.VAR</f>
        <v>-1.3157894736842106</v>
      </c>
      <c r="K31" s="1" t="s">
        <v>60</v>
      </c>
      <c r="L31" s="1">
        <f>[1]!BAHI3.NEG</f>
        <v>11</v>
      </c>
      <c r="M31" s="1">
        <f>[1]!BAHI3.VOL</f>
        <v>98173</v>
      </c>
      <c r="N31" s="1" t="str">
        <f>[1]!BAHI3.204</f>
        <v>-1,00</v>
      </c>
    </row>
    <row r="32" spans="2:14" ht="20.100000000000001" customHeight="1" x14ac:dyDescent="0.25">
      <c r="B32" s="1" t="s">
        <v>61</v>
      </c>
      <c r="C32" s="1" t="str">
        <f>[1]!BALM3.DAT</f>
        <v>29/04/2021</v>
      </c>
      <c r="D32" s="1" t="str">
        <f>[1]!BALM3.HOR</f>
        <v>14:09:18</v>
      </c>
      <c r="E32" s="1">
        <f>[1]!BALM3.ULT</f>
        <v>18.53</v>
      </c>
      <c r="F32" s="1">
        <f>[1]!BALM3.ABE</f>
        <v>18.52</v>
      </c>
      <c r="G32" s="1">
        <f>[1]!BALM3.MAX</f>
        <v>18.53</v>
      </c>
      <c r="H32" s="1">
        <f>[1]!BALM3.MIN</f>
        <v>18.52</v>
      </c>
      <c r="I32" s="1">
        <f>[1]!BALM3.FEC</f>
        <v>18.53</v>
      </c>
      <c r="J32" s="1">
        <f>[1]!BALM3.VAR</f>
        <v>0</v>
      </c>
      <c r="K32" s="1" t="s">
        <v>62</v>
      </c>
      <c r="L32" s="1">
        <f>[1]!BALM3.NEG</f>
        <v>2</v>
      </c>
      <c r="M32" s="1">
        <f>[1]!BALM3.VOL</f>
        <v>3705</v>
      </c>
      <c r="N32" s="1" t="str">
        <f>[1]!BALM3.204</f>
        <v>1,40</v>
      </c>
    </row>
    <row r="33" spans="2:14" ht="20.100000000000001" customHeight="1" x14ac:dyDescent="0.25">
      <c r="B33" s="1" t="s">
        <v>63</v>
      </c>
      <c r="C33" s="1" t="str">
        <f>[1]!BALM4.DAT</f>
        <v>30/04/2021</v>
      </c>
      <c r="D33" s="1" t="str">
        <f>[1]!BALM4.HOR</f>
        <v>16:06:14</v>
      </c>
      <c r="E33" s="1">
        <f>[1]!BALM4.ULT</f>
        <v>15.2</v>
      </c>
      <c r="F33" s="1">
        <f>[1]!BALM4.ABE</f>
        <v>14.89</v>
      </c>
      <c r="G33" s="1">
        <f>[1]!BALM4.MAX</f>
        <v>15.2</v>
      </c>
      <c r="H33" s="1">
        <f>[1]!BALM4.MIN</f>
        <v>14.89</v>
      </c>
      <c r="I33" s="1">
        <f>[1]!BALM4.FEC</f>
        <v>14.9</v>
      </c>
      <c r="J33" s="1">
        <f>[1]!BALM4.VAR</f>
        <v>2.013422818791939</v>
      </c>
      <c r="K33" s="1" t="s">
        <v>64</v>
      </c>
      <c r="L33" s="1">
        <f>[1]!BALM4.NEG</f>
        <v>10</v>
      </c>
      <c r="M33" s="1">
        <f>[1]!BALM4.VOL</f>
        <v>28429</v>
      </c>
      <c r="N33" s="1" t="str">
        <f>[1]!BALM4.204</f>
        <v>1,71</v>
      </c>
    </row>
    <row r="34" spans="2:14" ht="20.100000000000001" customHeight="1" x14ac:dyDescent="0.25">
      <c r="B34" s="1" t="s">
        <v>65</v>
      </c>
      <c r="C34" s="1" t="str">
        <f>[1]!BAUH4.DAT</f>
        <v>30/04/2021</v>
      </c>
      <c r="D34" s="1" t="str">
        <f>[1]!BAUH4.HOR</f>
        <v>17:10:06</v>
      </c>
      <c r="E34" s="1">
        <f>[1]!BAUH4.ULT</f>
        <v>82</v>
      </c>
      <c r="F34" s="1">
        <f>[1]!BAUH4.ABE</f>
        <v>84.39</v>
      </c>
      <c r="G34" s="1">
        <f>[1]!BAUH4.MAX</f>
        <v>90</v>
      </c>
      <c r="H34" s="1">
        <f>[1]!BAUH4.MIN</f>
        <v>82</v>
      </c>
      <c r="I34" s="1">
        <f>[1]!BAUH4.FEC</f>
        <v>80.010000000000005</v>
      </c>
      <c r="J34" s="1">
        <f>[1]!BAUH4.VAR</f>
        <v>2.4871891013623233</v>
      </c>
      <c r="K34" s="1" t="s">
        <v>66</v>
      </c>
      <c r="L34" s="1">
        <f>[1]!BAUH4.NEG</f>
        <v>9</v>
      </c>
      <c r="M34" s="1">
        <f>[1]!BAUH4.VOL</f>
        <v>101535</v>
      </c>
      <c r="N34" s="1" t="str">
        <f>[1]!BAUH4.204</f>
        <v>1,86</v>
      </c>
    </row>
    <row r="35" spans="2:14" ht="20.100000000000001" customHeight="1" x14ac:dyDescent="0.25">
      <c r="B35" s="1" t="s">
        <v>67</v>
      </c>
      <c r="C35" s="1" t="str">
        <f>[1]!BAZA3.DAT</f>
        <v>30/04/2021</v>
      </c>
      <c r="D35" s="1" t="str">
        <f>[1]!BAZA3.HOR</f>
        <v>13:52:17</v>
      </c>
      <c r="E35" s="1">
        <f>[1]!BAZA3.ULT</f>
        <v>39.299999999999997</v>
      </c>
      <c r="F35" s="1">
        <f>[1]!BAZA3.ABE</f>
        <v>38.54</v>
      </c>
      <c r="G35" s="1">
        <f>[1]!BAZA3.MAX</f>
        <v>39.299999999999997</v>
      </c>
      <c r="H35" s="1">
        <f>[1]!BAZA3.MIN</f>
        <v>38.54</v>
      </c>
      <c r="I35" s="1">
        <f>[1]!BAZA3.FEC</f>
        <v>39.01</v>
      </c>
      <c r="J35" s="1">
        <f>[1]!BAZA3.VAR</f>
        <v>0.74339912842860589</v>
      </c>
      <c r="K35" s="1" t="s">
        <v>68</v>
      </c>
      <c r="L35" s="1">
        <f>[1]!BAZA3.NEG</f>
        <v>2</v>
      </c>
      <c r="M35" s="1">
        <f>[1]!BAZA3.VOL</f>
        <v>7784</v>
      </c>
      <c r="N35" s="1" t="str">
        <f>[1]!BAZA3.204</f>
        <v>5,62</v>
      </c>
    </row>
    <row r="36" spans="2:14" ht="20.100000000000001" customHeight="1" x14ac:dyDescent="0.25">
      <c r="B36" s="1" t="s">
        <v>69</v>
      </c>
      <c r="C36" s="1" t="str">
        <f>[1]!BBAS3.DAT</f>
        <v>30/04/2021</v>
      </c>
      <c r="D36" s="1" t="str">
        <f>[1]!BBAS3.HOR</f>
        <v>17:59:43</v>
      </c>
      <c r="E36" s="1">
        <f>[1]!BBAS3.ULT</f>
        <v>29.64</v>
      </c>
      <c r="F36" s="1">
        <f>[1]!BBAS3.ABE</f>
        <v>29.67</v>
      </c>
      <c r="G36" s="1">
        <f>[1]!BBAS3.MAX</f>
        <v>29.85</v>
      </c>
      <c r="H36" s="1">
        <f>[1]!BBAS3.MIN</f>
        <v>29.44</v>
      </c>
      <c r="I36" s="1">
        <f>[1]!BBAS3.FEC</f>
        <v>29.64</v>
      </c>
      <c r="J36" s="1">
        <f>[1]!BBAS3.VAR</f>
        <v>0</v>
      </c>
      <c r="K36" s="1" t="s">
        <v>70</v>
      </c>
      <c r="L36" s="1">
        <f>[1]!BBAS3.NEG</f>
        <v>21900</v>
      </c>
      <c r="M36" s="1">
        <f>[1]!BBAS3.VOL</f>
        <v>371121849</v>
      </c>
      <c r="N36" s="1" t="str">
        <f>[1]!BBAS3.204</f>
        <v>4,06</v>
      </c>
    </row>
    <row r="37" spans="2:14" ht="20.100000000000001" customHeight="1" x14ac:dyDescent="0.25">
      <c r="B37" s="1" t="s">
        <v>71</v>
      </c>
      <c r="C37" s="1" t="str">
        <f>[1]!BBDC3.DAT</f>
        <v>30/04/2021</v>
      </c>
      <c r="D37" s="1" t="str">
        <f>[1]!BBDC3.HOR</f>
        <v>17:58:45</v>
      </c>
      <c r="E37" s="1">
        <f>[1]!BBDC3.ULT</f>
        <v>20.67</v>
      </c>
      <c r="F37" s="1">
        <f>[1]!BBDC3.ABE</f>
        <v>20.65</v>
      </c>
      <c r="G37" s="1">
        <f>[1]!BBDC3.MAX</f>
        <v>21</v>
      </c>
      <c r="H37" s="1">
        <f>[1]!BBDC3.MIN</f>
        <v>20.51</v>
      </c>
      <c r="I37" s="1">
        <f>[1]!BBDC3.FEC</f>
        <v>20.75</v>
      </c>
      <c r="J37" s="1">
        <f>[1]!BBDC3.VAR</f>
        <v>-0.3855421686746906</v>
      </c>
      <c r="K37" s="1" t="s">
        <v>72</v>
      </c>
      <c r="L37" s="1">
        <f>[1]!BBDC3.NEG</f>
        <v>10100</v>
      </c>
      <c r="M37" s="1">
        <f>[1]!BBDC3.VOL</f>
        <v>160713102</v>
      </c>
      <c r="N37" s="1" t="str">
        <f>[1]!BBDC3.204</f>
        <v>6,64</v>
      </c>
    </row>
    <row r="38" spans="2:14" ht="20.100000000000001" customHeight="1" x14ac:dyDescent="0.25">
      <c r="B38" s="1" t="s">
        <v>73</v>
      </c>
      <c r="C38" s="1" t="str">
        <f>[1]!BBDC4.DAT</f>
        <v>30/04/2021</v>
      </c>
      <c r="D38" s="1" t="str">
        <f>[1]!BBDC4.HOR</f>
        <v>17:59:43</v>
      </c>
      <c r="E38" s="1">
        <f>[1]!BBDC4.ULT</f>
        <v>23.85</v>
      </c>
      <c r="F38" s="1">
        <f>[1]!BBDC4.ABE</f>
        <v>23.69</v>
      </c>
      <c r="G38" s="1">
        <f>[1]!BBDC4.MAX</f>
        <v>24.15</v>
      </c>
      <c r="H38" s="1">
        <f>[1]!BBDC4.MIN</f>
        <v>23.53</v>
      </c>
      <c r="I38" s="1">
        <f>[1]!BBDC4.FEC</f>
        <v>23.77</v>
      </c>
      <c r="J38" s="1">
        <f>[1]!BBDC4.VAR</f>
        <v>0.33655868742112682</v>
      </c>
      <c r="K38" s="1" t="s">
        <v>74</v>
      </c>
      <c r="L38" s="1">
        <f>[1]!BBDC4.NEG</f>
        <v>59802</v>
      </c>
      <c r="M38" s="1">
        <f>[1]!BBDC4.VOL</f>
        <v>1383722400</v>
      </c>
      <c r="N38" s="1" t="str">
        <f>[1]!BBDC4.204</f>
        <v>5,95</v>
      </c>
    </row>
    <row r="39" spans="2:14" ht="20.100000000000001" customHeight="1" x14ac:dyDescent="0.25">
      <c r="B39" s="1" t="s">
        <v>75</v>
      </c>
      <c r="C39" s="1" t="str">
        <f>[1]!BBRK3.DAT</f>
        <v>30/04/2021</v>
      </c>
      <c r="D39" s="1" t="str">
        <f>[1]!BBRK3.HOR</f>
        <v>17:05:00</v>
      </c>
      <c r="E39" s="1">
        <f>[1]!BBRK3.ULT</f>
        <v>1.97</v>
      </c>
      <c r="F39" s="1">
        <f>[1]!BBRK3.ABE</f>
        <v>1.99</v>
      </c>
      <c r="G39" s="1">
        <f>[1]!BBRK3.MAX</f>
        <v>1.99</v>
      </c>
      <c r="H39" s="1">
        <f>[1]!BBRK3.MIN</f>
        <v>1.94</v>
      </c>
      <c r="I39" s="1">
        <f>[1]!BBRK3.FEC</f>
        <v>1.97</v>
      </c>
      <c r="J39" s="1">
        <f>[1]!BBRK3.VAR</f>
        <v>0</v>
      </c>
      <c r="K39" s="1" t="s">
        <v>76</v>
      </c>
      <c r="L39" s="1">
        <f>[1]!BBRK3.NEG</f>
        <v>449</v>
      </c>
      <c r="M39" s="1">
        <f>[1]!BBRK3.VOL</f>
        <v>963318</v>
      </c>
      <c r="N39" s="1" t="str">
        <f>[1]!BBRK3.204</f>
        <v>-1,00</v>
      </c>
    </row>
    <row r="40" spans="2:14" ht="20.100000000000001" customHeight="1" x14ac:dyDescent="0.25">
      <c r="B40" s="1" t="s">
        <v>77</v>
      </c>
      <c r="C40" s="1" t="str">
        <f>[1]!BBSE3.DAT</f>
        <v>30/04/2021</v>
      </c>
      <c r="D40" s="1" t="str">
        <f>[1]!BBSE3.HOR</f>
        <v>17:59:13</v>
      </c>
      <c r="E40" s="1">
        <f>[1]!BBSE3.ULT</f>
        <v>22.33</v>
      </c>
      <c r="F40" s="1">
        <f>[1]!BBSE3.ABE</f>
        <v>22.75</v>
      </c>
      <c r="G40" s="1">
        <f>[1]!BBSE3.MAX</f>
        <v>22.75</v>
      </c>
      <c r="H40" s="1">
        <f>[1]!BBSE3.MIN</f>
        <v>22.25</v>
      </c>
      <c r="I40" s="1">
        <f>[1]!BBSE3.FEC</f>
        <v>22.75</v>
      </c>
      <c r="J40" s="1">
        <f>[1]!BBSE3.VAR</f>
        <v>-1.8461538461538536</v>
      </c>
      <c r="K40" s="1" t="s">
        <v>78</v>
      </c>
      <c r="L40" s="1">
        <f>[1]!BBSE3.NEG</f>
        <v>36054</v>
      </c>
      <c r="M40" s="1">
        <f>[1]!BBSE3.VOL</f>
        <v>200968528</v>
      </c>
      <c r="N40" s="1" t="str">
        <f>[1]!BBSE3.204</f>
        <v>5,99</v>
      </c>
    </row>
    <row r="41" spans="2:14" ht="20.100000000000001" customHeight="1" x14ac:dyDescent="0.25">
      <c r="B41" s="1" t="s">
        <v>79</v>
      </c>
      <c r="C41" s="1" t="str">
        <f>[1]!BDLL4.DAT</f>
        <v>30/04/2021</v>
      </c>
      <c r="D41" s="1" t="str">
        <f>[1]!BDLL4.HOR</f>
        <v>17:00:00</v>
      </c>
      <c r="E41" s="1">
        <f>[1]!BDLL4.ULT</f>
        <v>10</v>
      </c>
      <c r="F41" s="1">
        <f>[1]!BDLL4.ABE</f>
        <v>10</v>
      </c>
      <c r="G41" s="1">
        <f>[1]!BDLL4.MAX</f>
        <v>10.08</v>
      </c>
      <c r="H41" s="1">
        <f>[1]!BDLL4.MIN</f>
        <v>10</v>
      </c>
      <c r="I41" s="1">
        <f>[1]!BDLL4.FEC</f>
        <v>9.92</v>
      </c>
      <c r="J41" s="1">
        <f>[1]!BDLL4.VAR</f>
        <v>0.80645161290322653</v>
      </c>
      <c r="K41" s="1" t="s">
        <v>80</v>
      </c>
      <c r="L41" s="1">
        <f>[1]!BDLL4.NEG</f>
        <v>10</v>
      </c>
      <c r="M41" s="1">
        <f>[1]!BDLL4.VOL</f>
        <v>21076</v>
      </c>
      <c r="N41" s="1" t="str">
        <f>[1]!BDLL4.204</f>
        <v>-1,00</v>
      </c>
    </row>
    <row r="42" spans="2:14" ht="20.100000000000001" customHeight="1" x14ac:dyDescent="0.25">
      <c r="B42" s="1" t="s">
        <v>81</v>
      </c>
      <c r="C42" s="1" t="str">
        <f>[1]!BEEF3.DAT</f>
        <v>30/04/2021</v>
      </c>
      <c r="D42" s="1" t="str">
        <f>[1]!BEEF3.HOR</f>
        <v>17:59:33</v>
      </c>
      <c r="E42" s="1">
        <f>[1]!BEEF3.ULT</f>
        <v>9.68</v>
      </c>
      <c r="F42" s="1">
        <f>[1]!BEEF3.ABE</f>
        <v>9.85</v>
      </c>
      <c r="G42" s="1">
        <f>[1]!BEEF3.MAX</f>
        <v>9.8800000000000008</v>
      </c>
      <c r="H42" s="1">
        <f>[1]!BEEF3.MIN</f>
        <v>9.66</v>
      </c>
      <c r="I42" s="1">
        <f>[1]!BEEF3.FEC</f>
        <v>9.85</v>
      </c>
      <c r="J42" s="1">
        <f>[1]!BEEF3.VAR</f>
        <v>-1.7258883248730958</v>
      </c>
      <c r="K42" s="1" t="s">
        <v>82</v>
      </c>
      <c r="L42" s="1">
        <f>[1]!BEEF3.NEG</f>
        <v>16603</v>
      </c>
      <c r="M42" s="1">
        <f>[1]!BEEF3.VOL</f>
        <v>82276413</v>
      </c>
      <c r="N42" s="1" t="str">
        <f>[1]!BEEF3.204</f>
        <v>10,37</v>
      </c>
    </row>
    <row r="43" spans="2:14" ht="20.100000000000001" customHeight="1" x14ac:dyDescent="0.25">
      <c r="B43" s="1" t="s">
        <v>83</v>
      </c>
      <c r="C43" s="1" t="str">
        <f>[1]!BEES3.DAT</f>
        <v>30/04/2021</v>
      </c>
      <c r="D43" s="1" t="str">
        <f>[1]!BEES3.HOR</f>
        <v>17:05:00</v>
      </c>
      <c r="E43" s="1">
        <f>[1]!BEES3.ULT</f>
        <v>5.12</v>
      </c>
      <c r="F43" s="1">
        <f>[1]!BEES3.ABE</f>
        <v>5.2</v>
      </c>
      <c r="G43" s="1">
        <f>[1]!BEES3.MAX</f>
        <v>5.2</v>
      </c>
      <c r="H43" s="1">
        <f>[1]!BEES3.MIN</f>
        <v>5.01</v>
      </c>
      <c r="I43" s="1">
        <f>[1]!BEES3.FEC</f>
        <v>5.14</v>
      </c>
      <c r="J43" s="1">
        <f>[1]!BEES3.VAR</f>
        <v>-0.38910505836575049</v>
      </c>
      <c r="K43" s="1" t="s">
        <v>84</v>
      </c>
      <c r="L43" s="1">
        <f>[1]!BEES3.NEG</f>
        <v>184</v>
      </c>
      <c r="M43" s="1">
        <f>[1]!BEES3.VOL</f>
        <v>183627</v>
      </c>
      <c r="N43" s="1" t="str">
        <f>[1]!BEES3.204</f>
        <v>3,55</v>
      </c>
    </row>
    <row r="44" spans="2:14" ht="20.100000000000001" customHeight="1" x14ac:dyDescent="0.25">
      <c r="B44" s="1" t="s">
        <v>85</v>
      </c>
      <c r="C44" s="1" t="str">
        <f>[1]!BEES4.DAT</f>
        <v>30/04/2021</v>
      </c>
      <c r="D44" s="1" t="str">
        <f>[1]!BEES4.HOR</f>
        <v>15:49:32</v>
      </c>
      <c r="E44" s="1">
        <f>[1]!BEES4.ULT</f>
        <v>5.71</v>
      </c>
      <c r="F44" s="1">
        <f>[1]!BEES4.ABE</f>
        <v>5.7</v>
      </c>
      <c r="G44" s="1">
        <f>[1]!BEES4.MAX</f>
        <v>5.76</v>
      </c>
      <c r="H44" s="1">
        <f>[1]!BEES4.MIN</f>
        <v>5.7</v>
      </c>
      <c r="I44" s="1">
        <f>[1]!BEES4.FEC</f>
        <v>5.72</v>
      </c>
      <c r="J44" s="1">
        <f>[1]!BEES4.VAR</f>
        <v>-0.1748251748251711</v>
      </c>
      <c r="K44" s="1" t="s">
        <v>86</v>
      </c>
      <c r="L44" s="1">
        <f>[1]!BEES4.NEG</f>
        <v>33</v>
      </c>
      <c r="M44" s="1">
        <f>[1]!BEES4.VOL</f>
        <v>36601</v>
      </c>
      <c r="N44" s="1" t="str">
        <f>[1]!BEES4.204</f>
        <v>3,19</v>
      </c>
    </row>
    <row r="45" spans="2:14" ht="20.100000000000001" customHeight="1" x14ac:dyDescent="0.25">
      <c r="B45" s="1" t="s">
        <v>87</v>
      </c>
      <c r="C45" s="1" t="str">
        <f>[1]!BGIP4.DAT</f>
        <v>29/04/2021</v>
      </c>
      <c r="D45" s="1" t="str">
        <f>[1]!BGIP4.HOR</f>
        <v>17:00:00</v>
      </c>
      <c r="E45" s="1">
        <f>[1]!BGIP4.ULT</f>
        <v>22</v>
      </c>
      <c r="F45" s="1">
        <f>[1]!BGIP4.ABE</f>
        <v>21.9</v>
      </c>
      <c r="G45" s="1">
        <f>[1]!BGIP4.MAX</f>
        <v>22</v>
      </c>
      <c r="H45" s="1">
        <f>[1]!BGIP4.MIN</f>
        <v>21.88</v>
      </c>
      <c r="I45" s="1">
        <f>[1]!BGIP4.FEC</f>
        <v>22</v>
      </c>
      <c r="J45" s="1">
        <f>[1]!BGIP4.VAR</f>
        <v>0</v>
      </c>
      <c r="K45" s="1" t="s">
        <v>88</v>
      </c>
      <c r="L45" s="1">
        <f>[1]!BGIP4.NEG</f>
        <v>5</v>
      </c>
      <c r="M45" s="1">
        <f>[1]!BGIP4.VOL</f>
        <v>10963</v>
      </c>
      <c r="N45" s="1" t="str">
        <f>[1]!BGIP4.204</f>
        <v>4,31</v>
      </c>
    </row>
    <row r="46" spans="2:14" ht="20.100000000000001" customHeight="1" x14ac:dyDescent="0.25">
      <c r="B46" s="1" t="s">
        <v>89</v>
      </c>
      <c r="C46" s="1" t="str">
        <f>[1]!BIDI11.DAT</f>
        <v>30/04/2021</v>
      </c>
      <c r="D46" s="1" t="str">
        <f>[1]!BIDI11.HOR</f>
        <v>17:11:18</v>
      </c>
      <c r="E46" s="1">
        <f>[1]!BIDI11.ULT</f>
        <v>231.7</v>
      </c>
      <c r="F46" s="1">
        <f>[1]!BIDI11.ABE</f>
        <v>229.71</v>
      </c>
      <c r="G46" s="1">
        <f>[1]!BIDI11.MAX</f>
        <v>235.5</v>
      </c>
      <c r="H46" s="1">
        <f>[1]!BIDI11.MIN</f>
        <v>226.57</v>
      </c>
      <c r="I46" s="1">
        <f>[1]!BIDI11.FEC</f>
        <v>229.7</v>
      </c>
      <c r="J46" s="1">
        <f>[1]!BIDI11.VAR</f>
        <v>0.87070091423595997</v>
      </c>
      <c r="K46" s="1" t="s">
        <v>90</v>
      </c>
      <c r="L46" s="1">
        <f>[1]!BIDI11.NEG</f>
        <v>16315</v>
      </c>
      <c r="M46" s="1">
        <f>[1]!BIDI11.VOL</f>
        <v>1265645330</v>
      </c>
      <c r="N46" s="1" t="str">
        <f>[1]!BIDI11.204</f>
        <v>0,08</v>
      </c>
    </row>
    <row r="47" spans="2:14" ht="20.100000000000001" customHeight="1" x14ac:dyDescent="0.25">
      <c r="B47" s="1" t="s">
        <v>91</v>
      </c>
      <c r="C47" s="1" t="str">
        <f>[1]!BIDI3.DAT</f>
        <v>30/04/2021</v>
      </c>
      <c r="D47" s="1" t="str">
        <f>[1]!BIDI3.HOR</f>
        <v>17:10:07</v>
      </c>
      <c r="E47" s="1">
        <f>[1]!BIDI3.ULT</f>
        <v>75.790000000000006</v>
      </c>
      <c r="F47" s="1">
        <f>[1]!BIDI3.ABE</f>
        <v>74.959999999999994</v>
      </c>
      <c r="G47" s="1">
        <f>[1]!BIDI3.MAX</f>
        <v>76.900000000000006</v>
      </c>
      <c r="H47" s="1">
        <f>[1]!BIDI3.MIN</f>
        <v>73.59</v>
      </c>
      <c r="I47" s="1">
        <f>[1]!BIDI3.FEC</f>
        <v>74.7</v>
      </c>
      <c r="J47" s="1">
        <f>[1]!BIDI3.VAR</f>
        <v>1.4591700133868855</v>
      </c>
      <c r="K47" s="1" t="s">
        <v>92</v>
      </c>
      <c r="L47" s="1">
        <f>[1]!BIDI3.NEG</f>
        <v>4505</v>
      </c>
      <c r="M47" s="1">
        <f>[1]!BIDI3.VOL</f>
        <v>55592638</v>
      </c>
      <c r="N47" s="1" t="str">
        <f>[1]!BIDI3.204</f>
        <v>0,08</v>
      </c>
    </row>
    <row r="48" spans="2:14" ht="20.100000000000001" customHeight="1" x14ac:dyDescent="0.25">
      <c r="B48" s="1" t="s">
        <v>93</v>
      </c>
      <c r="C48" s="1" t="str">
        <f>[1]!BIDI4.DAT</f>
        <v>30/04/2021</v>
      </c>
      <c r="D48" s="1" t="str">
        <f>[1]!BIDI4.HOR</f>
        <v>17:11:18</v>
      </c>
      <c r="E48" s="1">
        <f>[1]!BIDI4.ULT</f>
        <v>77.88</v>
      </c>
      <c r="F48" s="1">
        <f>[1]!BIDI4.ABE</f>
        <v>77.83</v>
      </c>
      <c r="G48" s="1">
        <f>[1]!BIDI4.MAX</f>
        <v>79.319999999999993</v>
      </c>
      <c r="H48" s="1">
        <f>[1]!BIDI4.MIN</f>
        <v>76.709999999999994</v>
      </c>
      <c r="I48" s="1">
        <f>[1]!BIDI4.FEC</f>
        <v>77.83</v>
      </c>
      <c r="J48" s="1">
        <f>[1]!BIDI4.VAR</f>
        <v>6.4242579982008427E-2</v>
      </c>
      <c r="K48" s="1" t="s">
        <v>94</v>
      </c>
      <c r="L48" s="1">
        <f>[1]!BIDI4.NEG</f>
        <v>14846</v>
      </c>
      <c r="M48" s="1">
        <f>[1]!BIDI4.VOL</f>
        <v>347344546</v>
      </c>
      <c r="N48" s="1" t="str">
        <f>[1]!BIDI4.204</f>
        <v>0,08</v>
      </c>
    </row>
    <row r="49" spans="2:14" ht="20.100000000000001" customHeight="1" x14ac:dyDescent="0.25">
      <c r="B49" s="1" t="s">
        <v>95</v>
      </c>
      <c r="C49" s="1" t="str">
        <f>[1]!BIOM3.DAT</f>
        <v>30/04/2021</v>
      </c>
      <c r="D49" s="1" t="str">
        <f>[1]!BIOM3.HOR</f>
        <v>17:05:00</v>
      </c>
      <c r="E49" s="1">
        <f>[1]!BIOM3.ULT</f>
        <v>16.89</v>
      </c>
      <c r="F49" s="1">
        <f>[1]!BIOM3.ABE</f>
        <v>16.399999999999999</v>
      </c>
      <c r="G49" s="1">
        <f>[1]!BIOM3.MAX</f>
        <v>16.89</v>
      </c>
      <c r="H49" s="1">
        <f>[1]!BIOM3.MIN</f>
        <v>16.39</v>
      </c>
      <c r="I49" s="1">
        <f>[1]!BIOM3.FEC</f>
        <v>16.3</v>
      </c>
      <c r="J49" s="1">
        <f>[1]!BIOM3.VAR</f>
        <v>3.6196319018404899</v>
      </c>
      <c r="K49" s="1" t="s">
        <v>96</v>
      </c>
      <c r="L49" s="1">
        <f>[1]!BIOM3.NEG</f>
        <v>41</v>
      </c>
      <c r="M49" s="1">
        <f>[1]!BIOM3.VOL</f>
        <v>133839</v>
      </c>
      <c r="N49" s="1" t="str">
        <f>[1]!BIOM3.204</f>
        <v>-1,00</v>
      </c>
    </row>
    <row r="50" spans="2:14" ht="20.100000000000001" customHeight="1" x14ac:dyDescent="0.25">
      <c r="B50" s="1" t="s">
        <v>97</v>
      </c>
      <c r="C50" s="1" t="str">
        <f>[1]!BKBR3.DAT</f>
        <v>30/04/2021</v>
      </c>
      <c r="D50" s="1" t="str">
        <f>[1]!BKBR3.HOR</f>
        <v>17:08:00</v>
      </c>
      <c r="E50" s="1">
        <f>[1]!BKBR3.ULT</f>
        <v>9.9</v>
      </c>
      <c r="F50" s="1">
        <f>[1]!BKBR3.ABE</f>
        <v>10</v>
      </c>
      <c r="G50" s="1">
        <f>[1]!BKBR3.MAX</f>
        <v>10.07</v>
      </c>
      <c r="H50" s="1">
        <f>[1]!BKBR3.MIN</f>
        <v>9.85</v>
      </c>
      <c r="I50" s="1">
        <f>[1]!BKBR3.FEC</f>
        <v>10</v>
      </c>
      <c r="J50" s="1">
        <f>[1]!BKBR3.VAR</f>
        <v>-0.99999999999999645</v>
      </c>
      <c r="K50" s="1" t="s">
        <v>98</v>
      </c>
      <c r="L50" s="1">
        <f>[1]!BKBR3.NEG</f>
        <v>7002</v>
      </c>
      <c r="M50" s="1">
        <f>[1]!BKBR3.VOL</f>
        <v>30297898</v>
      </c>
      <c r="N50" s="1" t="str">
        <f>[1]!BKBR3.204</f>
        <v>-1,00</v>
      </c>
    </row>
    <row r="51" spans="2:14" ht="20.100000000000001" customHeight="1" x14ac:dyDescent="0.25">
      <c r="B51" s="1" t="s">
        <v>99</v>
      </c>
      <c r="C51" s="1" t="str">
        <f>[1]!BMEB3.DAT</f>
        <v>30/04/2021</v>
      </c>
      <c r="D51" s="1" t="str">
        <f>[1]!BMEB3.HOR</f>
        <v>14:56:51</v>
      </c>
      <c r="E51" s="1">
        <f>[1]!BMEB3.ULT</f>
        <v>18.5</v>
      </c>
      <c r="F51" s="1">
        <f>[1]!BMEB3.ABE</f>
        <v>18.399999999999999</v>
      </c>
      <c r="G51" s="1">
        <f>[1]!BMEB3.MAX</f>
        <v>18.5</v>
      </c>
      <c r="H51" s="1">
        <f>[1]!BMEB3.MIN</f>
        <v>18.399999999999999</v>
      </c>
      <c r="I51" s="1">
        <f>[1]!BMEB3.FEC</f>
        <v>18.5</v>
      </c>
      <c r="J51" s="1">
        <f>[1]!BMEB3.VAR</f>
        <v>0</v>
      </c>
      <c r="K51" s="1" t="s">
        <v>100</v>
      </c>
      <c r="L51" s="1">
        <f>[1]!BMEB3.NEG</f>
        <v>3</v>
      </c>
      <c r="M51" s="1">
        <f>[1]!BMEB3.VOL</f>
        <v>9230</v>
      </c>
      <c r="N51" s="1" t="str">
        <f>[1]!BMEB3.204</f>
        <v>3,57</v>
      </c>
    </row>
    <row r="52" spans="2:14" ht="20.100000000000001" customHeight="1" x14ac:dyDescent="0.25">
      <c r="B52" s="1" t="s">
        <v>101</v>
      </c>
      <c r="C52" s="1" t="str">
        <f>[1]!BMEB4.DAT</f>
        <v>30/04/2021</v>
      </c>
      <c r="D52" s="1" t="str">
        <f>[1]!BMEB4.HOR</f>
        <v>14:40:03</v>
      </c>
      <c r="E52" s="1">
        <f>[1]!BMEB4.ULT</f>
        <v>17.5</v>
      </c>
      <c r="F52" s="1">
        <f>[1]!BMEB4.ABE</f>
        <v>17.399999999999999</v>
      </c>
      <c r="G52" s="1">
        <f>[1]!BMEB4.MAX</f>
        <v>17.59</v>
      </c>
      <c r="H52" s="1">
        <f>[1]!BMEB4.MIN</f>
        <v>17.399999999999999</v>
      </c>
      <c r="I52" s="1">
        <f>[1]!BMEB4.FEC</f>
        <v>17.22</v>
      </c>
      <c r="J52" s="1">
        <f>[1]!BMEB4.VAR</f>
        <v>1.6260162601626083</v>
      </c>
      <c r="K52" s="1" t="s">
        <v>102</v>
      </c>
      <c r="L52" s="1">
        <f>[1]!BMEB4.NEG</f>
        <v>3</v>
      </c>
      <c r="M52" s="1">
        <f>[1]!BMEB4.VOL</f>
        <v>19209</v>
      </c>
      <c r="N52" s="1" t="str">
        <f>[1]!BMEB4.204</f>
        <v>4,15</v>
      </c>
    </row>
    <row r="53" spans="2:14" ht="20.100000000000001" customHeight="1" x14ac:dyDescent="0.25">
      <c r="B53" s="1" t="s">
        <v>103</v>
      </c>
      <c r="C53" s="1" t="str">
        <f>[1]!BMGB4.DAT</f>
        <v>30/04/2021</v>
      </c>
      <c r="D53" s="1" t="str">
        <f>[1]!BMGB4.HOR</f>
        <v>17:11:18</v>
      </c>
      <c r="E53" s="1">
        <f>[1]!BMGB4.ULT</f>
        <v>4.7300000000000004</v>
      </c>
      <c r="F53" s="1">
        <f>[1]!BMGB4.ABE</f>
        <v>4.8</v>
      </c>
      <c r="G53" s="1">
        <f>[1]!BMGB4.MAX</f>
        <v>4.84</v>
      </c>
      <c r="H53" s="1">
        <f>[1]!BMGB4.MIN</f>
        <v>4.7300000000000004</v>
      </c>
      <c r="I53" s="1">
        <f>[1]!BMGB4.FEC</f>
        <v>4.8</v>
      </c>
      <c r="J53" s="1">
        <f>[1]!BMGB4.VAR</f>
        <v>-1.4583333333333208</v>
      </c>
      <c r="K53" s="1" t="s">
        <v>104</v>
      </c>
      <c r="L53" s="1">
        <f>[1]!BMGB4.NEG</f>
        <v>3520</v>
      </c>
      <c r="M53" s="1">
        <f>[1]!BMGB4.VOL</f>
        <v>7053758</v>
      </c>
      <c r="N53" s="1" t="str">
        <f>[1]!BMGB4.204</f>
        <v>3,21</v>
      </c>
    </row>
    <row r="54" spans="2:14" ht="20.100000000000001" customHeight="1" x14ac:dyDescent="0.25">
      <c r="B54" s="1" t="s">
        <v>105</v>
      </c>
      <c r="C54" s="1" t="str">
        <f>[1]!BMIN3.DAT</f>
        <v>27/04/2021</v>
      </c>
      <c r="D54" s="1" t="str">
        <f>[1]!BMIN3.HOR</f>
        <v>17:00:00</v>
      </c>
      <c r="E54" s="1">
        <f>[1]!BMIN3.ULT</f>
        <v>22.3</v>
      </c>
      <c r="F54" s="1">
        <f>[1]!BMIN3.ABE</f>
        <v>22.3</v>
      </c>
      <c r="G54" s="1">
        <f>[1]!BMIN3.MAX</f>
        <v>22.3</v>
      </c>
      <c r="H54" s="1">
        <f>[1]!BMIN3.MIN</f>
        <v>22.3</v>
      </c>
      <c r="I54" s="1">
        <f>[1]!BMIN3.FEC</f>
        <v>22.3</v>
      </c>
      <c r="J54" s="1">
        <f>[1]!BMIN3.VAR</f>
        <v>0</v>
      </c>
      <c r="K54" s="1" t="s">
        <v>106</v>
      </c>
      <c r="L54" s="1">
        <f>[1]!BMIN3.NEG</f>
        <v>2</v>
      </c>
      <c r="M54" s="1">
        <f>[1]!BMIN3.VOL</f>
        <v>11150</v>
      </c>
      <c r="N54" s="1" t="str">
        <f>[1]!BMIN3.204</f>
        <v>-1,00</v>
      </c>
    </row>
    <row r="55" spans="2:14" ht="20.100000000000001" customHeight="1" x14ac:dyDescent="0.25">
      <c r="B55" s="1" t="s">
        <v>107</v>
      </c>
      <c r="C55" s="1" t="str">
        <f>[1]!BMKS3.DAT</f>
        <v>30/04/2021</v>
      </c>
      <c r="D55" s="1" t="str">
        <f>[1]!BMKS3.HOR</f>
        <v>16:21:59</v>
      </c>
      <c r="E55" s="1">
        <f>[1]!BMKS3.ULT</f>
        <v>242.24</v>
      </c>
      <c r="F55" s="1">
        <f>[1]!BMKS3.ABE</f>
        <v>242.24</v>
      </c>
      <c r="G55" s="1">
        <f>[1]!BMKS3.MAX</f>
        <v>242.24</v>
      </c>
      <c r="H55" s="1">
        <f>[1]!BMKS3.MIN</f>
        <v>242.15</v>
      </c>
      <c r="I55" s="1">
        <f>[1]!BMKS3.FEC</f>
        <v>242.15</v>
      </c>
      <c r="J55" s="1">
        <f>[1]!BMKS3.VAR</f>
        <v>3.7167045219906429E-2</v>
      </c>
      <c r="K55" s="1" t="s">
        <v>108</v>
      </c>
      <c r="L55" s="1">
        <f>[1]!BMKS3.NEG</f>
        <v>10</v>
      </c>
      <c r="M55" s="1">
        <f>[1]!BMKS3.VOL</f>
        <v>24223.84</v>
      </c>
      <c r="N55" s="1" t="str">
        <f>[1]!BMKS3.204</f>
        <v>2,51</v>
      </c>
    </row>
    <row r="56" spans="2:14" ht="20.100000000000001" customHeight="1" x14ac:dyDescent="0.25">
      <c r="B56" s="1" t="s">
        <v>109</v>
      </c>
      <c r="C56" s="1" t="str">
        <f>[1]!BNBR3.DAT</f>
        <v>30/04/2021</v>
      </c>
      <c r="D56" s="1" t="str">
        <f>[1]!BNBR3.HOR</f>
        <v>16:28:54</v>
      </c>
      <c r="E56" s="1">
        <f>[1]!BNBR3.ULT</f>
        <v>69.930000000000007</v>
      </c>
      <c r="F56" s="1">
        <f>[1]!BNBR3.ABE</f>
        <v>69.930000000000007</v>
      </c>
      <c r="G56" s="1">
        <f>[1]!BNBR3.MAX</f>
        <v>69.930000000000007</v>
      </c>
      <c r="H56" s="1">
        <f>[1]!BNBR3.MIN</f>
        <v>69.930000000000007</v>
      </c>
      <c r="I56" s="1">
        <f>[1]!BNBR3.FEC</f>
        <v>70.7</v>
      </c>
      <c r="J56" s="1">
        <f>[1]!BNBR3.VAR</f>
        <v>-1.0891089108910834</v>
      </c>
      <c r="K56" s="1" t="s">
        <v>110</v>
      </c>
      <c r="L56" s="1">
        <f>[1]!BNBR3.NEG</f>
        <v>1</v>
      </c>
      <c r="M56" s="1">
        <f>[1]!BNBR3.VOL</f>
        <v>6993</v>
      </c>
      <c r="N56" s="1" t="str">
        <f>[1]!BNBR3.204</f>
        <v>3,43</v>
      </c>
    </row>
    <row r="57" spans="2:14" ht="20.100000000000001" customHeight="1" x14ac:dyDescent="0.25">
      <c r="B57" s="1" t="s">
        <v>111</v>
      </c>
      <c r="C57" s="1" t="str">
        <f>[1]!BOAS3.DAT</f>
        <v>30/04/2021</v>
      </c>
      <c r="D57" s="1" t="str">
        <f>[1]!BOAS3.HOR</f>
        <v>17:06:00</v>
      </c>
      <c r="E57" s="1">
        <f>[1]!BOAS3.ULT</f>
        <v>13.5</v>
      </c>
      <c r="F57" s="1">
        <f>[1]!BOAS3.ABE</f>
        <v>13.5</v>
      </c>
      <c r="G57" s="1">
        <f>[1]!BOAS3.MAX</f>
        <v>13.92</v>
      </c>
      <c r="H57" s="1">
        <f>[1]!BOAS3.MIN</f>
        <v>13.28</v>
      </c>
      <c r="I57" s="1">
        <f>[1]!BOAS3.FEC</f>
        <v>13.5</v>
      </c>
      <c r="J57" s="1">
        <f>[1]!BOAS3.VAR</f>
        <v>0</v>
      </c>
      <c r="K57" s="1" t="s">
        <v>112</v>
      </c>
      <c r="L57" s="1">
        <f>[1]!BOAS3.NEG</f>
        <v>2698</v>
      </c>
      <c r="M57" s="1">
        <f>[1]!BOAS3.VOL</f>
        <v>16163528</v>
      </c>
      <c r="N57" s="1" t="str">
        <f>[1]!BOAS3.204</f>
        <v>1,86</v>
      </c>
    </row>
    <row r="58" spans="2:14" ht="20.100000000000001" customHeight="1" x14ac:dyDescent="0.25">
      <c r="B58" s="1" t="s">
        <v>113</v>
      </c>
      <c r="C58" s="1" t="str">
        <f>[1]!BOBR4.DAT</f>
        <v>30/04/2021</v>
      </c>
      <c r="D58" s="1" t="str">
        <f>[1]!BOBR4.HOR</f>
        <v>17:10:06</v>
      </c>
      <c r="E58" s="1">
        <f>[1]!BOBR4.ULT</f>
        <v>2.54</v>
      </c>
      <c r="F58" s="1">
        <f>[1]!BOBR4.ABE</f>
        <v>2.41</v>
      </c>
      <c r="G58" s="1">
        <f>[1]!BOBR4.MAX</f>
        <v>2.65</v>
      </c>
      <c r="H58" s="1">
        <f>[1]!BOBR4.MIN</f>
        <v>2.41</v>
      </c>
      <c r="I58" s="1">
        <f>[1]!BOBR4.FEC</f>
        <v>2.41</v>
      </c>
      <c r="J58" s="1">
        <f>[1]!BOBR4.VAR</f>
        <v>5.3941908713692897</v>
      </c>
      <c r="K58" s="1" t="s">
        <v>114</v>
      </c>
      <c r="L58" s="1">
        <f>[1]!BOBR4.NEG</f>
        <v>997</v>
      </c>
      <c r="M58" s="1">
        <f>[1]!BOBR4.VOL</f>
        <v>1544111</v>
      </c>
      <c r="N58" s="1" t="str">
        <f>[1]!BOBR4.204</f>
        <v>-1,00</v>
      </c>
    </row>
    <row r="59" spans="2:14" ht="20.100000000000001" customHeight="1" x14ac:dyDescent="0.25">
      <c r="B59" s="1" t="s">
        <v>115</v>
      </c>
      <c r="C59" s="1" t="str">
        <f>[1]!BPAC11.DAT</f>
        <v>30/04/2021</v>
      </c>
      <c r="D59" s="1" t="str">
        <f>[1]!BPAC11.HOR</f>
        <v>17:59:35</v>
      </c>
      <c r="E59" s="1">
        <f>[1]!BPAC11.ULT</f>
        <v>107.75</v>
      </c>
      <c r="F59" s="1">
        <f>[1]!BPAC11.ABE</f>
        <v>105.42</v>
      </c>
      <c r="G59" s="1">
        <f>[1]!BPAC11.MAX</f>
        <v>108.14</v>
      </c>
      <c r="H59" s="1">
        <f>[1]!BPAC11.MIN</f>
        <v>103.88</v>
      </c>
      <c r="I59" s="1">
        <f>[1]!BPAC11.FEC</f>
        <v>106.23</v>
      </c>
      <c r="J59" s="1">
        <f>[1]!BPAC11.VAR</f>
        <v>1.4308575731902438</v>
      </c>
      <c r="K59" s="1" t="s">
        <v>116</v>
      </c>
      <c r="L59" s="1">
        <f>[1]!BPAC11.NEG</f>
        <v>20990</v>
      </c>
      <c r="M59" s="1">
        <f>[1]!BPAC11.VOL</f>
        <v>581462736</v>
      </c>
      <c r="N59" s="1" t="str">
        <f>[1]!BPAC11.204</f>
        <v>0,95</v>
      </c>
    </row>
    <row r="60" spans="2:14" ht="20.100000000000001" customHeight="1" x14ac:dyDescent="0.25">
      <c r="B60" s="1" t="s">
        <v>117</v>
      </c>
      <c r="C60" s="1" t="str">
        <f>[1]!BPAC3.DAT</f>
        <v>30/04/2021</v>
      </c>
      <c r="D60" s="1" t="str">
        <f>[1]!BPAC3.HOR</f>
        <v>17:00:00</v>
      </c>
      <c r="E60" s="1">
        <f>[1]!BPAC3.ULT</f>
        <v>53.38</v>
      </c>
      <c r="F60" s="1">
        <f>[1]!BPAC3.ABE</f>
        <v>53.91</v>
      </c>
      <c r="G60" s="1">
        <f>[1]!BPAC3.MAX</f>
        <v>54.02</v>
      </c>
      <c r="H60" s="1">
        <f>[1]!BPAC3.MIN</f>
        <v>52.8</v>
      </c>
      <c r="I60" s="1">
        <f>[1]!BPAC3.FEC</f>
        <v>53.99</v>
      </c>
      <c r="J60" s="1">
        <f>[1]!BPAC3.VAR</f>
        <v>-1.1298388590479707</v>
      </c>
      <c r="K60" s="1" t="s">
        <v>118</v>
      </c>
      <c r="L60" s="1">
        <f>[1]!BPAC3.NEG</f>
        <v>35</v>
      </c>
      <c r="M60" s="1">
        <f>[1]!BPAC3.VOL</f>
        <v>219003</v>
      </c>
      <c r="N60" s="1" t="str">
        <f>[1]!BPAC3.204</f>
        <v>0,64</v>
      </c>
    </row>
    <row r="61" spans="2:14" ht="20.100000000000001" customHeight="1" x14ac:dyDescent="0.25">
      <c r="B61" s="1" t="s">
        <v>119</v>
      </c>
      <c r="C61" s="1" t="str">
        <f>[1]!BPAC5.DAT</f>
        <v>30/04/2021</v>
      </c>
      <c r="D61" s="1" t="str">
        <f>[1]!BPAC5.HOR</f>
        <v>17:00:00</v>
      </c>
      <c r="E61" s="1">
        <f>[1]!BPAC5.ULT</f>
        <v>26.8</v>
      </c>
      <c r="F61" s="1">
        <f>[1]!BPAC5.ABE</f>
        <v>26.33</v>
      </c>
      <c r="G61" s="1">
        <f>[1]!BPAC5.MAX</f>
        <v>28.28</v>
      </c>
      <c r="H61" s="1">
        <f>[1]!BPAC5.MIN</f>
        <v>26.11</v>
      </c>
      <c r="I61" s="1">
        <f>[1]!BPAC5.FEC</f>
        <v>26.43</v>
      </c>
      <c r="J61" s="1">
        <f>[1]!BPAC5.VAR</f>
        <v>1.3999243284146841</v>
      </c>
      <c r="K61" s="1" t="s">
        <v>120</v>
      </c>
      <c r="L61" s="1">
        <f>[1]!BPAC5.NEG</f>
        <v>39</v>
      </c>
      <c r="M61" s="1">
        <f>[1]!BPAC5.VOL</f>
        <v>172347</v>
      </c>
      <c r="N61" s="1" t="str">
        <f>[1]!BPAC5.204</f>
        <v>1,28</v>
      </c>
    </row>
    <row r="62" spans="2:14" ht="20.100000000000001" customHeight="1" x14ac:dyDescent="0.25">
      <c r="B62" s="1" t="s">
        <v>121</v>
      </c>
      <c r="C62" s="1" t="str">
        <f>[1]!BPAN4.DAT</f>
        <v>30/04/2021</v>
      </c>
      <c r="D62" s="1" t="str">
        <f>[1]!BPAN4.HOR</f>
        <v>17:11:18</v>
      </c>
      <c r="E62" s="1">
        <f>[1]!BPAN4.ULT</f>
        <v>18.39</v>
      </c>
      <c r="F62" s="1">
        <f>[1]!BPAN4.ABE</f>
        <v>17.79</v>
      </c>
      <c r="G62" s="1">
        <f>[1]!BPAN4.MAX</f>
        <v>18.5</v>
      </c>
      <c r="H62" s="1">
        <f>[1]!BPAN4.MIN</f>
        <v>17.260000000000002</v>
      </c>
      <c r="I62" s="1">
        <f>[1]!BPAN4.FEC</f>
        <v>17.87</v>
      </c>
      <c r="J62" s="1">
        <f>[1]!BPAN4.VAR</f>
        <v>2.9099048684946811</v>
      </c>
      <c r="K62" s="1" t="s">
        <v>122</v>
      </c>
      <c r="L62" s="1">
        <f>[1]!BPAN4.NEG</f>
        <v>21657</v>
      </c>
      <c r="M62" s="1">
        <f>[1]!BPAN4.VOL</f>
        <v>176543403</v>
      </c>
      <c r="N62" s="1" t="str">
        <f>[1]!BPAN4.204</f>
        <v>0,96</v>
      </c>
    </row>
    <row r="63" spans="2:14" ht="20.100000000000001" customHeight="1" x14ac:dyDescent="0.25">
      <c r="B63" s="1" t="s">
        <v>123</v>
      </c>
      <c r="C63" s="1" t="str">
        <f>[1]!BRAP3.DAT</f>
        <v>30/04/2021</v>
      </c>
      <c r="D63" s="1" t="str">
        <f>[1]!BRAP3.HOR</f>
        <v>17:05:00</v>
      </c>
      <c r="E63" s="1">
        <f>[1]!BRAP3.ULT</f>
        <v>61.5</v>
      </c>
      <c r="F63" s="1">
        <f>[1]!BRAP3.ABE</f>
        <v>61.83</v>
      </c>
      <c r="G63" s="1">
        <f>[1]!BRAP3.MAX</f>
        <v>62.35</v>
      </c>
      <c r="H63" s="1">
        <f>[1]!BRAP3.MIN</f>
        <v>61.3</v>
      </c>
      <c r="I63" s="1">
        <f>[1]!BRAP3.FEC</f>
        <v>62.9</v>
      </c>
      <c r="J63" s="1">
        <f>[1]!BRAP3.VAR</f>
        <v>-2.2257551669316351</v>
      </c>
      <c r="K63" s="1" t="s">
        <v>124</v>
      </c>
      <c r="L63" s="1">
        <f>[1]!BRAP3.NEG</f>
        <v>115</v>
      </c>
      <c r="M63" s="1">
        <f>[1]!BRAP3.VOL</f>
        <v>2187440</v>
      </c>
      <c r="N63" s="1" t="str">
        <f>[1]!BRAP3.204</f>
        <v>7,55</v>
      </c>
    </row>
    <row r="64" spans="2:14" ht="20.100000000000001" customHeight="1" x14ac:dyDescent="0.25">
      <c r="B64" s="1" t="s">
        <v>125</v>
      </c>
      <c r="C64" s="1" t="str">
        <f>[1]!BRAP4.DAT</f>
        <v>30/04/2021</v>
      </c>
      <c r="D64" s="1" t="str">
        <f>[1]!BRAP4.HOR</f>
        <v>17:58:39</v>
      </c>
      <c r="E64" s="1">
        <f>[1]!BRAP4.ULT</f>
        <v>71.010000000000005</v>
      </c>
      <c r="F64" s="1">
        <f>[1]!BRAP4.ABE</f>
        <v>71.989999999999995</v>
      </c>
      <c r="G64" s="1">
        <f>[1]!BRAP4.MAX</f>
        <v>72.319999999999993</v>
      </c>
      <c r="H64" s="1">
        <f>[1]!BRAP4.MIN</f>
        <v>70.760000000000005</v>
      </c>
      <c r="I64" s="1">
        <f>[1]!BRAP4.FEC</f>
        <v>72.760000000000005</v>
      </c>
      <c r="J64" s="1">
        <f>[1]!BRAP4.VAR</f>
        <v>-2.4051676745464539</v>
      </c>
      <c r="K64" s="1" t="s">
        <v>126</v>
      </c>
      <c r="L64" s="1">
        <f>[1]!BRAP4.NEG</f>
        <v>19324</v>
      </c>
      <c r="M64" s="1">
        <f>[1]!BRAP4.VOL</f>
        <v>243007688</v>
      </c>
      <c r="N64" s="1" t="str">
        <f>[1]!BRAP4.204</f>
        <v>7,21</v>
      </c>
    </row>
    <row r="65" spans="2:14" ht="20.100000000000001" customHeight="1" x14ac:dyDescent="0.25">
      <c r="B65" s="1" t="s">
        <v>127</v>
      </c>
      <c r="C65" s="1" t="str">
        <f>[1]!BRDT3.DAT</f>
        <v>30/04/2021</v>
      </c>
      <c r="D65" s="1" t="str">
        <f>[1]!BRDT3.HOR</f>
        <v>17:57:14</v>
      </c>
      <c r="E65" s="1">
        <f>[1]!BRDT3.ULT</f>
        <v>22.51</v>
      </c>
      <c r="F65" s="1">
        <f>[1]!BRDT3.ABE</f>
        <v>22.48</v>
      </c>
      <c r="G65" s="1">
        <f>[1]!BRDT3.MAX</f>
        <v>23.02</v>
      </c>
      <c r="H65" s="1">
        <f>[1]!BRDT3.MIN</f>
        <v>22.29</v>
      </c>
      <c r="I65" s="1">
        <f>[1]!BRDT3.FEC</f>
        <v>22.75</v>
      </c>
      <c r="J65" s="1">
        <f>[1]!BRDT3.VAR</f>
        <v>-1.0549450549450481</v>
      </c>
      <c r="K65" s="1" t="s">
        <v>128</v>
      </c>
      <c r="L65" s="1">
        <f>[1]!BRDT3.NEG</f>
        <v>23290</v>
      </c>
      <c r="M65" s="1">
        <f>[1]!BRDT3.VOL</f>
        <v>210199076</v>
      </c>
      <c r="N65" s="1" t="str">
        <f>[1]!BRDT3.204</f>
        <v>10,48</v>
      </c>
    </row>
    <row r="66" spans="2:14" ht="20.100000000000001" customHeight="1" x14ac:dyDescent="0.25">
      <c r="B66" s="1" t="s">
        <v>129</v>
      </c>
      <c r="C66" s="1" t="str">
        <f>[1]!BRFS3.DAT</f>
        <v>30/04/2021</v>
      </c>
      <c r="D66" s="1" t="str">
        <f>[1]!BRFS3.HOR</f>
        <v>17:59:55</v>
      </c>
      <c r="E66" s="1">
        <f>[1]!BRFS3.ULT</f>
        <v>20.79</v>
      </c>
      <c r="F66" s="1">
        <f>[1]!BRFS3.ABE</f>
        <v>21.28</v>
      </c>
      <c r="G66" s="1">
        <f>[1]!BRFS3.MAX</f>
        <v>21.28</v>
      </c>
      <c r="H66" s="1">
        <f>[1]!BRFS3.MIN</f>
        <v>20.79</v>
      </c>
      <c r="I66" s="1">
        <f>[1]!BRFS3.FEC</f>
        <v>21.24</v>
      </c>
      <c r="J66" s="1">
        <f>[1]!BRFS3.VAR</f>
        <v>-2.1186440677966072</v>
      </c>
      <c r="K66" s="1" t="s">
        <v>130</v>
      </c>
      <c r="L66" s="1">
        <f>[1]!BRFS3.NEG</f>
        <v>22889</v>
      </c>
      <c r="M66" s="1">
        <f>[1]!BRFS3.VOL</f>
        <v>170647949</v>
      </c>
      <c r="N66" s="1" t="str">
        <f>[1]!BRFS3.204</f>
        <v>-1,00</v>
      </c>
    </row>
    <row r="67" spans="2:14" ht="20.100000000000001" customHeight="1" x14ac:dyDescent="0.25">
      <c r="B67" s="1" t="s">
        <v>131</v>
      </c>
      <c r="C67" s="1" t="str">
        <f>[1]!BRGE11.DAT</f>
        <v>23/04/2021</v>
      </c>
      <c r="D67" s="1" t="str">
        <f>[1]!BRGE11.HOR</f>
        <v>11:55:29</v>
      </c>
      <c r="E67" s="1">
        <f>[1]!BRGE11.ULT</f>
        <v>9.3000000000000007</v>
      </c>
      <c r="F67" s="1">
        <f>[1]!BRGE11.ABE</f>
        <v>9.06</v>
      </c>
      <c r="G67" s="1">
        <f>[1]!BRGE11.MAX</f>
        <v>10</v>
      </c>
      <c r="H67" s="1">
        <f>[1]!BRGE11.MIN</f>
        <v>9.06</v>
      </c>
      <c r="I67" s="1">
        <f>[1]!BRGE11.FEC</f>
        <v>9.3000000000000007</v>
      </c>
      <c r="J67" s="1">
        <f>[1]!BRGE11.VAR</f>
        <v>0</v>
      </c>
      <c r="K67" s="1" t="s">
        <v>132</v>
      </c>
      <c r="L67" s="1">
        <f>[1]!BRGE11.NEG</f>
        <v>5</v>
      </c>
      <c r="M67" s="1">
        <f>[1]!BRGE11.VOL</f>
        <v>4722</v>
      </c>
      <c r="N67" s="1" t="str">
        <f>[1]!BRGE11.204</f>
        <v>3,89</v>
      </c>
    </row>
    <row r="68" spans="2:14" ht="20.100000000000001" customHeight="1" x14ac:dyDescent="0.25">
      <c r="B68" s="1" t="s">
        <v>133</v>
      </c>
      <c r="C68" s="1" t="str">
        <f>[1]!BRGE12.DAT</f>
        <v>29/04/2021</v>
      </c>
      <c r="D68" s="1" t="str">
        <f>[1]!BRGE12.HOR</f>
        <v>16:17:29</v>
      </c>
      <c r="E68" s="1">
        <f>[1]!BRGE12.ULT</f>
        <v>6.17</v>
      </c>
      <c r="F68" s="1">
        <f>[1]!BRGE12.ABE</f>
        <v>6.17</v>
      </c>
      <c r="G68" s="1">
        <f>[1]!BRGE12.MAX</f>
        <v>6.17</v>
      </c>
      <c r="H68" s="1">
        <f>[1]!BRGE12.MIN</f>
        <v>6.17</v>
      </c>
      <c r="I68" s="1">
        <f>[1]!BRGE12.FEC</f>
        <v>6.17</v>
      </c>
      <c r="J68" s="1">
        <f>[1]!BRGE12.VAR</f>
        <v>0</v>
      </c>
      <c r="K68" s="1" t="s">
        <v>134</v>
      </c>
      <c r="L68" s="1">
        <f>[1]!BRGE12.NEG</f>
        <v>1</v>
      </c>
      <c r="M68" s="1">
        <f>[1]!BRGE12.VOL</f>
        <v>617</v>
      </c>
      <c r="N68" s="1" t="str">
        <f>[1]!BRGE12.204</f>
        <v>-1,00</v>
      </c>
    </row>
    <row r="69" spans="2:14" ht="20.100000000000001" customHeight="1" x14ac:dyDescent="0.25">
      <c r="B69" s="1" t="s">
        <v>135</v>
      </c>
      <c r="C69" s="1" t="str">
        <f>[1]!BRGE5.DAT</f>
        <v>30/04/2021</v>
      </c>
      <c r="D69" s="1" t="str">
        <f>[1]!BRGE5.HOR</f>
        <v>16:36:35</v>
      </c>
      <c r="E69" s="1">
        <f>[1]!BRGE5.ULT</f>
        <v>13.5</v>
      </c>
      <c r="F69" s="1">
        <f>[1]!BRGE5.ABE</f>
        <v>13.5</v>
      </c>
      <c r="G69" s="1">
        <f>[1]!BRGE5.MAX</f>
        <v>13.5</v>
      </c>
      <c r="H69" s="1">
        <f>[1]!BRGE5.MIN</f>
        <v>13.5</v>
      </c>
      <c r="I69" s="1">
        <f>[1]!BRGE5.FEC</f>
        <v>13.6</v>
      </c>
      <c r="J69" s="1">
        <f>[1]!BRGE5.VAR</f>
        <v>-0.73529411764705621</v>
      </c>
      <c r="K69" s="1" t="s">
        <v>136</v>
      </c>
      <c r="L69" s="1">
        <f>[1]!BRGE5.NEG</f>
        <v>3</v>
      </c>
      <c r="M69" s="1">
        <f>[1]!BRGE5.VOL</f>
        <v>4050</v>
      </c>
      <c r="N69" s="1" t="str">
        <f>[1]!BRGE5.204</f>
        <v>2,24</v>
      </c>
    </row>
    <row r="70" spans="2:14" ht="20.100000000000001" customHeight="1" x14ac:dyDescent="0.25">
      <c r="B70" s="1" t="s">
        <v>137</v>
      </c>
      <c r="C70" s="1" t="str">
        <f>[1]!BRGE8.DAT</f>
        <v>30/04/2021</v>
      </c>
      <c r="D70" s="1" t="str">
        <f>[1]!BRGE8.HOR</f>
        <v>17:05:00</v>
      </c>
      <c r="E70" s="1">
        <f>[1]!BRGE8.ULT</f>
        <v>8.9</v>
      </c>
      <c r="F70" s="1">
        <f>[1]!BRGE8.ABE</f>
        <v>8.9</v>
      </c>
      <c r="G70" s="1">
        <f>[1]!BRGE8.MAX</f>
        <v>8.9</v>
      </c>
      <c r="H70" s="1">
        <f>[1]!BRGE8.MIN</f>
        <v>8.9</v>
      </c>
      <c r="I70" s="1">
        <f>[1]!BRGE8.FEC</f>
        <v>8.5</v>
      </c>
      <c r="J70" s="1">
        <f>[1]!BRGE8.VAR</f>
        <v>4.7058823529411811</v>
      </c>
      <c r="K70" s="1" t="s">
        <v>138</v>
      </c>
      <c r="L70" s="1">
        <f>[1]!BRGE8.NEG</f>
        <v>1</v>
      </c>
      <c r="M70" s="1">
        <f>[1]!BRGE8.VOL</f>
        <v>890</v>
      </c>
      <c r="N70" s="1" t="str">
        <f>[1]!BRGE8.204</f>
        <v>3,38</v>
      </c>
    </row>
    <row r="71" spans="2:14" ht="20.100000000000001" customHeight="1" x14ac:dyDescent="0.25">
      <c r="B71" s="1" t="s">
        <v>139</v>
      </c>
      <c r="C71" s="1" t="str">
        <f>[1]!BRIV3.DAT</f>
        <v>30/04/2021</v>
      </c>
      <c r="D71" s="1" t="str">
        <f>[1]!BRIV3.HOR</f>
        <v>16:41:46</v>
      </c>
      <c r="E71" s="1">
        <f>[1]!BRIV3.ULT</f>
        <v>9.85</v>
      </c>
      <c r="F71" s="1">
        <f>[1]!BRIV3.ABE</f>
        <v>9.8699999999999992</v>
      </c>
      <c r="G71" s="1">
        <f>[1]!BRIV3.MAX</f>
        <v>9.8699999999999992</v>
      </c>
      <c r="H71" s="1">
        <f>[1]!BRIV3.MIN</f>
        <v>9.85</v>
      </c>
      <c r="I71" s="1">
        <f>[1]!BRIV3.FEC</f>
        <v>9.99</v>
      </c>
      <c r="J71" s="1">
        <f>[1]!BRIV3.VAR</f>
        <v>-1.4014014014014071</v>
      </c>
      <c r="K71" s="1" t="s">
        <v>140</v>
      </c>
      <c r="L71" s="1">
        <f>[1]!BRIV3.NEG</f>
        <v>3</v>
      </c>
      <c r="M71" s="1">
        <f>[1]!BRIV3.VOL</f>
        <v>3942</v>
      </c>
      <c r="N71" s="1" t="str">
        <f>[1]!BRIV3.204</f>
        <v>0,04</v>
      </c>
    </row>
    <row r="72" spans="2:14" ht="20.100000000000001" customHeight="1" x14ac:dyDescent="0.25">
      <c r="B72" s="1" t="s">
        <v>141</v>
      </c>
      <c r="C72" s="1" t="str">
        <f>[1]!BRIV4.DAT</f>
        <v>30/04/2021</v>
      </c>
      <c r="D72" s="1" t="str">
        <f>[1]!BRIV4.HOR</f>
        <v>11:12:39</v>
      </c>
      <c r="E72" s="1">
        <f>[1]!BRIV4.ULT</f>
        <v>8.4700000000000006</v>
      </c>
      <c r="F72" s="1">
        <f>[1]!BRIV4.ABE</f>
        <v>8.8000000000000007</v>
      </c>
      <c r="G72" s="1">
        <f>[1]!BRIV4.MAX</f>
        <v>8.8000000000000007</v>
      </c>
      <c r="H72" s="1">
        <f>[1]!BRIV4.MIN</f>
        <v>8.4700000000000006</v>
      </c>
      <c r="I72" s="1">
        <f>[1]!BRIV4.FEC</f>
        <v>8.6</v>
      </c>
      <c r="J72" s="1">
        <f>[1]!BRIV4.VAR</f>
        <v>-1.5116279069767327</v>
      </c>
      <c r="K72" s="1" t="s">
        <v>142</v>
      </c>
      <c r="L72" s="1">
        <f>[1]!BRIV4.NEG</f>
        <v>3</v>
      </c>
      <c r="M72" s="1">
        <f>[1]!BRIV4.VOL</f>
        <v>2605</v>
      </c>
      <c r="N72" s="1" t="str">
        <f>[1]!BRIV4.204</f>
        <v>5,73</v>
      </c>
    </row>
    <row r="73" spans="2:14" ht="20.100000000000001" customHeight="1" x14ac:dyDescent="0.25">
      <c r="B73" s="1" t="s">
        <v>143</v>
      </c>
      <c r="C73" s="1" t="str">
        <f>[1]!BRKM3.DAT</f>
        <v>30/04/2021</v>
      </c>
      <c r="D73" s="1" t="str">
        <f>[1]!BRKM3.HOR</f>
        <v>17:05:00</v>
      </c>
      <c r="E73" s="1">
        <f>[1]!BRKM3.ULT</f>
        <v>52.87</v>
      </c>
      <c r="F73" s="1">
        <f>[1]!BRKM3.ABE</f>
        <v>55.54</v>
      </c>
      <c r="G73" s="1">
        <f>[1]!BRKM3.MAX</f>
        <v>56.25</v>
      </c>
      <c r="H73" s="1">
        <f>[1]!BRKM3.MIN</f>
        <v>50.7</v>
      </c>
      <c r="I73" s="1">
        <f>[1]!BRKM3.FEC</f>
        <v>55.5</v>
      </c>
      <c r="J73" s="1">
        <f>[1]!BRKM3.VAR</f>
        <v>-4.7387387387387436</v>
      </c>
      <c r="K73" s="1" t="s">
        <v>144</v>
      </c>
      <c r="L73" s="1">
        <f>[1]!BRKM3.NEG</f>
        <v>298</v>
      </c>
      <c r="M73" s="1">
        <f>[1]!BRKM3.VOL</f>
        <v>3874726</v>
      </c>
      <c r="N73" s="1" t="str">
        <f>[1]!BRKM3.204</f>
        <v>-1,00</v>
      </c>
    </row>
    <row r="74" spans="2:14" ht="20.100000000000001" customHeight="1" x14ac:dyDescent="0.25">
      <c r="B74" s="1" t="s">
        <v>145</v>
      </c>
      <c r="C74" s="1" t="str">
        <f>[1]!BRKM5.DAT</f>
        <v>30/04/2021</v>
      </c>
      <c r="D74" s="1" t="str">
        <f>[1]!BRKM5.HOR</f>
        <v>17:59:40</v>
      </c>
      <c r="E74" s="1">
        <f>[1]!BRKM5.ULT</f>
        <v>52.5</v>
      </c>
      <c r="F74" s="1">
        <f>[1]!BRKM5.ABE</f>
        <v>56.28</v>
      </c>
      <c r="G74" s="1">
        <f>[1]!BRKM5.MAX</f>
        <v>56.89</v>
      </c>
      <c r="H74" s="1">
        <f>[1]!BRKM5.MIN</f>
        <v>50.99</v>
      </c>
      <c r="I74" s="1">
        <f>[1]!BRKM5.FEC</f>
        <v>56.39</v>
      </c>
      <c r="J74" s="1">
        <f>[1]!BRKM5.VAR</f>
        <v>-6.8983862386948047</v>
      </c>
      <c r="K74" s="1" t="s">
        <v>146</v>
      </c>
      <c r="L74" s="1">
        <f>[1]!BRKM5.NEG</f>
        <v>28389</v>
      </c>
      <c r="M74" s="1">
        <f>[1]!BRKM5.VOL</f>
        <v>353652642</v>
      </c>
      <c r="N74" s="1" t="str">
        <f>[1]!BRKM5.204</f>
        <v>-1,00</v>
      </c>
    </row>
    <row r="75" spans="2:14" ht="20.100000000000001" customHeight="1" x14ac:dyDescent="0.25">
      <c r="B75" s="1" t="s">
        <v>147</v>
      </c>
      <c r="C75" s="1" t="str">
        <f>[1]!BRKM6.DAT</f>
        <v>29/04/2021</v>
      </c>
      <c r="D75" s="1" t="str">
        <f>[1]!BRKM6.HOR</f>
        <v>10:47:14</v>
      </c>
      <c r="E75" s="1">
        <f>[1]!BRKM6.ULT</f>
        <v>29</v>
      </c>
      <c r="F75" s="1">
        <f>[1]!BRKM6.ABE</f>
        <v>29</v>
      </c>
      <c r="G75" s="1">
        <f>[1]!BRKM6.MAX</f>
        <v>29</v>
      </c>
      <c r="H75" s="1">
        <f>[1]!BRKM6.MIN</f>
        <v>29</v>
      </c>
      <c r="I75" s="1">
        <f>[1]!BRKM6.FEC</f>
        <v>29</v>
      </c>
      <c r="J75" s="1">
        <f>[1]!BRKM6.VAR</f>
        <v>0</v>
      </c>
      <c r="K75" s="1" t="s">
        <v>148</v>
      </c>
      <c r="L75" s="1">
        <f>[1]!BRKM6.NEG</f>
        <v>1</v>
      </c>
      <c r="M75" s="1">
        <f>[1]!BRKM6.VOL</f>
        <v>2900</v>
      </c>
      <c r="N75" s="1" t="str">
        <f>[1]!BRKM6.204</f>
        <v>-1,00</v>
      </c>
    </row>
    <row r="76" spans="2:14" ht="20.100000000000001" customHeight="1" x14ac:dyDescent="0.25">
      <c r="B76" s="1" t="s">
        <v>149</v>
      </c>
      <c r="C76" s="1" t="str">
        <f>[1]!BRML3.DAT</f>
        <v>30/04/2021</v>
      </c>
      <c r="D76" s="1" t="str">
        <f>[1]!BRML3.HOR</f>
        <v>17:58:23</v>
      </c>
      <c r="E76" s="1">
        <f>[1]!BRML3.ULT</f>
        <v>9.52</v>
      </c>
      <c r="F76" s="1">
        <f>[1]!BRML3.ABE</f>
        <v>9.68</v>
      </c>
      <c r="G76" s="1">
        <f>[1]!BRML3.MAX</f>
        <v>9.81</v>
      </c>
      <c r="H76" s="1">
        <f>[1]!BRML3.MIN</f>
        <v>9.44</v>
      </c>
      <c r="I76" s="1">
        <f>[1]!BRML3.FEC</f>
        <v>9.75</v>
      </c>
      <c r="J76" s="1">
        <f>[1]!BRML3.VAR</f>
        <v>-2.3589743589743635</v>
      </c>
      <c r="K76" s="1" t="s">
        <v>150</v>
      </c>
      <c r="L76" s="1">
        <f>[1]!BRML3.NEG</f>
        <v>36233</v>
      </c>
      <c r="M76" s="1">
        <f>[1]!BRML3.VOL</f>
        <v>182621139</v>
      </c>
      <c r="N76" s="1" t="str">
        <f>[1]!BRML3.204</f>
        <v>-1,00</v>
      </c>
    </row>
    <row r="77" spans="2:14" ht="20.100000000000001" customHeight="1" x14ac:dyDescent="0.25">
      <c r="B77" s="1" t="s">
        <v>151</v>
      </c>
      <c r="C77" s="1" t="str">
        <f>[1]!BRPR3.DAT</f>
        <v>30/04/2021</v>
      </c>
      <c r="D77" s="1" t="str">
        <f>[1]!BRPR3.HOR</f>
        <v>17:08:00</v>
      </c>
      <c r="E77" s="1">
        <f>[1]!BRPR3.ULT</f>
        <v>8.9700000000000006</v>
      </c>
      <c r="F77" s="1">
        <f>[1]!BRPR3.ABE</f>
        <v>9.14</v>
      </c>
      <c r="G77" s="1">
        <f>[1]!BRPR3.MAX</f>
        <v>9.33</v>
      </c>
      <c r="H77" s="1">
        <f>[1]!BRPR3.MIN</f>
        <v>8.9700000000000006</v>
      </c>
      <c r="I77" s="1">
        <f>[1]!BRPR3.FEC</f>
        <v>9.16</v>
      </c>
      <c r="J77" s="1">
        <f>[1]!BRPR3.VAR</f>
        <v>-2.0742358078602567</v>
      </c>
      <c r="K77" s="1" t="s">
        <v>152</v>
      </c>
      <c r="L77" s="1">
        <f>[1]!BRPR3.NEG</f>
        <v>6821</v>
      </c>
      <c r="M77" s="1">
        <f>[1]!BRPR3.VOL</f>
        <v>17163732</v>
      </c>
      <c r="N77" s="1" t="str">
        <f>[1]!BRPR3.204</f>
        <v>2,19</v>
      </c>
    </row>
    <row r="78" spans="2:14" ht="20.100000000000001" customHeight="1" x14ac:dyDescent="0.25">
      <c r="B78" s="1" t="s">
        <v>153</v>
      </c>
      <c r="C78" s="1" t="str">
        <f>[1]!BRSR3.DAT</f>
        <v>30/04/2021</v>
      </c>
      <c r="D78" s="1" t="str">
        <f>[1]!BRSR3.HOR</f>
        <v>16:19:24</v>
      </c>
      <c r="E78" s="1">
        <f>[1]!BRSR3.ULT</f>
        <v>13.99</v>
      </c>
      <c r="F78" s="1">
        <f>[1]!BRSR3.ABE</f>
        <v>13.82</v>
      </c>
      <c r="G78" s="1">
        <f>[1]!BRSR3.MAX</f>
        <v>14.08</v>
      </c>
      <c r="H78" s="1">
        <f>[1]!BRSR3.MIN</f>
        <v>13.81</v>
      </c>
      <c r="I78" s="1">
        <f>[1]!BRSR3.FEC</f>
        <v>13.97</v>
      </c>
      <c r="J78" s="1">
        <f>[1]!BRSR3.VAR</f>
        <v>0.14316392269147868</v>
      </c>
      <c r="K78" s="1" t="s">
        <v>154</v>
      </c>
      <c r="L78" s="1">
        <f>[1]!BRSR3.NEG</f>
        <v>25</v>
      </c>
      <c r="M78" s="1">
        <f>[1]!BRSR3.VOL</f>
        <v>58873</v>
      </c>
      <c r="N78" s="1" t="str">
        <f>[1]!BRSR3.204</f>
        <v>4,01</v>
      </c>
    </row>
    <row r="79" spans="2:14" ht="20.100000000000001" customHeight="1" x14ac:dyDescent="0.25">
      <c r="B79" s="1" t="s">
        <v>155</v>
      </c>
      <c r="C79" s="1" t="str">
        <f>[1]!BRSR5.DAT</f>
        <v>30/04/2021</v>
      </c>
      <c r="D79" s="1" t="str">
        <f>[1]!BRSR5.HOR</f>
        <v>16:41:05</v>
      </c>
      <c r="E79" s="1">
        <f>[1]!BRSR5.ULT</f>
        <v>18.98</v>
      </c>
      <c r="F79" s="1">
        <f>[1]!BRSR5.ABE</f>
        <v>18.989999999999998</v>
      </c>
      <c r="G79" s="1">
        <f>[1]!BRSR5.MAX</f>
        <v>18.989999999999998</v>
      </c>
      <c r="H79" s="1">
        <f>[1]!BRSR5.MIN</f>
        <v>18.87</v>
      </c>
      <c r="I79" s="1">
        <f>[1]!BRSR5.FEC</f>
        <v>18.149999999999999</v>
      </c>
      <c r="J79" s="1">
        <f>[1]!BRSR5.VAR</f>
        <v>4.5730027548209469</v>
      </c>
      <c r="K79" s="1" t="s">
        <v>156</v>
      </c>
      <c r="L79" s="1">
        <f>[1]!BRSR5.NEG</f>
        <v>7</v>
      </c>
      <c r="M79" s="1">
        <f>[1]!BRSR5.VOL</f>
        <v>24572</v>
      </c>
      <c r="N79" s="1" t="str">
        <f>[1]!BRSR5.204</f>
        <v>3,06</v>
      </c>
    </row>
    <row r="80" spans="2:14" ht="20.100000000000001" customHeight="1" x14ac:dyDescent="0.25">
      <c r="B80" s="1" t="s">
        <v>157</v>
      </c>
      <c r="C80" s="1" t="str">
        <f>[1]!BRSR6.DAT</f>
        <v>30/04/2021</v>
      </c>
      <c r="D80" s="1" t="str">
        <f>[1]!BRSR6.HOR</f>
        <v>17:07:00</v>
      </c>
      <c r="E80" s="1">
        <f>[1]!BRSR6.ULT</f>
        <v>12.25</v>
      </c>
      <c r="F80" s="1">
        <f>[1]!BRSR6.ABE</f>
        <v>12.25</v>
      </c>
      <c r="G80" s="1">
        <f>[1]!BRSR6.MAX</f>
        <v>12.29</v>
      </c>
      <c r="H80" s="1">
        <f>[1]!BRSR6.MIN</f>
        <v>12.13</v>
      </c>
      <c r="I80" s="1">
        <f>[1]!BRSR6.FEC</f>
        <v>12.25</v>
      </c>
      <c r="J80" s="1">
        <f>[1]!BRSR6.VAR</f>
        <v>0</v>
      </c>
      <c r="K80" s="1" t="s">
        <v>158</v>
      </c>
      <c r="L80" s="1">
        <f>[1]!BRSR6.NEG</f>
        <v>4586</v>
      </c>
      <c r="M80" s="1">
        <f>[1]!BRSR6.VOL</f>
        <v>28106459</v>
      </c>
      <c r="N80" s="1" t="str">
        <f>[1]!BRSR6.204</f>
        <v>4,57</v>
      </c>
    </row>
    <row r="81" spans="2:14" ht="20.100000000000001" customHeight="1" x14ac:dyDescent="0.25">
      <c r="B81" s="1" t="s">
        <v>159</v>
      </c>
      <c r="C81" s="1" t="str">
        <f>[1]!BSEV3.DAT</f>
        <v>30/04/2021</v>
      </c>
      <c r="D81" s="1" t="str">
        <f>[1]!BSEV3.HOR</f>
        <v>17:05:00</v>
      </c>
      <c r="E81" s="1">
        <f>[1]!BSEV3.ULT</f>
        <v>9.1999999999999993</v>
      </c>
      <c r="F81" s="1">
        <f>[1]!BSEV3.ABE</f>
        <v>9.65</v>
      </c>
      <c r="G81" s="1">
        <f>[1]!BSEV3.MAX</f>
        <v>9.65</v>
      </c>
      <c r="H81" s="1">
        <f>[1]!BSEV3.MIN</f>
        <v>9.0500000000000007</v>
      </c>
      <c r="I81" s="1">
        <f>[1]!BSEV3.FEC</f>
        <v>9.65</v>
      </c>
      <c r="J81" s="1">
        <f>[1]!BSEV3.VAR</f>
        <v>-4.6632124352331719</v>
      </c>
      <c r="K81" s="1" t="s">
        <v>160</v>
      </c>
      <c r="L81" s="1">
        <f>[1]!BSEV3.NEG</f>
        <v>288</v>
      </c>
      <c r="M81" s="1">
        <f>[1]!BSEV3.VOL</f>
        <v>3223990</v>
      </c>
      <c r="N81" s="1" t="str">
        <f>[1]!BSEV3.204</f>
        <v>-1,00</v>
      </c>
    </row>
    <row r="82" spans="2:14" ht="20.100000000000001" customHeight="1" x14ac:dyDescent="0.25">
      <c r="B82" s="1" t="s">
        <v>161</v>
      </c>
      <c r="C82" s="1" t="str">
        <f>[1]!BSLI3.DAT</f>
        <v>30/04/2021</v>
      </c>
      <c r="D82" s="1" t="str">
        <f>[1]!BSLI3.HOR</f>
        <v>17:00:00</v>
      </c>
      <c r="E82" s="1">
        <f>[1]!BSLI3.ULT</f>
        <v>38.119999999999997</v>
      </c>
      <c r="F82" s="1">
        <f>[1]!BSLI3.ABE</f>
        <v>38.020000000000003</v>
      </c>
      <c r="G82" s="1">
        <f>[1]!BSLI3.MAX</f>
        <v>38.119999999999997</v>
      </c>
      <c r="H82" s="1">
        <f>[1]!BSLI3.MIN</f>
        <v>38</v>
      </c>
      <c r="I82" s="1">
        <f>[1]!BSLI3.FEC</f>
        <v>38.119999999999997</v>
      </c>
      <c r="J82" s="1">
        <f>[1]!BSLI3.VAR</f>
        <v>0</v>
      </c>
      <c r="K82" s="1" t="s">
        <v>162</v>
      </c>
      <c r="L82" s="1">
        <f>[1]!BSLI3.NEG</f>
        <v>28</v>
      </c>
      <c r="M82" s="1">
        <f>[1]!BSLI3.VOL</f>
        <v>243616</v>
      </c>
      <c r="N82" s="1" t="str">
        <f>[1]!BSLI3.204</f>
        <v>0,92</v>
      </c>
    </row>
    <row r="83" spans="2:14" ht="20.100000000000001" customHeight="1" x14ac:dyDescent="0.25">
      <c r="B83" s="1" t="s">
        <v>163</v>
      </c>
      <c r="C83" s="1" t="str">
        <f>[1]!BSLI4.DAT</f>
        <v>30/04/2021</v>
      </c>
      <c r="D83" s="1" t="str">
        <f>[1]!BSLI4.HOR</f>
        <v>17:00:00</v>
      </c>
      <c r="E83" s="1">
        <f>[1]!BSLI4.ULT</f>
        <v>26.9</v>
      </c>
      <c r="F83" s="1">
        <f>[1]!BSLI4.ABE</f>
        <v>26</v>
      </c>
      <c r="G83" s="1">
        <f>[1]!BSLI4.MAX</f>
        <v>26.9</v>
      </c>
      <c r="H83" s="1">
        <f>[1]!BSLI4.MIN</f>
        <v>26</v>
      </c>
      <c r="I83" s="1">
        <f>[1]!BSLI4.FEC</f>
        <v>26.95</v>
      </c>
      <c r="J83" s="1">
        <f>[1]!BSLI4.VAR</f>
        <v>-0.18552875695733104</v>
      </c>
      <c r="K83" s="1" t="s">
        <v>164</v>
      </c>
      <c r="L83" s="1">
        <f>[1]!BSLI4.NEG</f>
        <v>7</v>
      </c>
      <c r="M83" s="1">
        <f>[1]!BSLI4.VOL</f>
        <v>20901</v>
      </c>
      <c r="N83" s="1" t="str">
        <f>[1]!BSLI4.204</f>
        <v>1,39</v>
      </c>
    </row>
    <row r="84" spans="2:14" ht="20.100000000000001" customHeight="1" x14ac:dyDescent="0.25">
      <c r="B84" s="1" t="s">
        <v>165</v>
      </c>
      <c r="C84" s="1" t="str">
        <f>[1]!BTOW3.DAT</f>
        <v>30/04/2021</v>
      </c>
      <c r="D84" s="1" t="str">
        <f>[1]!BTOW3.HOR</f>
        <v>17:59:50</v>
      </c>
      <c r="E84" s="1">
        <f>[1]!BTOW3.ULT</f>
        <v>67.319999999999993</v>
      </c>
      <c r="F84" s="1">
        <f>[1]!BTOW3.ABE</f>
        <v>67.58</v>
      </c>
      <c r="G84" s="1">
        <f>[1]!BTOW3.MAX</f>
        <v>69.599999999999994</v>
      </c>
      <c r="H84" s="1">
        <f>[1]!BTOW3.MIN</f>
        <v>66.94</v>
      </c>
      <c r="I84" s="1">
        <f>[1]!BTOW3.FEC</f>
        <v>68.33</v>
      </c>
      <c r="J84" s="1">
        <f>[1]!BTOW3.VAR</f>
        <v>-1.4781208839455657</v>
      </c>
      <c r="K84" s="1" t="s">
        <v>166</v>
      </c>
      <c r="L84" s="1">
        <f>[1]!BTOW3.NEG</f>
        <v>31993</v>
      </c>
      <c r="M84" s="1">
        <f>[1]!BTOW3.VOL</f>
        <v>513752644</v>
      </c>
      <c r="N84" s="1" t="str">
        <f>[1]!BTOW3.204</f>
        <v>-1,00</v>
      </c>
    </row>
    <row r="85" spans="2:14" ht="20.100000000000001" customHeight="1" x14ac:dyDescent="0.25">
      <c r="B85" s="1" t="s">
        <v>167</v>
      </c>
      <c r="C85" s="1" t="str">
        <f>[1]!BTTL3.DAT</f>
        <v>30/04/2021</v>
      </c>
      <c r="D85" s="1" t="str">
        <f>[1]!BTTL3.HOR</f>
        <v>17:06:00</v>
      </c>
      <c r="E85" s="1">
        <f>[1]!BTTL3.ULT</f>
        <v>11.6</v>
      </c>
      <c r="F85" s="1">
        <f>[1]!BTTL3.ABE</f>
        <v>12.5</v>
      </c>
      <c r="G85" s="1">
        <f>[1]!BTTL3.MAX</f>
        <v>13.5</v>
      </c>
      <c r="H85" s="1">
        <f>[1]!BTTL3.MIN</f>
        <v>11.6</v>
      </c>
      <c r="I85" s="1">
        <f>[1]!BTTL3.FEC</f>
        <v>12.48</v>
      </c>
      <c r="J85" s="1">
        <f>[1]!BTTL3.VAR</f>
        <v>-7.0512820512820573</v>
      </c>
      <c r="K85" s="1" t="s">
        <v>168</v>
      </c>
      <c r="L85" s="1">
        <f>[1]!BTTL3.NEG</f>
        <v>152</v>
      </c>
      <c r="M85" s="1">
        <f>[1]!BTTL3.VOL</f>
        <v>460013</v>
      </c>
      <c r="N85" s="1" t="str">
        <f>[1]!BTTL3.204</f>
        <v>-1,00</v>
      </c>
    </row>
    <row r="86" spans="2:14" ht="20.100000000000001" customHeight="1" x14ac:dyDescent="0.25">
      <c r="B86" s="1" t="s">
        <v>169</v>
      </c>
      <c r="C86" s="1" t="str">
        <f>[1]!CAMB3.DAT</f>
        <v>30/04/2021</v>
      </c>
      <c r="D86" s="1" t="str">
        <f>[1]!CAMB3.HOR</f>
        <v>17:00:00</v>
      </c>
      <c r="E86" s="1">
        <f>[1]!CAMB3.ULT</f>
        <v>5.7</v>
      </c>
      <c r="F86" s="1">
        <f>[1]!CAMB3.ABE</f>
        <v>5.79</v>
      </c>
      <c r="G86" s="1">
        <f>[1]!CAMB3.MAX</f>
        <v>5.89</v>
      </c>
      <c r="H86" s="1">
        <f>[1]!CAMB3.MIN</f>
        <v>5.53</v>
      </c>
      <c r="I86" s="1">
        <f>[1]!CAMB3.FEC</f>
        <v>5.68</v>
      </c>
      <c r="J86" s="1">
        <f>[1]!CAMB3.VAR</f>
        <v>0.35211267605634616</v>
      </c>
      <c r="K86" s="1" t="s">
        <v>170</v>
      </c>
      <c r="L86" s="1">
        <f>[1]!CAMB3.NEG</f>
        <v>488</v>
      </c>
      <c r="M86" s="1">
        <f>[1]!CAMB3.VOL</f>
        <v>948855</v>
      </c>
      <c r="N86" s="1" t="str">
        <f>[1]!CAMB3.204</f>
        <v>-1,00</v>
      </c>
    </row>
    <row r="87" spans="2:14" ht="20.100000000000001" customHeight="1" x14ac:dyDescent="0.25">
      <c r="B87" s="1" t="s">
        <v>171</v>
      </c>
      <c r="C87" s="1" t="str">
        <f>[1]!CAML3.DAT</f>
        <v>30/04/2021</v>
      </c>
      <c r="D87" s="1" t="str">
        <f>[1]!CAML3.HOR</f>
        <v>17:07:00</v>
      </c>
      <c r="E87" s="1">
        <f>[1]!CAML3.ULT</f>
        <v>10.01</v>
      </c>
      <c r="F87" s="1">
        <f>[1]!CAML3.ABE</f>
        <v>10.130000000000001</v>
      </c>
      <c r="G87" s="1">
        <f>[1]!CAML3.MAX</f>
        <v>10.199999999999999</v>
      </c>
      <c r="H87" s="1">
        <f>[1]!CAML3.MIN</f>
        <v>10</v>
      </c>
      <c r="I87" s="1">
        <f>[1]!CAML3.FEC</f>
        <v>10.130000000000001</v>
      </c>
      <c r="J87" s="1">
        <f>[1]!CAML3.VAR</f>
        <v>-1.184600197433376</v>
      </c>
      <c r="K87" s="1" t="s">
        <v>172</v>
      </c>
      <c r="L87" s="1">
        <f>[1]!CAML3.NEG</f>
        <v>4687</v>
      </c>
      <c r="M87" s="1">
        <f>[1]!CAML3.VOL</f>
        <v>14155922</v>
      </c>
      <c r="N87" s="1" t="str">
        <f>[1]!CAML3.204</f>
        <v>5,62</v>
      </c>
    </row>
    <row r="88" spans="2:14" ht="20.100000000000001" customHeight="1" x14ac:dyDescent="0.25">
      <c r="B88" s="1" t="s">
        <v>173</v>
      </c>
      <c r="C88" s="1" t="str">
        <f>[1]!CARD3.DAT</f>
        <v>30/04/2021</v>
      </c>
      <c r="D88" s="1" t="str">
        <f>[1]!CARD3.HOR</f>
        <v>17:08:00</v>
      </c>
      <c r="E88" s="1">
        <f>[1]!CARD3.ULT</f>
        <v>26.27</v>
      </c>
      <c r="F88" s="1">
        <f>[1]!CARD3.ABE</f>
        <v>25.68</v>
      </c>
      <c r="G88" s="1">
        <f>[1]!CARD3.MAX</f>
        <v>26.64</v>
      </c>
      <c r="H88" s="1">
        <f>[1]!CARD3.MIN</f>
        <v>25.67</v>
      </c>
      <c r="I88" s="1">
        <f>[1]!CARD3.FEC</f>
        <v>25.68</v>
      </c>
      <c r="J88" s="1">
        <f>[1]!CARD3.VAR</f>
        <v>2.2975077881619934</v>
      </c>
      <c r="K88" s="1" t="s">
        <v>174</v>
      </c>
      <c r="L88" s="1">
        <f>[1]!CARD3.NEG</f>
        <v>1420</v>
      </c>
      <c r="M88" s="1">
        <f>[1]!CARD3.VOL</f>
        <v>7346629</v>
      </c>
      <c r="N88" s="1" t="str">
        <f>[1]!CARD3.204</f>
        <v>1,57</v>
      </c>
    </row>
    <row r="89" spans="2:14" ht="20.100000000000001" customHeight="1" x14ac:dyDescent="0.25">
      <c r="B89" s="1" t="s">
        <v>175</v>
      </c>
      <c r="C89" s="1" t="str">
        <f>[1]!CASH3.DAT</f>
        <v>30/04/2021</v>
      </c>
      <c r="D89" s="1" t="str">
        <f>[1]!CASH3.HOR</f>
        <v>17:06:00</v>
      </c>
      <c r="E89" s="1">
        <f>[1]!CASH3.ULT</f>
        <v>33.1</v>
      </c>
      <c r="F89" s="1">
        <f>[1]!CASH3.ABE</f>
        <v>32.82</v>
      </c>
      <c r="G89" s="1">
        <f>[1]!CASH3.MAX</f>
        <v>34.64</v>
      </c>
      <c r="H89" s="1">
        <f>[1]!CASH3.MIN</f>
        <v>32.69</v>
      </c>
      <c r="I89" s="1">
        <f>[1]!CASH3.FEC</f>
        <v>32.82</v>
      </c>
      <c r="J89" s="1">
        <f>[1]!CASH3.VAR</f>
        <v>0.85313833028641417</v>
      </c>
      <c r="K89" s="1" t="s">
        <v>176</v>
      </c>
      <c r="L89" s="1">
        <f>[1]!CASH3.NEG</f>
        <v>16572</v>
      </c>
      <c r="M89" s="1">
        <f>[1]!CASH3.VOL</f>
        <v>147010082</v>
      </c>
      <c r="N89" s="1" t="str">
        <f>[1]!CASH3.204</f>
        <v>-1,00</v>
      </c>
    </row>
    <row r="90" spans="2:14" ht="20.100000000000001" customHeight="1" x14ac:dyDescent="0.25">
      <c r="B90" s="1" t="s">
        <v>177</v>
      </c>
      <c r="C90" s="1" t="str">
        <f>[1]!CBEE3.DAT</f>
        <v>30/04/2021</v>
      </c>
      <c r="D90" s="1" t="str">
        <f>[1]!CBEE3.HOR</f>
        <v>17:05:00</v>
      </c>
      <c r="E90" s="1">
        <f>[1]!CBEE3.ULT</f>
        <v>23.5</v>
      </c>
      <c r="F90" s="1">
        <f>[1]!CBEE3.ABE</f>
        <v>24.08</v>
      </c>
      <c r="G90" s="1">
        <f>[1]!CBEE3.MAX</f>
        <v>24.08</v>
      </c>
      <c r="H90" s="1">
        <f>[1]!CBEE3.MIN</f>
        <v>23.5</v>
      </c>
      <c r="I90" s="1">
        <f>[1]!CBEE3.FEC</f>
        <v>23.79</v>
      </c>
      <c r="J90" s="1">
        <f>[1]!CBEE3.VAR</f>
        <v>-1.2189995796553139</v>
      </c>
      <c r="K90" s="1" t="s">
        <v>178</v>
      </c>
      <c r="L90" s="1">
        <f>[1]!CBEE3.NEG</f>
        <v>10</v>
      </c>
      <c r="M90" s="1">
        <f>[1]!CBEE3.VOL</f>
        <v>49635</v>
      </c>
      <c r="N90" s="1" t="str">
        <f>[1]!CBEE3.204</f>
        <v>0,30</v>
      </c>
    </row>
    <row r="91" spans="2:14" ht="20.100000000000001" customHeight="1" x14ac:dyDescent="0.25">
      <c r="B91" s="1" t="s">
        <v>179</v>
      </c>
      <c r="C91" s="1" t="str">
        <f>[1]!CCPR3.DAT</f>
        <v>30/04/2021</v>
      </c>
      <c r="D91" s="1" t="str">
        <f>[1]!CCPR3.HOR</f>
        <v>17:11:18</v>
      </c>
      <c r="E91" s="1">
        <f>[1]!CCPR3.ULT</f>
        <v>12.25</v>
      </c>
      <c r="F91" s="1">
        <f>[1]!CCPR3.ABE</f>
        <v>12.04</v>
      </c>
      <c r="G91" s="1">
        <f>[1]!CCPR3.MAX</f>
        <v>12.37</v>
      </c>
      <c r="H91" s="1">
        <f>[1]!CCPR3.MIN</f>
        <v>11.91</v>
      </c>
      <c r="I91" s="1">
        <f>[1]!CCPR3.FEC</f>
        <v>12.26</v>
      </c>
      <c r="J91" s="1">
        <f>[1]!CCPR3.VAR</f>
        <v>-8.1566068515495818E-2</v>
      </c>
      <c r="K91" s="1" t="s">
        <v>180</v>
      </c>
      <c r="L91" s="1">
        <f>[1]!CCPR3.NEG</f>
        <v>6283</v>
      </c>
      <c r="M91" s="1">
        <f>[1]!CCPR3.VOL</f>
        <v>17336934</v>
      </c>
      <c r="N91" s="1" t="str">
        <f>[1]!CCPR3.204</f>
        <v>7,58</v>
      </c>
    </row>
    <row r="92" spans="2:14" ht="20.100000000000001" customHeight="1" x14ac:dyDescent="0.25">
      <c r="B92" s="1" t="s">
        <v>181</v>
      </c>
      <c r="C92" s="1" t="str">
        <f>[1]!CCRO3.DAT</f>
        <v>30/04/2021</v>
      </c>
      <c r="D92" s="1" t="str">
        <f>[1]!CCRO3.HOR</f>
        <v>17:59:56</v>
      </c>
      <c r="E92" s="1">
        <f>[1]!CCRO3.ULT</f>
        <v>12.04</v>
      </c>
      <c r="F92" s="1">
        <f>[1]!CCRO3.ABE</f>
        <v>12.34</v>
      </c>
      <c r="G92" s="1">
        <f>[1]!CCRO3.MAX</f>
        <v>12.41</v>
      </c>
      <c r="H92" s="1">
        <f>[1]!CCRO3.MIN</f>
        <v>12.04</v>
      </c>
      <c r="I92" s="1">
        <f>[1]!CCRO3.FEC</f>
        <v>12.43</v>
      </c>
      <c r="J92" s="1">
        <f>[1]!CCRO3.VAR</f>
        <v>-3.1375703942075668</v>
      </c>
      <c r="K92" s="1" t="s">
        <v>182</v>
      </c>
      <c r="L92" s="1">
        <f>[1]!CCRO3.NEG</f>
        <v>20309</v>
      </c>
      <c r="M92" s="1">
        <f>[1]!CCRO3.VOL</f>
        <v>183992950</v>
      </c>
      <c r="N92" s="1" t="str">
        <f>[1]!CCRO3.204</f>
        <v>2,27</v>
      </c>
    </row>
    <row r="93" spans="2:14" ht="20.100000000000001" customHeight="1" x14ac:dyDescent="0.25">
      <c r="B93" s="1" t="s">
        <v>183</v>
      </c>
      <c r="C93" s="1" t="str">
        <f>[1]!CEAB3.DAT</f>
        <v>30/04/2021</v>
      </c>
      <c r="D93" s="1" t="str">
        <f>[1]!CEAB3.HOR</f>
        <v>17:08:00</v>
      </c>
      <c r="E93" s="1">
        <f>[1]!CEAB3.ULT</f>
        <v>12.31</v>
      </c>
      <c r="F93" s="1">
        <f>[1]!CEAB3.ABE</f>
        <v>12.42</v>
      </c>
      <c r="G93" s="1">
        <f>[1]!CEAB3.MAX</f>
        <v>12.53</v>
      </c>
      <c r="H93" s="1">
        <f>[1]!CEAB3.MIN</f>
        <v>12.02</v>
      </c>
      <c r="I93" s="1">
        <f>[1]!CEAB3.FEC</f>
        <v>12.46</v>
      </c>
      <c r="J93" s="1">
        <f>[1]!CEAB3.VAR</f>
        <v>-1.2038523274478359</v>
      </c>
      <c r="K93" s="1" t="s">
        <v>184</v>
      </c>
      <c r="L93" s="1">
        <f>[1]!CEAB3.NEG</f>
        <v>5621</v>
      </c>
      <c r="M93" s="1">
        <f>[1]!CEAB3.VOL</f>
        <v>20844076</v>
      </c>
      <c r="N93" s="1" t="str">
        <f>[1]!CEAB3.204</f>
        <v>-1,00</v>
      </c>
    </row>
    <row r="94" spans="2:14" ht="20.100000000000001" customHeight="1" x14ac:dyDescent="0.25">
      <c r="B94" s="1" t="s">
        <v>185</v>
      </c>
      <c r="C94" s="1" t="str">
        <f>[1]!CEBR3.DAT</f>
        <v>30/04/2021</v>
      </c>
      <c r="D94" s="1" t="str">
        <f>[1]!CEBR3.HOR</f>
        <v>17:00:00</v>
      </c>
      <c r="E94" s="1">
        <f>[1]!CEBR3.ULT</f>
        <v>200</v>
      </c>
      <c r="F94" s="1">
        <f>[1]!CEBR3.ABE</f>
        <v>196.98</v>
      </c>
      <c r="G94" s="1">
        <f>[1]!CEBR3.MAX</f>
        <v>200</v>
      </c>
      <c r="H94" s="1">
        <f>[1]!CEBR3.MIN</f>
        <v>196.98</v>
      </c>
      <c r="I94" s="1">
        <f>[1]!CEBR3.FEC</f>
        <v>198.05</v>
      </c>
      <c r="J94" s="1">
        <f>[1]!CEBR3.VAR</f>
        <v>0.98459984852309446</v>
      </c>
      <c r="K94" s="1" t="s">
        <v>186</v>
      </c>
      <c r="L94" s="1">
        <f>[1]!CEBR3.NEG</f>
        <v>30</v>
      </c>
      <c r="M94" s="1">
        <f>[1]!CEBR3.VOL</f>
        <v>1032150</v>
      </c>
      <c r="N94" s="1" t="str">
        <f>[1]!CEBR3.204</f>
        <v>0,83</v>
      </c>
    </row>
    <row r="95" spans="2:14" ht="20.100000000000001" customHeight="1" x14ac:dyDescent="0.25">
      <c r="B95" s="1" t="s">
        <v>187</v>
      </c>
      <c r="C95" s="1" t="str">
        <f>[1]!CEBR6.DAT</f>
        <v>30/04/2021</v>
      </c>
      <c r="D95" s="1" t="str">
        <f>[1]!CEBR6.HOR</f>
        <v>17:00:00</v>
      </c>
      <c r="E95" s="1">
        <f>[1]!CEBR6.ULT</f>
        <v>227.9</v>
      </c>
      <c r="F95" s="1">
        <f>[1]!CEBR6.ABE</f>
        <v>210.2</v>
      </c>
      <c r="G95" s="1">
        <f>[1]!CEBR6.MAX</f>
        <v>227.9</v>
      </c>
      <c r="H95" s="1">
        <f>[1]!CEBR6.MIN</f>
        <v>210.17</v>
      </c>
      <c r="I95" s="1">
        <f>[1]!CEBR6.FEC</f>
        <v>217.98</v>
      </c>
      <c r="J95" s="1">
        <f>[1]!CEBR6.VAR</f>
        <v>4.5508762271768131</v>
      </c>
      <c r="K95" s="1" t="s">
        <v>188</v>
      </c>
      <c r="L95" s="1">
        <f>[1]!CEBR6.NEG</f>
        <v>10</v>
      </c>
      <c r="M95" s="1">
        <f>[1]!CEBR6.VOL</f>
        <v>259238</v>
      </c>
      <c r="N95" s="1" t="str">
        <f>[1]!CEBR6.204</f>
        <v>0,81</v>
      </c>
    </row>
    <row r="96" spans="2:14" ht="20.100000000000001" customHeight="1" x14ac:dyDescent="0.25">
      <c r="B96" s="1" t="s">
        <v>189</v>
      </c>
      <c r="C96" s="1" t="str">
        <f>[1]!CEDO3.DAT</f>
        <v>30/04/2021</v>
      </c>
      <c r="D96" s="1" t="str">
        <f>[1]!CEDO3.HOR</f>
        <v>17:00:00</v>
      </c>
      <c r="E96" s="1">
        <f>[1]!CEDO3.ULT</f>
        <v>10.74</v>
      </c>
      <c r="F96" s="1">
        <f>[1]!CEDO3.ABE</f>
        <v>11.05</v>
      </c>
      <c r="G96" s="1">
        <f>[1]!CEDO3.MAX</f>
        <v>11.28</v>
      </c>
      <c r="H96" s="1">
        <f>[1]!CEDO3.MIN</f>
        <v>10.55</v>
      </c>
      <c r="I96" s="1">
        <f>[1]!CEDO3.FEC</f>
        <v>10.79</v>
      </c>
      <c r="J96" s="1">
        <f>[1]!CEDO3.VAR</f>
        <v>-0.46339202965708004</v>
      </c>
      <c r="K96" s="1" t="s">
        <v>190</v>
      </c>
      <c r="L96" s="1">
        <f>[1]!CEDO3.NEG</f>
        <v>49</v>
      </c>
      <c r="M96" s="1">
        <f>[1]!CEDO3.VOL</f>
        <v>72587</v>
      </c>
      <c r="N96" s="1" t="str">
        <f>[1]!CEDO3.204</f>
        <v>-1,00</v>
      </c>
    </row>
    <row r="97" spans="2:14" ht="20.100000000000001" customHeight="1" x14ac:dyDescent="0.25">
      <c r="B97" s="1" t="s">
        <v>191</v>
      </c>
      <c r="C97" s="1" t="str">
        <f>[1]!CEDO4.DAT</f>
        <v>30/04/2021</v>
      </c>
      <c r="D97" s="1" t="str">
        <f>[1]!CEDO4.HOR</f>
        <v>17:06:00</v>
      </c>
      <c r="E97" s="1">
        <f>[1]!CEDO4.ULT</f>
        <v>6</v>
      </c>
      <c r="F97" s="1">
        <f>[1]!CEDO4.ABE</f>
        <v>6</v>
      </c>
      <c r="G97" s="1">
        <f>[1]!CEDO4.MAX</f>
        <v>6.3</v>
      </c>
      <c r="H97" s="1">
        <f>[1]!CEDO4.MIN</f>
        <v>5.84</v>
      </c>
      <c r="I97" s="1">
        <f>[1]!CEDO4.FEC</f>
        <v>5.99</v>
      </c>
      <c r="J97" s="1">
        <f>[1]!CEDO4.VAR</f>
        <v>0.16694490818029695</v>
      </c>
      <c r="K97" s="1" t="s">
        <v>192</v>
      </c>
      <c r="L97" s="1">
        <f>[1]!CEDO4.NEG</f>
        <v>286</v>
      </c>
      <c r="M97" s="1">
        <f>[1]!CEDO4.VOL</f>
        <v>848179</v>
      </c>
      <c r="N97" s="1" t="str">
        <f>[1]!CEDO4.204</f>
        <v>-1,00</v>
      </c>
    </row>
    <row r="98" spans="2:14" ht="20.100000000000001" customHeight="1" x14ac:dyDescent="0.25">
      <c r="B98" s="1" t="s">
        <v>193</v>
      </c>
      <c r="C98" s="1" t="str">
        <f>[1]!CEEB3.DAT</f>
        <v>30/04/2021</v>
      </c>
      <c r="D98" s="1" t="str">
        <f>[1]!CEEB3.HOR</f>
        <v>15:15:36</v>
      </c>
      <c r="E98" s="1">
        <f>[1]!CEEB3.ULT</f>
        <v>39</v>
      </c>
      <c r="F98" s="1">
        <f>[1]!CEEB3.ABE</f>
        <v>38.9</v>
      </c>
      <c r="G98" s="1">
        <f>[1]!CEEB3.MAX</f>
        <v>39</v>
      </c>
      <c r="H98" s="1">
        <f>[1]!CEEB3.MIN</f>
        <v>38.9</v>
      </c>
      <c r="I98" s="1">
        <f>[1]!CEEB3.FEC</f>
        <v>38.200000000000003</v>
      </c>
      <c r="J98" s="1">
        <f>[1]!CEEB3.VAR</f>
        <v>2.0942408376963275</v>
      </c>
      <c r="K98" s="1" t="s">
        <v>194</v>
      </c>
      <c r="L98" s="1">
        <f>[1]!CEEB3.NEG</f>
        <v>5</v>
      </c>
      <c r="M98" s="1">
        <f>[1]!CEEB3.VOL</f>
        <v>62369</v>
      </c>
      <c r="N98" s="1" t="str">
        <f>[1]!CEEB3.204</f>
        <v>2,33</v>
      </c>
    </row>
    <row r="99" spans="2:14" ht="20.100000000000001" customHeight="1" x14ac:dyDescent="0.25">
      <c r="B99" s="1" t="s">
        <v>195</v>
      </c>
      <c r="C99" s="1" t="str">
        <f>[1]!CEPE6.DAT</f>
        <v>30/04/2021</v>
      </c>
      <c r="D99" s="1" t="str">
        <f>[1]!CEPE6.HOR</f>
        <v>11:40:42</v>
      </c>
      <c r="E99" s="1">
        <f>[1]!CEPE6.ULT</f>
        <v>28</v>
      </c>
      <c r="F99" s="1">
        <f>[1]!CEPE6.ABE</f>
        <v>28</v>
      </c>
      <c r="G99" s="1">
        <f>[1]!CEPE6.MAX</f>
        <v>28</v>
      </c>
      <c r="H99" s="1">
        <f>[1]!CEPE6.MIN</f>
        <v>28</v>
      </c>
      <c r="I99" s="1">
        <f>[1]!CEPE6.FEC</f>
        <v>27</v>
      </c>
      <c r="J99" s="1">
        <f>[1]!CEPE6.VAR</f>
        <v>3.7037037037037037</v>
      </c>
      <c r="K99" s="1" t="s">
        <v>196</v>
      </c>
      <c r="L99" s="1">
        <f>[1]!CEPE6.NEG</f>
        <v>1</v>
      </c>
      <c r="M99" s="1">
        <f>[1]!CEPE6.VOL</f>
        <v>2800</v>
      </c>
      <c r="N99" s="1" t="str">
        <f>[1]!CEPE6.204</f>
        <v>12,72</v>
      </c>
    </row>
    <row r="100" spans="2:14" ht="20.100000000000001" customHeight="1" x14ac:dyDescent="0.25">
      <c r="B100" s="1" t="s">
        <v>197</v>
      </c>
      <c r="C100" s="1" t="str">
        <f>[1]!CESP3.DAT</f>
        <v>30/04/2021</v>
      </c>
      <c r="D100" s="1" t="str">
        <f>[1]!CESP3.HOR</f>
        <v>17:00:00</v>
      </c>
      <c r="E100" s="1">
        <f>[1]!CESP3.ULT</f>
        <v>28.6</v>
      </c>
      <c r="F100" s="1">
        <f>[1]!CESP3.ABE</f>
        <v>29.24</v>
      </c>
      <c r="G100" s="1">
        <f>[1]!CESP3.MAX</f>
        <v>29.24</v>
      </c>
      <c r="H100" s="1">
        <f>[1]!CESP3.MIN</f>
        <v>28.6</v>
      </c>
      <c r="I100" s="1">
        <f>[1]!CESP3.FEC</f>
        <v>29.24</v>
      </c>
      <c r="J100" s="1">
        <f>[1]!CESP3.VAR</f>
        <v>-2.1887824897400718</v>
      </c>
      <c r="K100" s="1" t="s">
        <v>198</v>
      </c>
      <c r="L100" s="1">
        <f>[1]!CESP3.NEG</f>
        <v>19</v>
      </c>
      <c r="M100" s="1">
        <f>[1]!CESP3.VOL</f>
        <v>143977</v>
      </c>
      <c r="N100" s="1" t="str">
        <f>[1]!CESP3.204</f>
        <v>8,77</v>
      </c>
    </row>
    <row r="101" spans="2:14" ht="20.100000000000001" customHeight="1" x14ac:dyDescent="0.25">
      <c r="B101" s="1" t="s">
        <v>199</v>
      </c>
      <c r="C101" s="1" t="str">
        <f>[1]!CESP5.DAT</f>
        <v>30/04/2021</v>
      </c>
      <c r="D101" s="1" t="str">
        <f>[1]!CESP5.HOR</f>
        <v>17:00:00</v>
      </c>
      <c r="E101" s="1">
        <f>[1]!CESP5.ULT</f>
        <v>36</v>
      </c>
      <c r="F101" s="1">
        <f>[1]!CESP5.ABE</f>
        <v>39</v>
      </c>
      <c r="G101" s="1">
        <f>[1]!CESP5.MAX</f>
        <v>39</v>
      </c>
      <c r="H101" s="1">
        <f>[1]!CESP5.MIN</f>
        <v>36</v>
      </c>
      <c r="I101" s="1">
        <f>[1]!CESP5.FEC</f>
        <v>38</v>
      </c>
      <c r="J101" s="1">
        <f>[1]!CESP5.VAR</f>
        <v>-5.2631578947368425</v>
      </c>
      <c r="K101" s="1" t="s">
        <v>200</v>
      </c>
      <c r="L101" s="1">
        <f>[1]!CESP5.NEG</f>
        <v>4</v>
      </c>
      <c r="M101" s="1">
        <f>[1]!CESP5.VOL</f>
        <v>21960</v>
      </c>
      <c r="N101" s="1" t="str">
        <f>[1]!CESP5.204</f>
        <v>6,38</v>
      </c>
    </row>
    <row r="102" spans="2:14" ht="20.100000000000001" customHeight="1" x14ac:dyDescent="0.25">
      <c r="B102" s="1" t="s">
        <v>201</v>
      </c>
      <c r="C102" s="1" t="str">
        <f>[1]!CESP6.DAT</f>
        <v>30/04/2021</v>
      </c>
      <c r="D102" s="1" t="str">
        <f>[1]!CESP6.HOR</f>
        <v>17:59:46</v>
      </c>
      <c r="E102" s="1">
        <f>[1]!CESP6.ULT</f>
        <v>25.3</v>
      </c>
      <c r="F102" s="1">
        <f>[1]!CESP6.ABE</f>
        <v>25.42</v>
      </c>
      <c r="G102" s="1">
        <f>[1]!CESP6.MAX</f>
        <v>25.42</v>
      </c>
      <c r="H102" s="1">
        <f>[1]!CESP6.MIN</f>
        <v>24.7</v>
      </c>
      <c r="I102" s="1">
        <f>[1]!CESP6.FEC</f>
        <v>25.53</v>
      </c>
      <c r="J102" s="1">
        <f>[1]!CESP6.VAR</f>
        <v>-0.90090090090090258</v>
      </c>
      <c r="K102" s="1" t="s">
        <v>202</v>
      </c>
      <c r="L102" s="1">
        <f>[1]!CESP6.NEG</f>
        <v>11538</v>
      </c>
      <c r="M102" s="1">
        <f>[1]!CESP6.VOL</f>
        <v>125065424</v>
      </c>
      <c r="N102" s="1" t="str">
        <f>[1]!CESP6.204</f>
        <v>9,90</v>
      </c>
    </row>
    <row r="103" spans="2:14" ht="20.100000000000001" customHeight="1" x14ac:dyDescent="0.25">
      <c r="B103" s="1" t="s">
        <v>203</v>
      </c>
      <c r="C103" s="1" t="str">
        <f>[1]!CGAS3.DAT</f>
        <v>29/04/2021</v>
      </c>
      <c r="D103" s="1" t="str">
        <f>[1]!CGAS3.HOR</f>
        <v>12:35:44</v>
      </c>
      <c r="E103" s="1">
        <f>[1]!CGAS3.ULT</f>
        <v>143.26</v>
      </c>
      <c r="F103" s="1">
        <f>[1]!CGAS3.ABE</f>
        <v>143.26</v>
      </c>
      <c r="G103" s="1">
        <f>[1]!CGAS3.MAX</f>
        <v>143.26</v>
      </c>
      <c r="H103" s="1">
        <f>[1]!CGAS3.MIN</f>
        <v>143.26</v>
      </c>
      <c r="I103" s="1">
        <f>[1]!CGAS3.FEC</f>
        <v>143.26</v>
      </c>
      <c r="J103" s="1">
        <f>[1]!CGAS3.VAR</f>
        <v>0</v>
      </c>
      <c r="K103" s="1" t="s">
        <v>204</v>
      </c>
      <c r="L103" s="1">
        <f>[1]!CGAS3.NEG</f>
        <v>1</v>
      </c>
      <c r="M103" s="1">
        <f>[1]!CGAS3.VOL</f>
        <v>14326</v>
      </c>
      <c r="N103" s="1" t="str">
        <f>[1]!CGAS3.204</f>
        <v>5,87</v>
      </c>
    </row>
    <row r="104" spans="2:14" ht="20.100000000000001" customHeight="1" x14ac:dyDescent="0.25">
      <c r="B104" s="1" t="s">
        <v>205</v>
      </c>
      <c r="C104" s="1" t="str">
        <f>[1]!CGAS5.DAT</f>
        <v>30/04/2021</v>
      </c>
      <c r="D104" s="1" t="str">
        <f>[1]!CGAS5.HOR</f>
        <v>17:05:00</v>
      </c>
      <c r="E104" s="1">
        <f>[1]!CGAS5.ULT</f>
        <v>154.4</v>
      </c>
      <c r="F104" s="1">
        <f>[1]!CGAS5.ABE</f>
        <v>159.30000000000001</v>
      </c>
      <c r="G104" s="1">
        <f>[1]!CGAS5.MAX</f>
        <v>159.30000000000001</v>
      </c>
      <c r="H104" s="1">
        <f>[1]!CGAS5.MIN</f>
        <v>154.4</v>
      </c>
      <c r="I104" s="1">
        <f>[1]!CGAS5.FEC</f>
        <v>157.9</v>
      </c>
      <c r="J104" s="1">
        <f>[1]!CGAS5.VAR</f>
        <v>-2.2165927802406586</v>
      </c>
      <c r="K104" s="1" t="s">
        <v>206</v>
      </c>
      <c r="L104" s="1">
        <f>[1]!CGAS5.NEG</f>
        <v>7</v>
      </c>
      <c r="M104" s="1">
        <f>[1]!CGAS5.VOL</f>
        <v>568463</v>
      </c>
      <c r="N104" s="1" t="str">
        <f>[1]!CGAS5.204</f>
        <v>5,99</v>
      </c>
    </row>
    <row r="105" spans="2:14" ht="20.100000000000001" customHeight="1" x14ac:dyDescent="0.25">
      <c r="B105" s="1" t="s">
        <v>207</v>
      </c>
      <c r="C105" s="1" t="str">
        <f>[1]!CGRA3.DAT</f>
        <v>30/04/2021</v>
      </c>
      <c r="D105" s="1" t="str">
        <f>[1]!CGRA3.HOR</f>
        <v>11:30:11</v>
      </c>
      <c r="E105" s="1">
        <f>[1]!CGRA3.ULT</f>
        <v>33.92</v>
      </c>
      <c r="F105" s="1">
        <f>[1]!CGRA3.ABE</f>
        <v>33.92</v>
      </c>
      <c r="G105" s="1">
        <f>[1]!CGRA3.MAX</f>
        <v>33.92</v>
      </c>
      <c r="H105" s="1">
        <f>[1]!CGRA3.MIN</f>
        <v>33.92</v>
      </c>
      <c r="I105" s="1">
        <f>[1]!CGRA3.FEC</f>
        <v>33.92</v>
      </c>
      <c r="J105" s="1">
        <f>[1]!CGRA3.VAR</f>
        <v>0</v>
      </c>
      <c r="K105" s="1" t="s">
        <v>208</v>
      </c>
      <c r="L105" s="1">
        <f>[1]!CGRA3.NEG</f>
        <v>1</v>
      </c>
      <c r="M105" s="1">
        <f>[1]!CGRA3.VOL</f>
        <v>3392</v>
      </c>
      <c r="N105" s="1" t="str">
        <f>[1]!CGRA3.204</f>
        <v>3,17</v>
      </c>
    </row>
    <row r="106" spans="2:14" ht="20.100000000000001" customHeight="1" x14ac:dyDescent="0.25">
      <c r="B106" s="1" t="s">
        <v>209</v>
      </c>
      <c r="C106" s="1" t="str">
        <f>[1]!CGRA4.DAT</f>
        <v>30/04/2021</v>
      </c>
      <c r="D106" s="1" t="str">
        <f>[1]!CGRA4.HOR</f>
        <v>17:00:00</v>
      </c>
      <c r="E106" s="1">
        <f>[1]!CGRA4.ULT</f>
        <v>34.380000000000003</v>
      </c>
      <c r="F106" s="1">
        <f>[1]!CGRA4.ABE</f>
        <v>33.64</v>
      </c>
      <c r="G106" s="1">
        <f>[1]!CGRA4.MAX</f>
        <v>34.380000000000003</v>
      </c>
      <c r="H106" s="1">
        <f>[1]!CGRA4.MIN</f>
        <v>33.31</v>
      </c>
      <c r="I106" s="1">
        <f>[1]!CGRA4.FEC</f>
        <v>33.54</v>
      </c>
      <c r="J106" s="1">
        <f>[1]!CGRA4.VAR</f>
        <v>2.5044722719141426</v>
      </c>
      <c r="K106" s="1" t="s">
        <v>210</v>
      </c>
      <c r="L106" s="1">
        <f>[1]!CGRA4.NEG</f>
        <v>37</v>
      </c>
      <c r="M106" s="1">
        <f>[1]!CGRA4.VOL</f>
        <v>159362</v>
      </c>
      <c r="N106" s="1" t="str">
        <f>[1]!CGRA4.204</f>
        <v>3,13</v>
      </c>
    </row>
    <row r="107" spans="2:14" ht="20.100000000000001" customHeight="1" x14ac:dyDescent="0.25">
      <c r="B107" s="1" t="s">
        <v>211</v>
      </c>
      <c r="C107" s="1" t="str">
        <f>[1]!CIEL3.DAT</f>
        <v>30/04/2021</v>
      </c>
      <c r="D107" s="1" t="str">
        <f>[1]!CIEL3.HOR</f>
        <v>17:59:56</v>
      </c>
      <c r="E107" s="1">
        <f>[1]!CIEL3.ULT</f>
        <v>3.45</v>
      </c>
      <c r="F107" s="1">
        <f>[1]!CIEL3.ABE</f>
        <v>3.49</v>
      </c>
      <c r="G107" s="1">
        <f>[1]!CIEL3.MAX</f>
        <v>3.51</v>
      </c>
      <c r="H107" s="1">
        <f>[1]!CIEL3.MIN</f>
        <v>3.45</v>
      </c>
      <c r="I107" s="1">
        <f>[1]!CIEL3.FEC</f>
        <v>3.51</v>
      </c>
      <c r="J107" s="1">
        <f>[1]!CIEL3.VAR</f>
        <v>-1.7094017094016984</v>
      </c>
      <c r="K107" s="1" t="s">
        <v>212</v>
      </c>
      <c r="L107" s="1">
        <f>[1]!CIEL3.NEG</f>
        <v>18793</v>
      </c>
      <c r="M107" s="1">
        <f>[1]!CIEL3.VOL</f>
        <v>110910984</v>
      </c>
      <c r="N107" s="1" t="str">
        <f>[1]!CIEL3.204</f>
        <v>1,54</v>
      </c>
    </row>
    <row r="108" spans="2:14" ht="20.100000000000001" customHeight="1" x14ac:dyDescent="0.25">
      <c r="B108" s="1" t="s">
        <v>213</v>
      </c>
      <c r="C108" s="1" t="str">
        <f>[1]!CLSC4.DAT</f>
        <v>30/04/2021</v>
      </c>
      <c r="D108" s="1" t="str">
        <f>[1]!CLSC4.HOR</f>
        <v>16:49:42</v>
      </c>
      <c r="E108" s="1">
        <f>[1]!CLSC4.ULT</f>
        <v>63.51</v>
      </c>
      <c r="F108" s="1">
        <f>[1]!CLSC4.ABE</f>
        <v>64.78</v>
      </c>
      <c r="G108" s="1">
        <f>[1]!CLSC4.MAX</f>
        <v>64.78</v>
      </c>
      <c r="H108" s="1">
        <f>[1]!CLSC4.MIN</f>
        <v>63.35</v>
      </c>
      <c r="I108" s="1">
        <f>[1]!CLSC4.FEC</f>
        <v>63.599499999999999</v>
      </c>
      <c r="J108" s="1">
        <f>[1]!CLSC4.VAR</f>
        <v>-0.14072437676396987</v>
      </c>
      <c r="K108" s="1" t="s">
        <v>214</v>
      </c>
      <c r="L108" s="1">
        <f>[1]!CLSC4.NEG</f>
        <v>10</v>
      </c>
      <c r="M108" s="1">
        <f>[1]!CLSC4.VOL</f>
        <v>146191</v>
      </c>
      <c r="N108" s="1" t="str">
        <f>[1]!CLSC4.204</f>
        <v>4,93</v>
      </c>
    </row>
    <row r="109" spans="2:14" ht="20.100000000000001" customHeight="1" x14ac:dyDescent="0.25">
      <c r="B109" s="1" t="s">
        <v>215</v>
      </c>
      <c r="C109" s="1" t="str">
        <f>[1]!CMIG3.DAT</f>
        <v>30/04/2021</v>
      </c>
      <c r="D109" s="1" t="str">
        <f>[1]!CMIG3.HOR</f>
        <v>17:17:14</v>
      </c>
      <c r="E109" s="1">
        <f>[1]!CMIG3.ULT</f>
        <v>16.89</v>
      </c>
      <c r="F109" s="1">
        <f>[1]!CMIG3.ABE</f>
        <v>16.100000000000001</v>
      </c>
      <c r="G109" s="1">
        <f>[1]!CMIG3.MAX</f>
        <v>16.89</v>
      </c>
      <c r="H109" s="1">
        <f>[1]!CMIG3.MIN</f>
        <v>15.92</v>
      </c>
      <c r="I109" s="1">
        <f>[1]!CMIG3.FEC</f>
        <v>16.059999999999999</v>
      </c>
      <c r="J109" s="1">
        <f>[1]!CMIG3.VAR</f>
        <v>5.1681195516812073</v>
      </c>
      <c r="K109" s="1" t="s">
        <v>216</v>
      </c>
      <c r="L109" s="1">
        <f>[1]!CMIG3.NEG</f>
        <v>3998</v>
      </c>
      <c r="M109" s="1">
        <f>[1]!CMIG3.VOL</f>
        <v>46131977</v>
      </c>
      <c r="N109" s="1" t="str">
        <f>[1]!CMIG3.204</f>
        <v>8,85</v>
      </c>
    </row>
    <row r="110" spans="2:14" ht="20.100000000000001" customHeight="1" x14ac:dyDescent="0.25">
      <c r="B110" s="1" t="s">
        <v>217</v>
      </c>
      <c r="C110" s="1" t="str">
        <f>[1]!CMIG4.DAT</f>
        <v>30/04/2021</v>
      </c>
      <c r="D110" s="1" t="str">
        <f>[1]!CMIG4.HOR</f>
        <v>17:59:45</v>
      </c>
      <c r="E110" s="1">
        <f>[1]!CMIG4.ULT</f>
        <v>13.84</v>
      </c>
      <c r="F110" s="1">
        <f>[1]!CMIG4.ABE</f>
        <v>13.99</v>
      </c>
      <c r="G110" s="1">
        <f>[1]!CMIG4.MAX</f>
        <v>14.11</v>
      </c>
      <c r="H110" s="1">
        <f>[1]!CMIG4.MIN</f>
        <v>13.76</v>
      </c>
      <c r="I110" s="1">
        <f>[1]!CMIG4.FEC</f>
        <v>14.03</v>
      </c>
      <c r="J110" s="1">
        <f>[1]!CMIG4.VAR</f>
        <v>-1.3542409123307164</v>
      </c>
      <c r="K110" s="1" t="s">
        <v>218</v>
      </c>
      <c r="L110" s="1">
        <f>[1]!CMIG4.NEG</f>
        <v>32380</v>
      </c>
      <c r="M110" s="1">
        <f>[1]!CMIG4.VOL</f>
        <v>167144440</v>
      </c>
      <c r="N110" s="1" t="str">
        <f>[1]!CMIG4.204</f>
        <v>10,77</v>
      </c>
    </row>
    <row r="111" spans="2:14" ht="20.100000000000001" customHeight="1" x14ac:dyDescent="0.25">
      <c r="B111" s="1" t="s">
        <v>219</v>
      </c>
      <c r="C111" s="1" t="str">
        <f>[1]!CNTO3.DAT</f>
        <v>30/03/2021</v>
      </c>
      <c r="D111" s="1" t="str">
        <f>[1]!CNTO3.HOR</f>
        <v>17:59:41</v>
      </c>
      <c r="E111" s="1">
        <f>[1]!CNTO3.ULT</f>
        <v>28.08</v>
      </c>
      <c r="F111" s="1">
        <f>[1]!CNTO3.ABE</f>
        <v>26.76</v>
      </c>
      <c r="G111" s="1">
        <f>[1]!CNTO3.MAX</f>
        <v>28.59</v>
      </c>
      <c r="H111" s="1">
        <f>[1]!CNTO3.MIN</f>
        <v>26.64</v>
      </c>
      <c r="I111" s="1">
        <f>[1]!CNTO3.FEC</f>
        <v>28.08</v>
      </c>
      <c r="J111" s="1">
        <f>[1]!CNTO3.VAR</f>
        <v>0</v>
      </c>
      <c r="K111" s="1" t="s">
        <v>220</v>
      </c>
      <c r="L111" s="1">
        <f>[1]!CNTO3.NEG</f>
        <v>9604</v>
      </c>
      <c r="M111" s="1">
        <f>[1]!CNTO3.VOL</f>
        <v>58084772</v>
      </c>
      <c r="N111" s="1" t="str">
        <f>[1]!CNTO3.204</f>
        <v>-1,00</v>
      </c>
    </row>
    <row r="112" spans="2:14" ht="20.100000000000001" customHeight="1" x14ac:dyDescent="0.25">
      <c r="B112" s="1" t="s">
        <v>221</v>
      </c>
      <c r="C112" s="1" t="str">
        <f>[1]!COCE5.DAT</f>
        <v>30/04/2021</v>
      </c>
      <c r="D112" s="1" t="str">
        <f>[1]!COCE5.HOR</f>
        <v>17:06:00</v>
      </c>
      <c r="E112" s="1">
        <f>[1]!COCE5.ULT</f>
        <v>57.4</v>
      </c>
      <c r="F112" s="1">
        <f>[1]!COCE5.ABE</f>
        <v>57.01</v>
      </c>
      <c r="G112" s="1">
        <f>[1]!COCE5.MAX</f>
        <v>57.93</v>
      </c>
      <c r="H112" s="1">
        <f>[1]!COCE5.MIN</f>
        <v>56.65</v>
      </c>
      <c r="I112" s="1">
        <f>[1]!COCE5.FEC</f>
        <v>57.01</v>
      </c>
      <c r="J112" s="1">
        <f>[1]!COCE5.VAR</f>
        <v>0.6840905104367665</v>
      </c>
      <c r="K112" s="1" t="s">
        <v>222</v>
      </c>
      <c r="L112" s="1">
        <f>[1]!COCE5.NEG</f>
        <v>77</v>
      </c>
      <c r="M112" s="1">
        <f>[1]!COCE5.VOL</f>
        <v>1519954</v>
      </c>
      <c r="N112" s="1" t="str">
        <f>[1]!COCE5.204</f>
        <v>3,68</v>
      </c>
    </row>
    <row r="113" spans="2:14" ht="20.100000000000001" customHeight="1" x14ac:dyDescent="0.25">
      <c r="B113" s="1" t="s">
        <v>223</v>
      </c>
      <c r="C113" s="1" t="str">
        <f>[1]!COGN3.DAT</f>
        <v>30/04/2021</v>
      </c>
      <c r="D113" s="1" t="str">
        <f>[1]!COGN3.HOR</f>
        <v>17:59:50</v>
      </c>
      <c r="E113" s="1">
        <f>[1]!COGN3.ULT</f>
        <v>3.87</v>
      </c>
      <c r="F113" s="1">
        <f>[1]!COGN3.ABE</f>
        <v>3.93</v>
      </c>
      <c r="G113" s="1">
        <f>[1]!COGN3.MAX</f>
        <v>3.97</v>
      </c>
      <c r="H113" s="1">
        <f>[1]!COGN3.MIN</f>
        <v>3.85</v>
      </c>
      <c r="I113" s="1">
        <f>[1]!COGN3.FEC</f>
        <v>3.93</v>
      </c>
      <c r="J113" s="1">
        <f>[1]!COGN3.VAR</f>
        <v>-1.5267175572519096</v>
      </c>
      <c r="K113" s="1" t="s">
        <v>224</v>
      </c>
      <c r="L113" s="1">
        <f>[1]!COGN3.NEG</f>
        <v>25915</v>
      </c>
      <c r="M113" s="1">
        <f>[1]!COGN3.VOL</f>
        <v>133522307</v>
      </c>
      <c r="N113" s="1" t="str">
        <f>[1]!COGN3.204</f>
        <v>-1,00</v>
      </c>
    </row>
    <row r="114" spans="2:14" ht="20.100000000000001" customHeight="1" x14ac:dyDescent="0.25">
      <c r="B114" s="1" t="s">
        <v>225</v>
      </c>
      <c r="C114" s="1" t="str">
        <f>[1]!CPFE3.DAT</f>
        <v>30/04/2021</v>
      </c>
      <c r="D114" s="1" t="str">
        <f>[1]!CPFE3.HOR</f>
        <v>17:59:48</v>
      </c>
      <c r="E114" s="1">
        <f>[1]!CPFE3.ULT</f>
        <v>29.35</v>
      </c>
      <c r="F114" s="1">
        <f>[1]!CPFE3.ABE</f>
        <v>30.4</v>
      </c>
      <c r="G114" s="1">
        <f>[1]!CPFE3.MAX</f>
        <v>30.57</v>
      </c>
      <c r="H114" s="1">
        <f>[1]!CPFE3.MIN</f>
        <v>29.35</v>
      </c>
      <c r="I114" s="1">
        <f>[1]!CPFE3.FEC</f>
        <v>30.52</v>
      </c>
      <c r="J114" s="1">
        <f>[1]!CPFE3.VAR</f>
        <v>-3.8335517693315797</v>
      </c>
      <c r="K114" s="1" t="s">
        <v>226</v>
      </c>
      <c r="L114" s="1">
        <f>[1]!CPFE3.NEG</f>
        <v>16965</v>
      </c>
      <c r="M114" s="1">
        <f>[1]!CPFE3.VOL</f>
        <v>97798016</v>
      </c>
      <c r="N114" s="1" t="str">
        <f>[1]!CPFE3.204</f>
        <v>6,14</v>
      </c>
    </row>
    <row r="115" spans="2:14" ht="20.100000000000001" customHeight="1" x14ac:dyDescent="0.25">
      <c r="B115" s="1" t="s">
        <v>227</v>
      </c>
      <c r="C115" s="1" t="str">
        <f>[1]!CPLE3.DAT</f>
        <v>30/04/2021</v>
      </c>
      <c r="D115" s="1" t="str">
        <f>[1]!CPLE3.HOR</f>
        <v>17:17:14</v>
      </c>
      <c r="E115" s="1">
        <f>[1]!CPLE3.ULT</f>
        <v>5.5</v>
      </c>
      <c r="F115" s="1">
        <f>[1]!CPLE3.ABE</f>
        <v>5.96</v>
      </c>
      <c r="G115" s="1">
        <f>[1]!CPLE3.MAX</f>
        <v>5.99</v>
      </c>
      <c r="H115" s="1">
        <f>[1]!CPLE3.MIN</f>
        <v>5.5</v>
      </c>
      <c r="I115" s="1">
        <f>[1]!CPLE3.FEC</f>
        <v>5.9676999999999998</v>
      </c>
      <c r="J115" s="1">
        <f>[1]!CPLE3.VAR</f>
        <v>-7.8371902072825339</v>
      </c>
      <c r="K115" s="1" t="s">
        <v>228</v>
      </c>
      <c r="L115" s="1">
        <f>[1]!CPLE3.NEG</f>
        <v>7625</v>
      </c>
      <c r="M115" s="1">
        <f>[1]!CPLE3.VOL</f>
        <v>40092518</v>
      </c>
      <c r="N115" s="1" t="str">
        <f>[1]!CPLE3.204</f>
        <v>16,29</v>
      </c>
    </row>
    <row r="116" spans="2:14" ht="20.100000000000001" customHeight="1" x14ac:dyDescent="0.25">
      <c r="B116" s="1" t="s">
        <v>229</v>
      </c>
      <c r="C116" s="1" t="str">
        <f>[1]!CPLE6.DAT</f>
        <v>30/04/2021</v>
      </c>
      <c r="D116" s="1" t="str">
        <f>[1]!CPLE6.HOR</f>
        <v>17:59:51</v>
      </c>
      <c r="E116" s="1">
        <f>[1]!CPLE6.ULT</f>
        <v>6.26</v>
      </c>
      <c r="F116" s="1">
        <f>[1]!CPLE6.ABE</f>
        <v>6.26</v>
      </c>
      <c r="G116" s="1">
        <f>[1]!CPLE6.MAX</f>
        <v>6.45</v>
      </c>
      <c r="H116" s="1">
        <f>[1]!CPLE6.MIN</f>
        <v>6.09</v>
      </c>
      <c r="I116" s="1">
        <f>[1]!CPLE6.FEC</f>
        <v>6.3003999999999998</v>
      </c>
      <c r="J116" s="1">
        <f>[1]!CPLE6.VAR</f>
        <v>-0.64122912830931356</v>
      </c>
      <c r="K116" s="1" t="s">
        <v>230</v>
      </c>
      <c r="L116" s="1">
        <f>[1]!CPLE6.NEG</f>
        <v>28201</v>
      </c>
      <c r="M116" s="1">
        <f>[1]!CPLE6.VOL</f>
        <v>232915306</v>
      </c>
      <c r="N116" s="1" t="str">
        <f>[1]!CPLE6.204</f>
        <v>15,55</v>
      </c>
    </row>
    <row r="117" spans="2:14" ht="20.100000000000001" customHeight="1" x14ac:dyDescent="0.25">
      <c r="B117" s="1" t="s">
        <v>231</v>
      </c>
      <c r="C117" s="1" t="str">
        <f>[1]!CRDE3.DAT</f>
        <v>30/04/2021</v>
      </c>
      <c r="D117" s="1" t="str">
        <f>[1]!CRDE3.HOR</f>
        <v>16:14:29</v>
      </c>
      <c r="E117" s="1">
        <f>[1]!CRDE3.ULT</f>
        <v>23</v>
      </c>
      <c r="F117" s="1">
        <f>[1]!CRDE3.ABE</f>
        <v>23</v>
      </c>
      <c r="G117" s="1">
        <f>[1]!CRDE3.MAX</f>
        <v>23</v>
      </c>
      <c r="H117" s="1">
        <f>[1]!CRDE3.MIN</f>
        <v>23</v>
      </c>
      <c r="I117" s="1">
        <f>[1]!CRDE3.FEC</f>
        <v>23</v>
      </c>
      <c r="J117" s="1">
        <f>[1]!CRDE3.VAR</f>
        <v>0</v>
      </c>
      <c r="K117" s="1" t="s">
        <v>232</v>
      </c>
      <c r="L117" s="1">
        <f>[1]!CRDE3.NEG</f>
        <v>3</v>
      </c>
      <c r="M117" s="1">
        <f>[1]!CRDE3.VOL</f>
        <v>11500</v>
      </c>
      <c r="N117" s="1" t="str">
        <f>[1]!CRDE3.204</f>
        <v>-1,00</v>
      </c>
    </row>
    <row r="118" spans="2:14" ht="20.100000000000001" customHeight="1" x14ac:dyDescent="0.25">
      <c r="B118" s="1" t="s">
        <v>233</v>
      </c>
      <c r="C118" s="1" t="str">
        <f>[1]!CRFB3.DAT</f>
        <v>30/04/2021</v>
      </c>
      <c r="D118" s="1" t="str">
        <f>[1]!CRFB3.HOR</f>
        <v>17:59:57</v>
      </c>
      <c r="E118" s="1">
        <f>[1]!CRFB3.ULT</f>
        <v>21.72</v>
      </c>
      <c r="F118" s="1">
        <f>[1]!CRFB3.ABE</f>
        <v>21.98</v>
      </c>
      <c r="G118" s="1">
        <f>[1]!CRFB3.MAX</f>
        <v>22.17</v>
      </c>
      <c r="H118" s="1">
        <f>[1]!CRFB3.MIN</f>
        <v>21.61</v>
      </c>
      <c r="I118" s="1">
        <f>[1]!CRFB3.FEC</f>
        <v>22.18</v>
      </c>
      <c r="J118" s="1">
        <f>[1]!CRFB3.VAR</f>
        <v>-2.0739404869251619</v>
      </c>
      <c r="K118" s="1" t="s">
        <v>234</v>
      </c>
      <c r="L118" s="1">
        <f>[1]!CRFB3.NEG</f>
        <v>12551</v>
      </c>
      <c r="M118" s="1">
        <f>[1]!CRFB3.VOL</f>
        <v>75910249</v>
      </c>
      <c r="N118" s="1" t="str">
        <f>[1]!CRFB3.204</f>
        <v>2,72</v>
      </c>
    </row>
    <row r="119" spans="2:14" ht="20.100000000000001" customHeight="1" x14ac:dyDescent="0.25">
      <c r="B119" s="1" t="s">
        <v>235</v>
      </c>
      <c r="C119" s="1" t="str">
        <f>[1]!CRIV3.DAT</f>
        <v>30/04/2021</v>
      </c>
      <c r="D119" s="1" t="str">
        <f>[1]!CRIV3.HOR</f>
        <v>17:05:00</v>
      </c>
      <c r="E119" s="1">
        <f>[1]!CRIV3.ULT</f>
        <v>5.49</v>
      </c>
      <c r="F119" s="1">
        <f>[1]!CRIV3.ABE</f>
        <v>5.3</v>
      </c>
      <c r="G119" s="1">
        <f>[1]!CRIV3.MAX</f>
        <v>5.49</v>
      </c>
      <c r="H119" s="1">
        <f>[1]!CRIV3.MIN</f>
        <v>5.3</v>
      </c>
      <c r="I119" s="1">
        <f>[1]!CRIV3.FEC</f>
        <v>5.6</v>
      </c>
      <c r="J119" s="1">
        <f>[1]!CRIV3.VAR</f>
        <v>-1.9642857142857042</v>
      </c>
      <c r="K119" s="1" t="s">
        <v>236</v>
      </c>
      <c r="L119" s="1">
        <f>[1]!CRIV3.NEG</f>
        <v>7</v>
      </c>
      <c r="M119" s="1">
        <f>[1]!CRIV3.VOL</f>
        <v>5379</v>
      </c>
      <c r="N119" s="1" t="str">
        <f>[1]!CRIV3.204</f>
        <v>-1,00</v>
      </c>
    </row>
    <row r="120" spans="2:14" ht="20.100000000000001" customHeight="1" x14ac:dyDescent="0.25">
      <c r="B120" s="1" t="s">
        <v>237</v>
      </c>
      <c r="C120" s="1" t="str">
        <f>[1]!CRIV4.DAT</f>
        <v>30/04/2021</v>
      </c>
      <c r="D120" s="1" t="str">
        <f>[1]!CRIV4.HOR</f>
        <v>15:00:58</v>
      </c>
      <c r="E120" s="1">
        <f>[1]!CRIV4.ULT</f>
        <v>6.3</v>
      </c>
      <c r="F120" s="1">
        <f>[1]!CRIV4.ABE</f>
        <v>6.3</v>
      </c>
      <c r="G120" s="1">
        <f>[1]!CRIV4.MAX</f>
        <v>6.3</v>
      </c>
      <c r="H120" s="1">
        <f>[1]!CRIV4.MIN</f>
        <v>6.3</v>
      </c>
      <c r="I120" s="1">
        <f>[1]!CRIV4.FEC</f>
        <v>6.3</v>
      </c>
      <c r="J120" s="1">
        <f>[1]!CRIV4.VAR</f>
        <v>0</v>
      </c>
      <c r="K120" s="1" t="s">
        <v>238</v>
      </c>
      <c r="L120" s="1">
        <f>[1]!CRIV4.NEG</f>
        <v>1</v>
      </c>
      <c r="M120" s="1">
        <f>[1]!CRIV4.VOL</f>
        <v>1890</v>
      </c>
      <c r="N120" s="1" t="str">
        <f>[1]!CRIV4.204</f>
        <v>5,78</v>
      </c>
    </row>
    <row r="121" spans="2:14" ht="20.100000000000001" customHeight="1" x14ac:dyDescent="0.25">
      <c r="B121" s="1" t="s">
        <v>239</v>
      </c>
      <c r="C121" s="1" t="str">
        <f>[1]!CRPG5.DAT</f>
        <v>30/04/2021</v>
      </c>
      <c r="D121" s="1" t="str">
        <f>[1]!CRPG5.HOR</f>
        <v>17:05:00</v>
      </c>
      <c r="E121" s="1">
        <f>[1]!CRPG5.ULT</f>
        <v>60.03</v>
      </c>
      <c r="F121" s="1">
        <f>[1]!CRPG5.ABE</f>
        <v>59.51</v>
      </c>
      <c r="G121" s="1">
        <f>[1]!CRPG5.MAX</f>
        <v>60.66</v>
      </c>
      <c r="H121" s="1">
        <f>[1]!CRPG5.MIN</f>
        <v>59.01</v>
      </c>
      <c r="I121" s="1">
        <f>[1]!CRPG5.FEC</f>
        <v>60.28</v>
      </c>
      <c r="J121" s="1">
        <f>[1]!CRPG5.VAR</f>
        <v>-0.41473125414731254</v>
      </c>
      <c r="K121" s="1" t="s">
        <v>240</v>
      </c>
      <c r="L121" s="1">
        <f>[1]!CRPG5.NEG</f>
        <v>56</v>
      </c>
      <c r="M121" s="1">
        <f>[1]!CRPG5.VOL</f>
        <v>664782</v>
      </c>
      <c r="N121" s="1" t="str">
        <f>[1]!CRPG5.204</f>
        <v>1,28</v>
      </c>
    </row>
    <row r="122" spans="2:14" ht="20.100000000000001" customHeight="1" x14ac:dyDescent="0.25">
      <c r="B122" s="1" t="s">
        <v>241</v>
      </c>
      <c r="C122" s="1" t="str">
        <f>[1]!CRPG6.DAT</f>
        <v>30/04/2021</v>
      </c>
      <c r="D122" s="1" t="str">
        <f>[1]!CRPG6.HOR</f>
        <v>17:00:00</v>
      </c>
      <c r="E122" s="1">
        <f>[1]!CRPG6.ULT</f>
        <v>60</v>
      </c>
      <c r="F122" s="1">
        <f>[1]!CRPG6.ABE</f>
        <v>59.51</v>
      </c>
      <c r="G122" s="1">
        <f>[1]!CRPG6.MAX</f>
        <v>60</v>
      </c>
      <c r="H122" s="1">
        <f>[1]!CRPG6.MIN</f>
        <v>59.01</v>
      </c>
      <c r="I122" s="1">
        <f>[1]!CRPG6.FEC</f>
        <v>59.99</v>
      </c>
      <c r="J122" s="1">
        <f>[1]!CRPG6.VAR</f>
        <v>1.6669444907481262E-2</v>
      </c>
      <c r="K122" s="1" t="s">
        <v>242</v>
      </c>
      <c r="L122" s="1">
        <f>[1]!CRPG6.NEG</f>
        <v>8</v>
      </c>
      <c r="M122" s="1">
        <f>[1]!CRPG6.VOL</f>
        <v>53751</v>
      </c>
      <c r="N122" s="1" t="str">
        <f>[1]!CRPG6.204</f>
        <v>1,28</v>
      </c>
    </row>
    <row r="123" spans="2:14" ht="20.100000000000001" customHeight="1" x14ac:dyDescent="0.25">
      <c r="B123" s="1" t="s">
        <v>243</v>
      </c>
      <c r="C123" s="1" t="str">
        <f>[1]!CSAN3.DAT</f>
        <v>30/04/2021</v>
      </c>
      <c r="D123" s="1" t="str">
        <f>[1]!CSAN3.HOR</f>
        <v>17:59:58</v>
      </c>
      <c r="E123" s="1">
        <f>[1]!CSAN3.ULT</f>
        <v>90.06</v>
      </c>
      <c r="F123" s="1">
        <f>[1]!CSAN3.ABE</f>
        <v>90.78</v>
      </c>
      <c r="G123" s="1">
        <f>[1]!CSAN3.MAX</f>
        <v>92.66</v>
      </c>
      <c r="H123" s="1">
        <f>[1]!CSAN3.MIN</f>
        <v>90.06</v>
      </c>
      <c r="I123" s="1">
        <f>[1]!CSAN3.FEC</f>
        <v>91.52</v>
      </c>
      <c r="J123" s="1">
        <f>[1]!CSAN3.VAR</f>
        <v>-1.5952797202797135</v>
      </c>
      <c r="K123" s="1" t="s">
        <v>244</v>
      </c>
      <c r="L123" s="1">
        <f>[1]!CSAN3.NEG</f>
        <v>12120</v>
      </c>
      <c r="M123" s="1">
        <f>[1]!CSAN3.VOL</f>
        <v>631895699</v>
      </c>
      <c r="N123" s="1" t="str">
        <f>[1]!CSAN3.204</f>
        <v>1,66</v>
      </c>
    </row>
    <row r="124" spans="2:14" ht="20.100000000000001" customHeight="1" x14ac:dyDescent="0.25">
      <c r="B124" s="1" t="s">
        <v>245</v>
      </c>
      <c r="C124" s="1" t="str">
        <f>[1]!CSMG3.DAT</f>
        <v>30/04/2021</v>
      </c>
      <c r="D124" s="1" t="str">
        <f>[1]!CSMG3.HOR</f>
        <v>17:53:32</v>
      </c>
      <c r="E124" s="1">
        <f>[1]!CSMG3.ULT</f>
        <v>16.809999999999999</v>
      </c>
      <c r="F124" s="1">
        <f>[1]!CSMG3.ABE</f>
        <v>17.079999999999998</v>
      </c>
      <c r="G124" s="1">
        <f>[1]!CSMG3.MAX</f>
        <v>17.3</v>
      </c>
      <c r="H124" s="1">
        <f>[1]!CSMG3.MIN</f>
        <v>16.809999999999999</v>
      </c>
      <c r="I124" s="1">
        <f>[1]!CSMG3.FEC</f>
        <v>17.13</v>
      </c>
      <c r="J124" s="1">
        <f>[1]!CSMG3.VAR</f>
        <v>-1.8680677174547595</v>
      </c>
      <c r="K124" s="1" t="s">
        <v>246</v>
      </c>
      <c r="L124" s="1">
        <f>[1]!CSMG3.NEG</f>
        <v>13039</v>
      </c>
      <c r="M124" s="1">
        <f>[1]!CSMG3.VOL</f>
        <v>69873448</v>
      </c>
      <c r="N124" s="1" t="str">
        <f>[1]!CSMG3.204</f>
        <v>17,60</v>
      </c>
    </row>
    <row r="125" spans="2:14" ht="20.100000000000001" customHeight="1" x14ac:dyDescent="0.25">
      <c r="B125" s="1" t="s">
        <v>247</v>
      </c>
      <c r="C125" s="1" t="str">
        <f>[1]!CSNA3.DAT</f>
        <v>30/04/2021</v>
      </c>
      <c r="D125" s="1" t="str">
        <f>[1]!CSNA3.HOR</f>
        <v>17:59:49</v>
      </c>
      <c r="E125" s="1">
        <f>[1]!CSNA3.ULT</f>
        <v>49.19</v>
      </c>
      <c r="F125" s="1">
        <f>[1]!CSNA3.ABE</f>
        <v>49.62</v>
      </c>
      <c r="G125" s="1">
        <f>[1]!CSNA3.MAX</f>
        <v>50.12</v>
      </c>
      <c r="H125" s="1">
        <f>[1]!CSNA3.MIN</f>
        <v>48.78</v>
      </c>
      <c r="I125" s="1">
        <f>[1]!CSNA3.FEC</f>
        <v>50.24</v>
      </c>
      <c r="J125" s="1">
        <f>[1]!CSNA3.VAR</f>
        <v>-2.0899681528662506</v>
      </c>
      <c r="K125" s="1" t="s">
        <v>248</v>
      </c>
      <c r="L125" s="1">
        <f>[1]!CSNA3.NEG</f>
        <v>31387</v>
      </c>
      <c r="M125" s="1">
        <f>[1]!CSNA3.VOL</f>
        <v>579329845</v>
      </c>
      <c r="N125" s="1" t="str">
        <f>[1]!CSNA3.204</f>
        <v>0,02</v>
      </c>
    </row>
    <row r="126" spans="2:14" ht="20.100000000000001" customHeight="1" x14ac:dyDescent="0.25">
      <c r="B126" s="1" t="s">
        <v>249</v>
      </c>
      <c r="C126" s="1" t="str">
        <f>[1]!CTKA3.DAT</f>
        <v>29/04/2021</v>
      </c>
      <c r="D126" s="1" t="str">
        <f>[1]!CTKA3.HOR</f>
        <v>17:05:00</v>
      </c>
      <c r="E126" s="1">
        <f>[1]!CTKA3.ULT</f>
        <v>29.89</v>
      </c>
      <c r="F126" s="1">
        <f>[1]!CTKA3.ABE</f>
        <v>30.39</v>
      </c>
      <c r="G126" s="1">
        <f>[1]!CTKA3.MAX</f>
        <v>30.39</v>
      </c>
      <c r="H126" s="1">
        <f>[1]!CTKA3.MIN</f>
        <v>28.21</v>
      </c>
      <c r="I126" s="1">
        <f>[1]!CTKA3.FEC</f>
        <v>29.89</v>
      </c>
      <c r="J126" s="1">
        <f>[1]!CTKA3.VAR</f>
        <v>0</v>
      </c>
      <c r="K126" s="1" t="s">
        <v>250</v>
      </c>
      <c r="L126" s="1">
        <f>[1]!CTKA3.NEG</f>
        <v>4</v>
      </c>
      <c r="M126" s="1">
        <f>[1]!CTKA3.VOL</f>
        <v>11838</v>
      </c>
      <c r="N126" s="1" t="str">
        <f>[1]!CTKA3.204</f>
        <v>-1,00</v>
      </c>
    </row>
    <row r="127" spans="2:14" ht="20.100000000000001" customHeight="1" x14ac:dyDescent="0.25">
      <c r="B127" s="1" t="s">
        <v>251</v>
      </c>
      <c r="C127" s="1" t="str">
        <f>[1]!CTKA4.DAT</f>
        <v>30/04/2021</v>
      </c>
      <c r="D127" s="1" t="str">
        <f>[1]!CTKA4.HOR</f>
        <v>16:44:35</v>
      </c>
      <c r="E127" s="1">
        <f>[1]!CTKA4.ULT</f>
        <v>22.05</v>
      </c>
      <c r="F127" s="1">
        <f>[1]!CTKA4.ABE</f>
        <v>22.24</v>
      </c>
      <c r="G127" s="1">
        <f>[1]!CTKA4.MAX</f>
        <v>23.52</v>
      </c>
      <c r="H127" s="1">
        <f>[1]!CTKA4.MIN</f>
        <v>21</v>
      </c>
      <c r="I127" s="1">
        <f>[1]!CTKA4.FEC</f>
        <v>23.39</v>
      </c>
      <c r="J127" s="1">
        <f>[1]!CTKA4.VAR</f>
        <v>-5.7289439931594694</v>
      </c>
      <c r="K127" s="1" t="s">
        <v>252</v>
      </c>
      <c r="L127" s="1">
        <f>[1]!CTKA4.NEG</f>
        <v>22</v>
      </c>
      <c r="M127" s="1">
        <f>[1]!CTKA4.VOL</f>
        <v>96880</v>
      </c>
      <c r="N127" s="1" t="str">
        <f>[1]!CTKA4.204</f>
        <v>-1,00</v>
      </c>
    </row>
    <row r="128" spans="2:14" ht="20.100000000000001" customHeight="1" x14ac:dyDescent="0.25">
      <c r="B128" s="1" t="s">
        <v>253</v>
      </c>
      <c r="C128" s="1" t="str">
        <f>[1]!CTNM3.DAT</f>
        <v>30/04/2021</v>
      </c>
      <c r="D128" s="1" t="str">
        <f>[1]!CTNM3.HOR</f>
        <v>17:00:00</v>
      </c>
      <c r="E128" s="1">
        <f>[1]!CTNM3.ULT</f>
        <v>11.7</v>
      </c>
      <c r="F128" s="1">
        <f>[1]!CTNM3.ABE</f>
        <v>11.7</v>
      </c>
      <c r="G128" s="1">
        <f>[1]!CTNM3.MAX</f>
        <v>11.75</v>
      </c>
      <c r="H128" s="1">
        <f>[1]!CTNM3.MIN</f>
        <v>11.7</v>
      </c>
      <c r="I128" s="1">
        <f>[1]!CTNM3.FEC</f>
        <v>11.66</v>
      </c>
      <c r="J128" s="1">
        <f>[1]!CTNM3.VAR</f>
        <v>0.34305317324184514</v>
      </c>
      <c r="K128" s="1" t="s">
        <v>254</v>
      </c>
      <c r="L128" s="1">
        <f>[1]!CTNM3.NEG</f>
        <v>3</v>
      </c>
      <c r="M128" s="1">
        <f>[1]!CTNM3.VOL</f>
        <v>3515</v>
      </c>
      <c r="N128" s="1" t="str">
        <f>[1]!CTNM3.204</f>
        <v>-1,00</v>
      </c>
    </row>
    <row r="129" spans="2:14" ht="20.100000000000001" customHeight="1" x14ac:dyDescent="0.25">
      <c r="B129" s="1" t="s">
        <v>255</v>
      </c>
      <c r="C129" s="1" t="str">
        <f>[1]!CTNM4.DAT</f>
        <v>30/04/2021</v>
      </c>
      <c r="D129" s="1" t="str">
        <f>[1]!CTNM4.HOR</f>
        <v>17:00:00</v>
      </c>
      <c r="E129" s="1">
        <f>[1]!CTNM4.ULT</f>
        <v>6.6</v>
      </c>
      <c r="F129" s="1">
        <f>[1]!CTNM4.ABE</f>
        <v>6.51</v>
      </c>
      <c r="G129" s="1">
        <f>[1]!CTNM4.MAX</f>
        <v>6.79</v>
      </c>
      <c r="H129" s="1">
        <f>[1]!CTNM4.MIN</f>
        <v>6.42</v>
      </c>
      <c r="I129" s="1">
        <f>[1]!CTNM4.FEC</f>
        <v>6.42</v>
      </c>
      <c r="J129" s="1">
        <f>[1]!CTNM4.VAR</f>
        <v>2.8037383177570048</v>
      </c>
      <c r="K129" s="1" t="s">
        <v>256</v>
      </c>
      <c r="L129" s="1">
        <f>[1]!CTNM4.NEG</f>
        <v>64</v>
      </c>
      <c r="M129" s="1">
        <f>[1]!CTNM4.VOL</f>
        <v>145326</v>
      </c>
      <c r="N129" s="1" t="str">
        <f>[1]!CTNM4.204</f>
        <v>-1,00</v>
      </c>
    </row>
    <row r="130" spans="2:14" ht="20.100000000000001" customHeight="1" x14ac:dyDescent="0.25">
      <c r="B130" s="1" t="s">
        <v>257</v>
      </c>
      <c r="C130" s="1" t="str">
        <f>[1]!CTSA3.DAT</f>
        <v>30/04/2021</v>
      </c>
      <c r="D130" s="1" t="str">
        <f>[1]!CTSA3.HOR</f>
        <v>16:49:00</v>
      </c>
      <c r="E130" s="1">
        <f>[1]!CTSA3.ULT</f>
        <v>2.52</v>
      </c>
      <c r="F130" s="1">
        <f>[1]!CTSA3.ABE</f>
        <v>2.5299999999999998</v>
      </c>
      <c r="G130" s="1">
        <f>[1]!CTSA3.MAX</f>
        <v>2.56</v>
      </c>
      <c r="H130" s="1">
        <f>[1]!CTSA3.MIN</f>
        <v>2.4900000000000002</v>
      </c>
      <c r="I130" s="1">
        <f>[1]!CTSA3.FEC</f>
        <v>2.52</v>
      </c>
      <c r="J130" s="1">
        <f>[1]!CTSA3.VAR</f>
        <v>0</v>
      </c>
      <c r="K130" s="1" t="s">
        <v>258</v>
      </c>
      <c r="L130" s="1">
        <f>[1]!CTSA3.NEG</f>
        <v>99</v>
      </c>
      <c r="M130" s="1">
        <f>[1]!CTSA3.VOL</f>
        <v>85753</v>
      </c>
      <c r="N130" s="1" t="str">
        <f>[1]!CTSA3.204</f>
        <v>15,22</v>
      </c>
    </row>
    <row r="131" spans="2:14" ht="20.100000000000001" customHeight="1" x14ac:dyDescent="0.25">
      <c r="B131" s="1" t="s">
        <v>259</v>
      </c>
      <c r="C131" s="1" t="str">
        <f>[1]!CTSA4.DAT</f>
        <v>30/04/2021</v>
      </c>
      <c r="D131" s="1" t="str">
        <f>[1]!CTSA4.HOR</f>
        <v>16:17:23</v>
      </c>
      <c r="E131" s="1">
        <f>[1]!CTSA4.ULT</f>
        <v>1.96</v>
      </c>
      <c r="F131" s="1">
        <f>[1]!CTSA4.ABE</f>
        <v>2</v>
      </c>
      <c r="G131" s="1">
        <f>[1]!CTSA4.MAX</f>
        <v>2</v>
      </c>
      <c r="H131" s="1">
        <f>[1]!CTSA4.MIN</f>
        <v>1.95</v>
      </c>
      <c r="I131" s="1">
        <f>[1]!CTSA4.FEC</f>
        <v>2</v>
      </c>
      <c r="J131" s="1">
        <f>[1]!CTSA4.VAR</f>
        <v>-2.0000000000000018</v>
      </c>
      <c r="K131" s="1" t="s">
        <v>260</v>
      </c>
      <c r="L131" s="1">
        <f>[1]!CTSA4.NEG</f>
        <v>42</v>
      </c>
      <c r="M131" s="1">
        <f>[1]!CTSA4.VOL</f>
        <v>16373</v>
      </c>
      <c r="N131" s="1" t="str">
        <f>[1]!CTSA4.204</f>
        <v>19,72</v>
      </c>
    </row>
    <row r="132" spans="2:14" ht="20.100000000000001" customHeight="1" x14ac:dyDescent="0.25">
      <c r="B132" s="1" t="s">
        <v>261</v>
      </c>
      <c r="C132" s="1" t="str">
        <f>[1]!CURY3.DAT</f>
        <v>30/04/2021</v>
      </c>
      <c r="D132" s="1" t="str">
        <f>[1]!CURY3.HOR</f>
        <v>17:08:00</v>
      </c>
      <c r="E132" s="1">
        <f>[1]!CURY3.ULT</f>
        <v>9.83</v>
      </c>
      <c r="F132" s="1">
        <f>[1]!CURY3.ABE</f>
        <v>9.7799999999999994</v>
      </c>
      <c r="G132" s="1">
        <f>[1]!CURY3.MAX</f>
        <v>10.07</v>
      </c>
      <c r="H132" s="1">
        <f>[1]!CURY3.MIN</f>
        <v>9.61</v>
      </c>
      <c r="I132" s="1">
        <f>[1]!CURY3.FEC</f>
        <v>9.69</v>
      </c>
      <c r="J132" s="1">
        <f>[1]!CURY3.VAR</f>
        <v>1.4447884416924723</v>
      </c>
      <c r="K132" s="1" t="s">
        <v>262</v>
      </c>
      <c r="L132" s="1">
        <f>[1]!CURY3.NEG</f>
        <v>11620</v>
      </c>
      <c r="M132" s="1">
        <f>[1]!CURY3.VOL</f>
        <v>29301654</v>
      </c>
      <c r="N132" s="1" t="str">
        <f>[1]!CURY3.204</f>
        <v>48,10</v>
      </c>
    </row>
    <row r="133" spans="2:14" ht="20.100000000000001" customHeight="1" x14ac:dyDescent="0.25">
      <c r="B133" s="1" t="s">
        <v>263</v>
      </c>
      <c r="C133" s="1" t="str">
        <f>[1]!CVCB3.DAT</f>
        <v>30/04/2021</v>
      </c>
      <c r="D133" s="1" t="str">
        <f>[1]!CVCB3.HOR</f>
        <v>17:58:52</v>
      </c>
      <c r="E133" s="1">
        <f>[1]!CVCB3.ULT</f>
        <v>23.97</v>
      </c>
      <c r="F133" s="1">
        <f>[1]!CVCB3.ABE</f>
        <v>24.92</v>
      </c>
      <c r="G133" s="1">
        <f>[1]!CVCB3.MAX</f>
        <v>25.23</v>
      </c>
      <c r="H133" s="1">
        <f>[1]!CVCB3.MIN</f>
        <v>23.67</v>
      </c>
      <c r="I133" s="1">
        <f>[1]!CVCB3.FEC</f>
        <v>25</v>
      </c>
      <c r="J133" s="1">
        <f>[1]!CVCB3.VAR</f>
        <v>-4.1200000000000045</v>
      </c>
      <c r="K133" s="1" t="s">
        <v>264</v>
      </c>
      <c r="L133" s="1">
        <f>[1]!CVCB3.NEG</f>
        <v>20466</v>
      </c>
      <c r="M133" s="1">
        <f>[1]!CVCB3.VOL</f>
        <v>251049522</v>
      </c>
      <c r="N133" s="1" t="str">
        <f>[1]!CVCB3.204</f>
        <v>-1,00</v>
      </c>
    </row>
    <row r="134" spans="2:14" ht="20.100000000000001" customHeight="1" x14ac:dyDescent="0.25">
      <c r="B134" s="1" t="s">
        <v>265</v>
      </c>
      <c r="C134" s="1" t="str">
        <f>[1]!CYRE3.DAT</f>
        <v>30/04/2021</v>
      </c>
      <c r="D134" s="1" t="str">
        <f>[1]!CYRE3.HOR</f>
        <v>17:59:59</v>
      </c>
      <c r="E134" s="1">
        <f>[1]!CYRE3.ULT</f>
        <v>23.53</v>
      </c>
      <c r="F134" s="1">
        <f>[1]!CYRE3.ABE</f>
        <v>24</v>
      </c>
      <c r="G134" s="1">
        <f>[1]!CYRE3.MAX</f>
        <v>24.28</v>
      </c>
      <c r="H134" s="1">
        <f>[1]!CYRE3.MIN</f>
        <v>23.52</v>
      </c>
      <c r="I134" s="1">
        <f>[1]!CYRE3.FEC</f>
        <v>24.08</v>
      </c>
      <c r="J134" s="1">
        <f>[1]!CYRE3.VAR</f>
        <v>-2.2840531561461677</v>
      </c>
      <c r="K134" s="1" t="s">
        <v>266</v>
      </c>
      <c r="L134" s="1">
        <f>[1]!CYRE3.NEG</f>
        <v>28350</v>
      </c>
      <c r="M134" s="1">
        <f>[1]!CYRE3.VOL</f>
        <v>173258362</v>
      </c>
      <c r="N134" s="1" t="str">
        <f>[1]!CYRE3.204</f>
        <v>11,96</v>
      </c>
    </row>
    <row r="135" spans="2:14" ht="20.100000000000001" customHeight="1" x14ac:dyDescent="0.25">
      <c r="B135" s="1" t="s">
        <v>267</v>
      </c>
      <c r="C135" s="1" t="str">
        <f>[1]!DASA3.DAT</f>
        <v>30/04/2021</v>
      </c>
      <c r="D135" s="1" t="str">
        <f>[1]!DASA3.HOR</f>
        <v>17:05:00</v>
      </c>
      <c r="E135" s="1">
        <f>[1]!DASA3.ULT</f>
        <v>57.7</v>
      </c>
      <c r="F135" s="1">
        <f>[1]!DASA3.ABE</f>
        <v>57.76</v>
      </c>
      <c r="G135" s="1">
        <f>[1]!DASA3.MAX</f>
        <v>58.19</v>
      </c>
      <c r="H135" s="1">
        <f>[1]!DASA3.MIN</f>
        <v>57.16</v>
      </c>
      <c r="I135" s="1">
        <f>[1]!DASA3.FEC</f>
        <v>57.9</v>
      </c>
      <c r="J135" s="1">
        <f>[1]!DASA3.VAR</f>
        <v>-0.34542314335059715</v>
      </c>
      <c r="K135" s="1" t="s">
        <v>268</v>
      </c>
      <c r="L135" s="1">
        <f>[1]!DASA3.NEG</f>
        <v>2233</v>
      </c>
      <c r="M135" s="1">
        <f>[1]!DASA3.VOL</f>
        <v>25892204</v>
      </c>
      <c r="N135" s="1" t="str">
        <f>[1]!DASA3.204</f>
        <v>0,42</v>
      </c>
    </row>
    <row r="136" spans="2:14" ht="20.100000000000001" customHeight="1" x14ac:dyDescent="0.25">
      <c r="B136" s="1" t="s">
        <v>269</v>
      </c>
      <c r="C136" s="1" t="str">
        <f>[1]!DIRR3.DAT</f>
        <v>30/04/2021</v>
      </c>
      <c r="D136" s="1" t="str">
        <f>[1]!DIRR3.HOR</f>
        <v>17:08:00</v>
      </c>
      <c r="E136" s="1">
        <f>[1]!DIRR3.ULT</f>
        <v>12.8</v>
      </c>
      <c r="F136" s="1">
        <f>[1]!DIRR3.ABE</f>
        <v>12.92</v>
      </c>
      <c r="G136" s="1">
        <f>[1]!DIRR3.MAX</f>
        <v>12.97</v>
      </c>
      <c r="H136" s="1">
        <f>[1]!DIRR3.MIN</f>
        <v>12.71</v>
      </c>
      <c r="I136" s="1">
        <f>[1]!DIRR3.FEC</f>
        <v>12.96</v>
      </c>
      <c r="J136" s="1">
        <f>[1]!DIRR3.VAR</f>
        <v>-1.2345679012345689</v>
      </c>
      <c r="K136" s="1" t="s">
        <v>270</v>
      </c>
      <c r="L136" s="1">
        <f>[1]!DIRR3.NEG</f>
        <v>3094</v>
      </c>
      <c r="M136" s="1">
        <f>[1]!DIRR3.VOL</f>
        <v>10276789</v>
      </c>
      <c r="N136" s="1" t="str">
        <f>[1]!DIRR3.204</f>
        <v>6,33</v>
      </c>
    </row>
    <row r="137" spans="2:14" ht="20.100000000000001" customHeight="1" x14ac:dyDescent="0.25">
      <c r="B137" s="1" t="s">
        <v>271</v>
      </c>
      <c r="C137" s="1" t="str">
        <f>[1]!DMMO3.DAT</f>
        <v>30/04/2021</v>
      </c>
      <c r="D137" s="1" t="str">
        <f>[1]!DMMO3.HOR</f>
        <v>17:07:00</v>
      </c>
      <c r="E137" s="1">
        <f>[1]!DMMO3.ULT</f>
        <v>0.88</v>
      </c>
      <c r="F137" s="1">
        <f>[1]!DMMO3.ABE</f>
        <v>0.9</v>
      </c>
      <c r="G137" s="1">
        <f>[1]!DMMO3.MAX</f>
        <v>0.91</v>
      </c>
      <c r="H137" s="1">
        <f>[1]!DMMO3.MIN</f>
        <v>0.88</v>
      </c>
      <c r="I137" s="1">
        <f>[1]!DMMO3.FEC</f>
        <v>0.91</v>
      </c>
      <c r="J137" s="1">
        <f>[1]!DMMO3.VAR</f>
        <v>-3.2967032967032996</v>
      </c>
      <c r="K137" s="1" t="s">
        <v>272</v>
      </c>
      <c r="L137" s="1">
        <f>[1]!DMMO3.NEG</f>
        <v>5457</v>
      </c>
      <c r="M137" s="1">
        <f>[1]!DMMO3.VOL</f>
        <v>9830701</v>
      </c>
      <c r="N137" s="1" t="str">
        <f>[1]!DMMO3.204</f>
        <v>-1,00</v>
      </c>
    </row>
    <row r="138" spans="2:14" ht="20.100000000000001" customHeight="1" x14ac:dyDescent="0.25">
      <c r="B138" s="1" t="s">
        <v>273</v>
      </c>
      <c r="C138" s="1" t="str">
        <f>[1]!DMVF3.DAT</f>
        <v>30/04/2021</v>
      </c>
      <c r="D138" s="1" t="str">
        <f>[1]!DMVF3.HOR</f>
        <v>17:05:00</v>
      </c>
      <c r="E138" s="1">
        <f>[1]!DMVF3.ULT</f>
        <v>9.69</v>
      </c>
      <c r="F138" s="1">
        <f>[1]!DMVF3.ABE</f>
        <v>9.8699999999999992</v>
      </c>
      <c r="G138" s="1">
        <f>[1]!DMVF3.MAX</f>
        <v>9.98</v>
      </c>
      <c r="H138" s="1">
        <f>[1]!DMVF3.MIN</f>
        <v>9.68</v>
      </c>
      <c r="I138" s="1">
        <f>[1]!DMVF3.FEC</f>
        <v>9.82</v>
      </c>
      <c r="J138" s="1">
        <f>[1]!DMVF3.VAR</f>
        <v>-1.3238289205702727</v>
      </c>
      <c r="K138" s="1" t="s">
        <v>274</v>
      </c>
      <c r="L138" s="1">
        <f>[1]!DMVF3.NEG</f>
        <v>2074</v>
      </c>
      <c r="M138" s="1">
        <f>[1]!DMVF3.VOL</f>
        <v>5649187</v>
      </c>
      <c r="N138" s="1" t="str">
        <f>[1]!DMVF3.204</f>
        <v>-1,00</v>
      </c>
    </row>
    <row r="139" spans="2:14" ht="20.100000000000001" customHeight="1" x14ac:dyDescent="0.25">
      <c r="B139" s="1" t="s">
        <v>275</v>
      </c>
      <c r="C139" s="1" t="str">
        <f>[1]!DOHL3.DAT</f>
        <v>29/04/2021</v>
      </c>
      <c r="D139" s="1" t="str">
        <f>[1]!DOHL3.HOR</f>
        <v>16:48:22</v>
      </c>
      <c r="E139" s="1">
        <f>[1]!DOHL3.ULT</f>
        <v>27.22</v>
      </c>
      <c r="F139" s="1">
        <f>[1]!DOHL3.ABE</f>
        <v>26.9</v>
      </c>
      <c r="G139" s="1">
        <f>[1]!DOHL3.MAX</f>
        <v>27.22</v>
      </c>
      <c r="H139" s="1">
        <f>[1]!DOHL3.MIN</f>
        <v>26.9</v>
      </c>
      <c r="I139" s="1">
        <f>[1]!DOHL3.FEC</f>
        <v>27.22</v>
      </c>
      <c r="J139" s="1">
        <f>[1]!DOHL3.VAR</f>
        <v>0</v>
      </c>
      <c r="K139" s="1" t="s">
        <v>276</v>
      </c>
      <c r="L139" s="1">
        <f>[1]!DOHL3.NEG</f>
        <v>2</v>
      </c>
      <c r="M139" s="1">
        <f>[1]!DOHL3.VOL</f>
        <v>5412</v>
      </c>
      <c r="N139" s="1" t="str">
        <f>[1]!DOHL3.204</f>
        <v>4,26</v>
      </c>
    </row>
    <row r="140" spans="2:14" ht="20.100000000000001" customHeight="1" x14ac:dyDescent="0.25">
      <c r="B140" s="1" t="s">
        <v>277</v>
      </c>
      <c r="C140" s="1" t="str">
        <f>[1]!DOHL4.DAT</f>
        <v>30/04/2021</v>
      </c>
      <c r="D140" s="1" t="str">
        <f>[1]!DOHL4.HOR</f>
        <v>17:00:00</v>
      </c>
      <c r="E140" s="1">
        <f>[1]!DOHL4.ULT</f>
        <v>5.76</v>
      </c>
      <c r="F140" s="1">
        <f>[1]!DOHL4.ABE</f>
        <v>5.8</v>
      </c>
      <c r="G140" s="1">
        <f>[1]!DOHL4.MAX</f>
        <v>5.8</v>
      </c>
      <c r="H140" s="1">
        <f>[1]!DOHL4.MIN</f>
        <v>5.7</v>
      </c>
      <c r="I140" s="1">
        <f>[1]!DOHL4.FEC</f>
        <v>5.76</v>
      </c>
      <c r="J140" s="1">
        <f>[1]!DOHL4.VAR</f>
        <v>0</v>
      </c>
      <c r="K140" s="1" t="s">
        <v>278</v>
      </c>
      <c r="L140" s="1">
        <f>[1]!DOHL4.NEG</f>
        <v>65</v>
      </c>
      <c r="M140" s="1">
        <f>[1]!DOHL4.VOL</f>
        <v>142996</v>
      </c>
      <c r="N140" s="1" t="str">
        <f>[1]!DOHL4.204</f>
        <v>20,27</v>
      </c>
    </row>
    <row r="141" spans="2:14" ht="20.100000000000001" customHeight="1" x14ac:dyDescent="0.25">
      <c r="B141" s="1" t="s">
        <v>279</v>
      </c>
      <c r="C141" s="1" t="str">
        <f>[1]!DTCY3.DAT</f>
        <v>30/04/2021</v>
      </c>
      <c r="D141" s="1" t="str">
        <f>[1]!DTCY3.HOR</f>
        <v>16:11:15</v>
      </c>
      <c r="E141" s="1">
        <f>[1]!DTCY3.ULT</f>
        <v>9.8000000000000007</v>
      </c>
      <c r="F141" s="1">
        <f>[1]!DTCY3.ABE</f>
        <v>9.8699999999999992</v>
      </c>
      <c r="G141" s="1">
        <f>[1]!DTCY3.MAX</f>
        <v>9.9700000000000006</v>
      </c>
      <c r="H141" s="1">
        <f>[1]!DTCY3.MIN</f>
        <v>9.8000000000000007</v>
      </c>
      <c r="I141" s="1">
        <f>[1]!DTCY3.FEC</f>
        <v>9.8699999999999992</v>
      </c>
      <c r="J141" s="1">
        <f>[1]!DTCY3.VAR</f>
        <v>-0.70921985815601329</v>
      </c>
      <c r="K141" s="1" t="s">
        <v>280</v>
      </c>
      <c r="L141" s="1">
        <f>[1]!DTCY3.NEG</f>
        <v>10</v>
      </c>
      <c r="M141" s="1">
        <f>[1]!DTCY3.VOL</f>
        <v>18699</v>
      </c>
      <c r="N141" s="1" t="str">
        <f>[1]!DTCY3.204</f>
        <v>-1,00</v>
      </c>
    </row>
    <row r="142" spans="2:14" ht="20.100000000000001" customHeight="1" x14ac:dyDescent="0.25">
      <c r="B142" s="1" t="s">
        <v>281</v>
      </c>
      <c r="C142" s="1" t="str">
        <f>[1]!DTEX3.DAT</f>
        <v>30/04/2021</v>
      </c>
      <c r="D142" s="1" t="str">
        <f>[1]!DTEX3.HOR</f>
        <v>17:55:17</v>
      </c>
      <c r="E142" s="1">
        <f>[1]!DTEX3.ULT</f>
        <v>23.7</v>
      </c>
      <c r="F142" s="1">
        <f>[1]!DTEX3.ABE</f>
        <v>22.39</v>
      </c>
      <c r="G142" s="1">
        <f>[1]!DTEX3.MAX</f>
        <v>24.45</v>
      </c>
      <c r="H142" s="1">
        <f>[1]!DTEX3.MIN</f>
        <v>22.2</v>
      </c>
      <c r="I142" s="1">
        <f>[1]!DTEX3.FEC</f>
        <v>21.96</v>
      </c>
      <c r="J142" s="1">
        <f>[1]!DTEX3.VAR</f>
        <v>7.9234972677595552</v>
      </c>
      <c r="K142" s="1" t="s">
        <v>282</v>
      </c>
      <c r="L142" s="1">
        <f>[1]!DTEX3.NEG</f>
        <v>24804</v>
      </c>
      <c r="M142" s="1">
        <f>[1]!DTEX3.VOL</f>
        <v>181833760</v>
      </c>
      <c r="N142" s="1" t="str">
        <f>[1]!DTEX3.204</f>
        <v>2,93</v>
      </c>
    </row>
    <row r="143" spans="2:14" ht="20.100000000000001" customHeight="1" x14ac:dyDescent="0.25">
      <c r="B143" s="1" t="s">
        <v>283</v>
      </c>
      <c r="C143" s="1" t="str">
        <f>[1]!EALT3.DAT</f>
        <v>30/04/2021</v>
      </c>
      <c r="D143" s="1" t="str">
        <f>[1]!EALT3.HOR</f>
        <v>17:06:00</v>
      </c>
      <c r="E143" s="1">
        <f>[1]!EALT3.ULT</f>
        <v>16.059999999999999</v>
      </c>
      <c r="F143" s="1">
        <f>[1]!EALT3.ABE</f>
        <v>17.2</v>
      </c>
      <c r="G143" s="1">
        <f>[1]!EALT3.MAX</f>
        <v>17.2</v>
      </c>
      <c r="H143" s="1">
        <f>[1]!EALT3.MIN</f>
        <v>16.05</v>
      </c>
      <c r="I143" s="1">
        <f>[1]!EALT3.FEC</f>
        <v>16.109100000000002</v>
      </c>
      <c r="J143" s="1">
        <f>[1]!EALT3.VAR</f>
        <v>-0.30479666772198821</v>
      </c>
      <c r="K143" s="1" t="s">
        <v>284</v>
      </c>
      <c r="L143" s="1">
        <f>[1]!EALT3.NEG</f>
        <v>28</v>
      </c>
      <c r="M143" s="1">
        <f>[1]!EALT3.VOL</f>
        <v>73337</v>
      </c>
      <c r="N143" s="1" t="str">
        <f>[1]!EALT3.204</f>
        <v>2,25</v>
      </c>
    </row>
    <row r="144" spans="2:14" ht="20.100000000000001" customHeight="1" x14ac:dyDescent="0.25">
      <c r="B144" s="1" t="s">
        <v>285</v>
      </c>
      <c r="C144" s="1" t="str">
        <f>[1]!EALT4.DAT</f>
        <v>30/04/2021</v>
      </c>
      <c r="D144" s="1" t="str">
        <f>[1]!EALT4.HOR</f>
        <v>17:05:00</v>
      </c>
      <c r="E144" s="1">
        <f>[1]!EALT4.ULT</f>
        <v>6.9</v>
      </c>
      <c r="F144" s="1">
        <f>[1]!EALT4.ABE</f>
        <v>6.74</v>
      </c>
      <c r="G144" s="1">
        <f>[1]!EALT4.MAX</f>
        <v>7.27</v>
      </c>
      <c r="H144" s="1">
        <f>[1]!EALT4.MIN</f>
        <v>6.52</v>
      </c>
      <c r="I144" s="1">
        <f>[1]!EALT4.FEC</f>
        <v>6.4241000000000001</v>
      </c>
      <c r="J144" s="1">
        <f>[1]!EALT4.VAR</f>
        <v>7.4080415933749508</v>
      </c>
      <c r="K144" s="1" t="s">
        <v>286</v>
      </c>
      <c r="L144" s="1">
        <f>[1]!EALT4.NEG</f>
        <v>238</v>
      </c>
      <c r="M144" s="1">
        <f>[1]!EALT4.VOL</f>
        <v>607229</v>
      </c>
      <c r="N144" s="1" t="str">
        <f>[1]!EALT4.204</f>
        <v>6,23</v>
      </c>
    </row>
    <row r="145" spans="2:14" ht="20.100000000000001" customHeight="1" x14ac:dyDescent="0.25">
      <c r="B145" s="1" t="s">
        <v>287</v>
      </c>
      <c r="C145" s="1" t="str">
        <f>[1]!ECOR3.DAT</f>
        <v>30/04/2021</v>
      </c>
      <c r="D145" s="1" t="str">
        <f>[1]!ECOR3.HOR</f>
        <v>17:59:27</v>
      </c>
      <c r="E145" s="1">
        <f>[1]!ECOR3.ULT</f>
        <v>12.03</v>
      </c>
      <c r="F145" s="1">
        <f>[1]!ECOR3.ABE</f>
        <v>12.13</v>
      </c>
      <c r="G145" s="1">
        <f>[1]!ECOR3.MAX</f>
        <v>12.23</v>
      </c>
      <c r="H145" s="1">
        <f>[1]!ECOR3.MIN</f>
        <v>11.89</v>
      </c>
      <c r="I145" s="1">
        <f>[1]!ECOR3.FEC</f>
        <v>12.18</v>
      </c>
      <c r="J145" s="1">
        <f>[1]!ECOR3.VAR</f>
        <v>-1.2315270935960621</v>
      </c>
      <c r="K145" s="1" t="s">
        <v>288</v>
      </c>
      <c r="L145" s="1">
        <f>[1]!ECOR3.NEG</f>
        <v>20808</v>
      </c>
      <c r="M145" s="1">
        <f>[1]!ECOR3.VOL</f>
        <v>72636516</v>
      </c>
      <c r="N145" s="1" t="str">
        <f>[1]!ECOR3.204</f>
        <v>-1,00</v>
      </c>
    </row>
    <row r="146" spans="2:14" ht="20.100000000000001" customHeight="1" x14ac:dyDescent="0.25">
      <c r="B146" s="1" t="s">
        <v>289</v>
      </c>
      <c r="C146" s="1" t="str">
        <f>[1]!EGIE3.DAT</f>
        <v>30/04/2021</v>
      </c>
      <c r="D146" s="1" t="str">
        <f>[1]!EGIE3.HOR</f>
        <v>17:58:21</v>
      </c>
      <c r="E146" s="1">
        <f>[1]!EGIE3.ULT</f>
        <v>40.67</v>
      </c>
      <c r="F146" s="1">
        <f>[1]!EGIE3.ABE</f>
        <v>41.45</v>
      </c>
      <c r="G146" s="1">
        <f>[1]!EGIE3.MAX</f>
        <v>41.7</v>
      </c>
      <c r="H146" s="1">
        <f>[1]!EGIE3.MIN</f>
        <v>40.67</v>
      </c>
      <c r="I146" s="1">
        <f>[1]!EGIE3.FEC</f>
        <v>41.55</v>
      </c>
      <c r="J146" s="1">
        <f>[1]!EGIE3.VAR</f>
        <v>-2.1179302045727932</v>
      </c>
      <c r="K146" s="1" t="s">
        <v>290</v>
      </c>
      <c r="L146" s="1">
        <f>[1]!EGIE3.NEG</f>
        <v>12343</v>
      </c>
      <c r="M146" s="1">
        <f>[1]!EGIE3.VOL</f>
        <v>97441131</v>
      </c>
      <c r="N146" s="1" t="str">
        <f>[1]!EGIE3.204</f>
        <v>4,12</v>
      </c>
    </row>
    <row r="147" spans="2:14" ht="20.100000000000001" customHeight="1" x14ac:dyDescent="0.25">
      <c r="B147" s="1" t="s">
        <v>291</v>
      </c>
      <c r="C147" s="1" t="str">
        <f>[1]!EKTR4.DAT</f>
        <v>29/04/2021</v>
      </c>
      <c r="D147" s="1" t="str">
        <f>[1]!EKTR4.HOR</f>
        <v>16:11:31</v>
      </c>
      <c r="E147" s="1">
        <f>[1]!EKTR4.ULT</f>
        <v>25.55</v>
      </c>
      <c r="F147" s="1">
        <f>[1]!EKTR4.ABE</f>
        <v>25.55</v>
      </c>
      <c r="G147" s="1">
        <f>[1]!EKTR4.MAX</f>
        <v>25.55</v>
      </c>
      <c r="H147" s="1">
        <f>[1]!EKTR4.MIN</f>
        <v>25.55</v>
      </c>
      <c r="I147" s="1">
        <f>[1]!EKTR4.FEC</f>
        <v>25.55</v>
      </c>
      <c r="J147" s="1">
        <f>[1]!EKTR4.VAR</f>
        <v>0</v>
      </c>
      <c r="K147" s="1" t="s">
        <v>292</v>
      </c>
      <c r="L147" s="1">
        <f>[1]!EKTR4.NEG</f>
        <v>4</v>
      </c>
      <c r="M147" s="1">
        <f>[1]!EKTR4.VOL</f>
        <v>51100</v>
      </c>
      <c r="N147" s="1" t="str">
        <f>[1]!EKTR4.204</f>
        <v>11,87</v>
      </c>
    </row>
    <row r="148" spans="2:14" ht="20.100000000000001" customHeight="1" x14ac:dyDescent="0.25">
      <c r="B148" s="1" t="s">
        <v>293</v>
      </c>
      <c r="C148" s="1" t="str">
        <f>[1]!ELET3.DAT</f>
        <v>30/04/2021</v>
      </c>
      <c r="D148" s="1" t="str">
        <f>[1]!ELET3.HOR</f>
        <v>17:59:55</v>
      </c>
      <c r="E148" s="1">
        <f>[1]!ELET3.ULT</f>
        <v>36.79</v>
      </c>
      <c r="F148" s="1">
        <f>[1]!ELET3.ABE</f>
        <v>36.22</v>
      </c>
      <c r="G148" s="1">
        <f>[1]!ELET3.MAX</f>
        <v>37.369999999999997</v>
      </c>
      <c r="H148" s="1">
        <f>[1]!ELET3.MIN</f>
        <v>36.18</v>
      </c>
      <c r="I148" s="1">
        <f>[1]!ELET3.FEC</f>
        <v>36.229999999999997</v>
      </c>
      <c r="J148" s="1">
        <f>[1]!ELET3.VAR</f>
        <v>1.5456803753795261</v>
      </c>
      <c r="K148" s="1" t="s">
        <v>294</v>
      </c>
      <c r="L148" s="1">
        <f>[1]!ELET3.NEG</f>
        <v>15215</v>
      </c>
      <c r="M148" s="1">
        <f>[1]!ELET3.VOL</f>
        <v>170077621</v>
      </c>
      <c r="N148" s="1" t="str">
        <f>[1]!ELET3.204</f>
        <v>10,48</v>
      </c>
    </row>
    <row r="149" spans="2:14" ht="20.100000000000001" customHeight="1" x14ac:dyDescent="0.25">
      <c r="B149" s="1" t="s">
        <v>295</v>
      </c>
      <c r="C149" s="1" t="str">
        <f>[1]!ELET5.DAT</f>
        <v>30/04/2021</v>
      </c>
      <c r="D149" s="1" t="str">
        <f>[1]!ELET5.HOR</f>
        <v>17:00:00</v>
      </c>
      <c r="E149" s="1">
        <f>[1]!ELET5.ULT</f>
        <v>70</v>
      </c>
      <c r="F149" s="1">
        <f>[1]!ELET5.ABE</f>
        <v>70</v>
      </c>
      <c r="G149" s="1">
        <f>[1]!ELET5.MAX</f>
        <v>70</v>
      </c>
      <c r="H149" s="1">
        <f>[1]!ELET5.MIN</f>
        <v>70</v>
      </c>
      <c r="I149" s="1">
        <f>[1]!ELET5.FEC</f>
        <v>72</v>
      </c>
      <c r="J149" s="1">
        <f>[1]!ELET5.VAR</f>
        <v>-2.7777777777777777</v>
      </c>
      <c r="K149" s="1" t="s">
        <v>296</v>
      </c>
      <c r="L149" s="1">
        <f>[1]!ELET5.NEG</f>
        <v>1</v>
      </c>
      <c r="M149" s="1">
        <f>[1]!ELET5.VOL</f>
        <v>14000</v>
      </c>
      <c r="N149" s="1" t="str">
        <f>[1]!ELET5.204</f>
        <v>7,56</v>
      </c>
    </row>
    <row r="150" spans="2:14" ht="20.100000000000001" customHeight="1" x14ac:dyDescent="0.25">
      <c r="B150" s="1" t="s">
        <v>297</v>
      </c>
      <c r="C150" s="1" t="str">
        <f>[1]!ELET6.DAT</f>
        <v>30/04/2021</v>
      </c>
      <c r="D150" s="1" t="str">
        <f>[1]!ELET6.HOR</f>
        <v>17:56:25</v>
      </c>
      <c r="E150" s="1">
        <f>[1]!ELET6.ULT</f>
        <v>36.979999999999997</v>
      </c>
      <c r="F150" s="1">
        <f>[1]!ELET6.ABE</f>
        <v>36.54</v>
      </c>
      <c r="G150" s="1">
        <f>[1]!ELET6.MAX</f>
        <v>37.590000000000003</v>
      </c>
      <c r="H150" s="1">
        <f>[1]!ELET6.MIN</f>
        <v>36.369999999999997</v>
      </c>
      <c r="I150" s="1">
        <f>[1]!ELET6.FEC</f>
        <v>36.56</v>
      </c>
      <c r="J150" s="1">
        <f>[1]!ELET6.VAR</f>
        <v>1.1487964989058932</v>
      </c>
      <c r="K150" s="1" t="s">
        <v>298</v>
      </c>
      <c r="L150" s="1">
        <f>[1]!ELET6.NEG</f>
        <v>9067</v>
      </c>
      <c r="M150" s="1">
        <f>[1]!ELET6.VOL</f>
        <v>80996888</v>
      </c>
      <c r="N150" s="1" t="str">
        <f>[1]!ELET6.204</f>
        <v>11,43</v>
      </c>
    </row>
    <row r="151" spans="2:14" ht="20.100000000000001" customHeight="1" x14ac:dyDescent="0.25">
      <c r="B151" s="1" t="s">
        <v>299</v>
      </c>
      <c r="C151" s="1" t="str">
        <f>[1]!EMAE4.DAT</f>
        <v>30/04/2021</v>
      </c>
      <c r="D151" s="1" t="str">
        <f>[1]!EMAE4.HOR</f>
        <v>17:00:00</v>
      </c>
      <c r="E151" s="1">
        <f>[1]!EMAE4.ULT</f>
        <v>79</v>
      </c>
      <c r="F151" s="1">
        <f>[1]!EMAE4.ABE</f>
        <v>77.59</v>
      </c>
      <c r="G151" s="1">
        <f>[1]!EMAE4.MAX</f>
        <v>79.87</v>
      </c>
      <c r="H151" s="1">
        <f>[1]!EMAE4.MIN</f>
        <v>76.31</v>
      </c>
      <c r="I151" s="1">
        <f>[1]!EMAE4.FEC</f>
        <v>77.59</v>
      </c>
      <c r="J151" s="1">
        <f>[1]!EMAE4.VAR</f>
        <v>1.8172444902693601</v>
      </c>
      <c r="K151" s="1" t="s">
        <v>300</v>
      </c>
      <c r="L151" s="1">
        <f>[1]!EMAE4.NEG</f>
        <v>28</v>
      </c>
      <c r="M151" s="1">
        <f>[1]!EMAE4.VOL</f>
        <v>255194</v>
      </c>
      <c r="N151" s="1" t="str">
        <f>[1]!EMAE4.204</f>
        <v>9,89</v>
      </c>
    </row>
    <row r="152" spans="2:14" ht="20.100000000000001" customHeight="1" x14ac:dyDescent="0.25">
      <c r="B152" s="1" t="s">
        <v>301</v>
      </c>
      <c r="C152" s="1" t="str">
        <f>[1]!EMBR3.DAT</f>
        <v>30/04/2021</v>
      </c>
      <c r="D152" s="1" t="str">
        <f>[1]!EMBR3.HOR</f>
        <v>17:59:57</v>
      </c>
      <c r="E152" s="1">
        <f>[1]!EMBR3.ULT</f>
        <v>15.4</v>
      </c>
      <c r="F152" s="1">
        <f>[1]!EMBR3.ABE</f>
        <v>15.12</v>
      </c>
      <c r="G152" s="1">
        <f>[1]!EMBR3.MAX</f>
        <v>15.43</v>
      </c>
      <c r="H152" s="1">
        <f>[1]!EMBR3.MIN</f>
        <v>14.9</v>
      </c>
      <c r="I152" s="1">
        <f>[1]!EMBR3.FEC</f>
        <v>15.1</v>
      </c>
      <c r="J152" s="1">
        <f>[1]!EMBR3.VAR</f>
        <v>1.986754966887422</v>
      </c>
      <c r="K152" s="1" t="s">
        <v>302</v>
      </c>
      <c r="L152" s="1">
        <f>[1]!EMBR3.NEG</f>
        <v>18987</v>
      </c>
      <c r="M152" s="1">
        <f>[1]!EMBR3.VOL</f>
        <v>134574957</v>
      </c>
      <c r="N152" s="1" t="str">
        <f>[1]!EMBR3.204</f>
        <v>-1,00</v>
      </c>
    </row>
    <row r="153" spans="2:14" ht="20.100000000000001" customHeight="1" x14ac:dyDescent="0.25">
      <c r="B153" s="1" t="s">
        <v>303</v>
      </c>
      <c r="C153" s="1" t="str">
        <f>[1]!ENAT3.DAT</f>
        <v>30/04/2021</v>
      </c>
      <c r="D153" s="1" t="str">
        <f>[1]!ENAT3.HOR</f>
        <v>17:06:00</v>
      </c>
      <c r="E153" s="1">
        <f>[1]!ENAT3.ULT</f>
        <v>15.19</v>
      </c>
      <c r="F153" s="1">
        <f>[1]!ENAT3.ABE</f>
        <v>15.43</v>
      </c>
      <c r="G153" s="1">
        <f>[1]!ENAT3.MAX</f>
        <v>15.56</v>
      </c>
      <c r="H153" s="1">
        <f>[1]!ENAT3.MIN</f>
        <v>15.07</v>
      </c>
      <c r="I153" s="1">
        <f>[1]!ENAT3.FEC</f>
        <v>15.43</v>
      </c>
      <c r="J153" s="1">
        <f>[1]!ENAT3.VAR</f>
        <v>-1.5554115359688931</v>
      </c>
      <c r="K153" s="1" t="s">
        <v>304</v>
      </c>
      <c r="L153" s="1">
        <f>[1]!ENAT3.NEG</f>
        <v>5582</v>
      </c>
      <c r="M153" s="1">
        <f>[1]!ENAT3.VOL</f>
        <v>29858428</v>
      </c>
      <c r="N153" s="1" t="str">
        <f>[1]!ENAT3.204</f>
        <v>7,52</v>
      </c>
    </row>
    <row r="154" spans="2:14" ht="20.100000000000001" customHeight="1" x14ac:dyDescent="0.25">
      <c r="B154" s="1" t="s">
        <v>305</v>
      </c>
      <c r="C154" s="1" t="str">
        <f>[1]!ENBR3.DAT</f>
        <v>30/04/2021</v>
      </c>
      <c r="D154" s="1" t="str">
        <f>[1]!ENBR3.HOR</f>
        <v>00:00:00</v>
      </c>
      <c r="E154" s="1">
        <f>[1]!ENBR3.ULT</f>
        <v>18.79</v>
      </c>
      <c r="F154" s="1">
        <f>[1]!ENBR3.ABE</f>
        <v>19</v>
      </c>
      <c r="G154" s="1">
        <f>[1]!ENBR3.MAX</f>
        <v>19.190000000000001</v>
      </c>
      <c r="H154" s="1">
        <f>[1]!ENBR3.MIN</f>
        <v>18.72</v>
      </c>
      <c r="I154" s="1">
        <f>[1]!ENBR3.FEC</f>
        <v>19.12</v>
      </c>
      <c r="J154" s="1">
        <f>[1]!ENBR3.VAR</f>
        <v>-1.7259414225941518</v>
      </c>
      <c r="K154" s="1" t="s">
        <v>306</v>
      </c>
      <c r="L154" s="1">
        <f>[1]!ENBR3.NEG</f>
        <v>19893</v>
      </c>
      <c r="M154" s="1">
        <f>[1]!ENBR3.VOL</f>
        <v>99620987</v>
      </c>
      <c r="N154" s="1" t="str">
        <f>[1]!ENBR3.204</f>
        <v>5,06</v>
      </c>
    </row>
    <row r="155" spans="2:14" ht="20.100000000000001" customHeight="1" x14ac:dyDescent="0.25">
      <c r="B155" s="1" t="s">
        <v>307</v>
      </c>
      <c r="C155" s="1" t="str">
        <f>[1]!ENEV3.DAT</f>
        <v>30/04/2021</v>
      </c>
      <c r="D155" s="1" t="str">
        <f>[1]!ENEV3.HOR</f>
        <v>17:59:57</v>
      </c>
      <c r="E155" s="1">
        <f>[1]!ENEV3.ULT</f>
        <v>14.67</v>
      </c>
      <c r="F155" s="1">
        <f>[1]!ENEV3.ABE</f>
        <v>15.06</v>
      </c>
      <c r="G155" s="1">
        <f>[1]!ENEV3.MAX</f>
        <v>15.18</v>
      </c>
      <c r="H155" s="1">
        <f>[1]!ENEV3.MIN</f>
        <v>14.6</v>
      </c>
      <c r="I155" s="1">
        <f>[1]!ENEV3.FEC</f>
        <v>15.08</v>
      </c>
      <c r="J155" s="1">
        <f>[1]!ENEV3.VAR</f>
        <v>-2.7188328912466853</v>
      </c>
      <c r="K155" s="1" t="s">
        <v>308</v>
      </c>
      <c r="L155" s="1">
        <f>[1]!ENEV3.NEG</f>
        <v>34997</v>
      </c>
      <c r="M155" s="1">
        <f>[1]!ENEV3.VOL</f>
        <v>374339704</v>
      </c>
      <c r="N155" s="1" t="str">
        <f>[1]!ENEV3.204</f>
        <v>1,70</v>
      </c>
    </row>
    <row r="156" spans="2:14" ht="20.100000000000001" customHeight="1" x14ac:dyDescent="0.25">
      <c r="B156" s="1" t="s">
        <v>309</v>
      </c>
      <c r="C156" s="1" t="str">
        <f>[1]!ENGI11.DAT</f>
        <v>30/04/2021</v>
      </c>
      <c r="D156" s="1" t="str">
        <f>[1]!ENGI11.HOR</f>
        <v>17:58:07</v>
      </c>
      <c r="E156" s="1">
        <f>[1]!ENGI11.ULT</f>
        <v>44.06</v>
      </c>
      <c r="F156" s="1">
        <f>[1]!ENGI11.ABE</f>
        <v>44.85</v>
      </c>
      <c r="G156" s="1">
        <f>[1]!ENGI11.MAX</f>
        <v>45.28</v>
      </c>
      <c r="H156" s="1">
        <f>[1]!ENGI11.MIN</f>
        <v>43.88</v>
      </c>
      <c r="I156" s="1">
        <f>[1]!ENGI11.FEC</f>
        <v>45.08</v>
      </c>
      <c r="J156" s="1">
        <f>[1]!ENGI11.VAR</f>
        <v>-2.2626441881100177</v>
      </c>
      <c r="K156" s="1" t="s">
        <v>310</v>
      </c>
      <c r="L156" s="1">
        <f>[1]!ENGI11.NEG</f>
        <v>9847</v>
      </c>
      <c r="M156" s="1">
        <f>[1]!ENGI11.VOL</f>
        <v>80863180</v>
      </c>
      <c r="N156" s="1" t="str">
        <f>[1]!ENGI11.204</f>
        <v>3,12</v>
      </c>
    </row>
    <row r="157" spans="2:14" ht="20.100000000000001" customHeight="1" x14ac:dyDescent="0.25">
      <c r="B157" s="1" t="s">
        <v>311</v>
      </c>
      <c r="C157" s="1" t="str">
        <f>[1]!ENGI3.DAT</f>
        <v>30/04/2021</v>
      </c>
      <c r="D157" s="1" t="str">
        <f>[1]!ENGI3.HOR</f>
        <v>16:49:00</v>
      </c>
      <c r="E157" s="1">
        <f>[1]!ENGI3.ULT</f>
        <v>15.89</v>
      </c>
      <c r="F157" s="1">
        <f>[1]!ENGI3.ABE</f>
        <v>16.28</v>
      </c>
      <c r="G157" s="1">
        <f>[1]!ENGI3.MAX</f>
        <v>16.28</v>
      </c>
      <c r="H157" s="1">
        <f>[1]!ENGI3.MIN</f>
        <v>15.81</v>
      </c>
      <c r="I157" s="1">
        <f>[1]!ENGI3.FEC</f>
        <v>16.27</v>
      </c>
      <c r="J157" s="1">
        <f>[1]!ENGI3.VAR</f>
        <v>-2.3355869698832148</v>
      </c>
      <c r="K157" s="1" t="s">
        <v>312</v>
      </c>
      <c r="L157" s="1">
        <f>[1]!ENGI3.NEG</f>
        <v>93</v>
      </c>
      <c r="M157" s="1">
        <f>[1]!ENGI3.VOL</f>
        <v>177197</v>
      </c>
      <c r="N157" s="1" t="str">
        <f>[1]!ENGI3.204</f>
        <v>1,73</v>
      </c>
    </row>
    <row r="158" spans="2:14" ht="20.100000000000001" customHeight="1" x14ac:dyDescent="0.25">
      <c r="B158" s="1" t="s">
        <v>313</v>
      </c>
      <c r="C158" s="1" t="str">
        <f>[1]!ENGI4.DAT</f>
        <v>30/04/2021</v>
      </c>
      <c r="D158" s="1" t="str">
        <f>[1]!ENGI4.HOR</f>
        <v>17:00:00</v>
      </c>
      <c r="E158" s="1">
        <f>[1]!ENGI4.ULT</f>
        <v>7.05</v>
      </c>
      <c r="F158" s="1">
        <f>[1]!ENGI4.ABE</f>
        <v>7.29</v>
      </c>
      <c r="G158" s="1">
        <f>[1]!ENGI4.MAX</f>
        <v>7.29</v>
      </c>
      <c r="H158" s="1">
        <f>[1]!ENGI4.MIN</f>
        <v>7.04</v>
      </c>
      <c r="I158" s="1">
        <f>[1]!ENGI4.FEC</f>
        <v>7.26</v>
      </c>
      <c r="J158" s="1">
        <f>[1]!ENGI4.VAR</f>
        <v>-2.8925619834710741</v>
      </c>
      <c r="K158" s="1" t="s">
        <v>314</v>
      </c>
      <c r="L158" s="1">
        <f>[1]!ENGI4.NEG</f>
        <v>133</v>
      </c>
      <c r="M158" s="1">
        <f>[1]!ENGI4.VOL</f>
        <v>252215</v>
      </c>
      <c r="N158" s="1" t="str">
        <f>[1]!ENGI4.204</f>
        <v>3,89</v>
      </c>
    </row>
    <row r="159" spans="2:14" ht="20.100000000000001" customHeight="1" x14ac:dyDescent="0.25">
      <c r="B159" s="1" t="s">
        <v>315</v>
      </c>
      <c r="C159" s="1" t="str">
        <f>[1]!ENJU3.DAT</f>
        <v>30/04/2021</v>
      </c>
      <c r="D159" s="1" t="str">
        <f>[1]!ENJU3.HOR</f>
        <v>17:08:00</v>
      </c>
      <c r="E159" s="1">
        <f>[1]!ENJU3.ULT</f>
        <v>14.41</v>
      </c>
      <c r="F159" s="1">
        <f>[1]!ENJU3.ABE</f>
        <v>13.86</v>
      </c>
      <c r="G159" s="1">
        <f>[1]!ENJU3.MAX</f>
        <v>14.64</v>
      </c>
      <c r="H159" s="1">
        <f>[1]!ENJU3.MIN</f>
        <v>13.64</v>
      </c>
      <c r="I159" s="1">
        <f>[1]!ENJU3.FEC</f>
        <v>13.83</v>
      </c>
      <c r="J159" s="1">
        <f>[1]!ENJU3.VAR</f>
        <v>4.1937816341287064</v>
      </c>
      <c r="K159" s="1" t="s">
        <v>316</v>
      </c>
      <c r="L159" s="1">
        <f>[1]!ENJU3.NEG</f>
        <v>10648</v>
      </c>
      <c r="M159" s="1">
        <f>[1]!ENJU3.VOL</f>
        <v>60771141</v>
      </c>
      <c r="N159" s="1" t="str">
        <f>[1]!ENJU3.204</f>
        <v>-1,00</v>
      </c>
    </row>
    <row r="160" spans="2:14" ht="20.100000000000001" customHeight="1" x14ac:dyDescent="0.25">
      <c r="B160" s="1" t="s">
        <v>317</v>
      </c>
      <c r="C160" s="1" t="str">
        <f>[1]!ENMT3.DAT</f>
        <v>30/04/2021</v>
      </c>
      <c r="D160" s="1" t="str">
        <f>[1]!ENMT3.HOR</f>
        <v>16:39:22</v>
      </c>
      <c r="E160" s="1">
        <f>[1]!ENMT3.ULT</f>
        <v>50</v>
      </c>
      <c r="F160" s="1">
        <f>[1]!ENMT3.ABE</f>
        <v>48.96</v>
      </c>
      <c r="G160" s="1">
        <f>[1]!ENMT3.MAX</f>
        <v>50</v>
      </c>
      <c r="H160" s="1">
        <f>[1]!ENMT3.MIN</f>
        <v>48.96</v>
      </c>
      <c r="I160" s="1">
        <f>[1]!ENMT3.FEC</f>
        <v>48.9</v>
      </c>
      <c r="J160" s="1">
        <f>[1]!ENMT3.VAR</f>
        <v>2.2494887525562404</v>
      </c>
      <c r="K160" s="1" t="s">
        <v>318</v>
      </c>
      <c r="L160" s="1">
        <f>[1]!ENMT3.NEG</f>
        <v>9</v>
      </c>
      <c r="M160" s="1">
        <f>[1]!ENMT3.VOL</f>
        <v>174750</v>
      </c>
      <c r="N160" s="1" t="str">
        <f>[1]!ENMT3.204</f>
        <v>4,82</v>
      </c>
    </row>
    <row r="161" spans="2:14" ht="20.100000000000001" customHeight="1" x14ac:dyDescent="0.25">
      <c r="B161" s="1" t="s">
        <v>319</v>
      </c>
      <c r="C161" s="1" t="str">
        <f>[1]!EQPA3.DAT</f>
        <v>30/04/2021</v>
      </c>
      <c r="D161" s="1" t="str">
        <f>[1]!EQPA3.HOR</f>
        <v>16:48:22</v>
      </c>
      <c r="E161" s="1">
        <f>[1]!EQPA3.ULT</f>
        <v>4.53</v>
      </c>
      <c r="F161" s="1">
        <f>[1]!EQPA3.ABE</f>
        <v>4.58</v>
      </c>
      <c r="G161" s="1">
        <f>[1]!EQPA3.MAX</f>
        <v>4.5999999999999996</v>
      </c>
      <c r="H161" s="1">
        <f>[1]!EQPA3.MIN</f>
        <v>4.4000000000000004</v>
      </c>
      <c r="I161" s="1">
        <f>[1]!EQPA3.FEC</f>
        <v>4.4000000000000004</v>
      </c>
      <c r="J161" s="1">
        <f>[1]!EQPA3.VAR</f>
        <v>2.9545454545454519</v>
      </c>
      <c r="K161" s="1" t="s">
        <v>320</v>
      </c>
      <c r="L161" s="1">
        <f>[1]!EQPA3.NEG</f>
        <v>73</v>
      </c>
      <c r="M161" s="1">
        <f>[1]!EQPA3.VOL</f>
        <v>104490</v>
      </c>
      <c r="N161" s="1" t="str">
        <f>[1]!EQPA3.204</f>
        <v>8,15</v>
      </c>
    </row>
    <row r="162" spans="2:14" ht="20.100000000000001" customHeight="1" x14ac:dyDescent="0.25">
      <c r="B162" s="1" t="s">
        <v>321</v>
      </c>
      <c r="C162" s="1" t="str">
        <f>[1]!EQPA7.DAT</f>
        <v>30/04/2021</v>
      </c>
      <c r="D162" s="1" t="str">
        <f>[1]!EQPA7.HOR</f>
        <v>10:05:00</v>
      </c>
      <c r="E162" s="1">
        <f>[1]!EQPA7.ULT</f>
        <v>6.16</v>
      </c>
      <c r="F162" s="1">
        <f>[1]!EQPA7.ABE</f>
        <v>6.16</v>
      </c>
      <c r="G162" s="1">
        <f>[1]!EQPA7.MAX</f>
        <v>6.16</v>
      </c>
      <c r="H162" s="1">
        <f>[1]!EQPA7.MIN</f>
        <v>6.16</v>
      </c>
      <c r="I162" s="1">
        <f>[1]!EQPA7.FEC</f>
        <v>6.1</v>
      </c>
      <c r="J162" s="1">
        <f>[1]!EQPA7.VAR</f>
        <v>0.98360655737705738</v>
      </c>
      <c r="K162" s="1" t="s">
        <v>322</v>
      </c>
      <c r="L162" s="1">
        <f>[1]!EQPA7.NEG</f>
        <v>1</v>
      </c>
      <c r="M162" s="1">
        <f>[1]!EQPA7.VOL</f>
        <v>3080</v>
      </c>
      <c r="N162" s="1" t="str">
        <f>[1]!EQPA7.204</f>
        <v>6,05</v>
      </c>
    </row>
    <row r="163" spans="2:14" ht="20.100000000000001" customHeight="1" x14ac:dyDescent="0.25">
      <c r="B163" s="1" t="s">
        <v>323</v>
      </c>
      <c r="C163" s="1" t="str">
        <f>[1]!EQTL3.DAT</f>
        <v>30/04/2021</v>
      </c>
      <c r="D163" s="1" t="str">
        <f>[1]!EQTL3.HOR</f>
        <v>17:58:49</v>
      </c>
      <c r="E163" s="1">
        <f>[1]!EQTL3.ULT</f>
        <v>25.09</v>
      </c>
      <c r="F163" s="1">
        <f>[1]!EQTL3.ABE</f>
        <v>25.7</v>
      </c>
      <c r="G163" s="1">
        <f>[1]!EQTL3.MAX</f>
        <v>26.96</v>
      </c>
      <c r="H163" s="1">
        <f>[1]!EQTL3.MIN</f>
        <v>24.41</v>
      </c>
      <c r="I163" s="1">
        <f>[1]!EQTL3.FEC</f>
        <v>25.89</v>
      </c>
      <c r="J163" s="1">
        <f>[1]!EQTL3.VAR</f>
        <v>-3.0899961375048308</v>
      </c>
      <c r="K163" s="1" t="s">
        <v>324</v>
      </c>
      <c r="L163" s="1">
        <f>[1]!EQTL3.NEG</f>
        <v>42793</v>
      </c>
      <c r="M163" s="1">
        <f>[1]!EQTL3.VOL</f>
        <v>424983068</v>
      </c>
      <c r="N163" s="1" t="str">
        <f>[1]!EQTL3.204</f>
        <v>1,28</v>
      </c>
    </row>
    <row r="164" spans="2:14" ht="20.100000000000001" customHeight="1" x14ac:dyDescent="0.25">
      <c r="B164" s="1" t="s">
        <v>325</v>
      </c>
      <c r="C164" s="1" t="str">
        <f>[1]!ETER3.DAT</f>
        <v>30/04/2021</v>
      </c>
      <c r="D164" s="1" t="str">
        <f>[1]!ETER3.HOR</f>
        <v>17:07:00</v>
      </c>
      <c r="E164" s="1">
        <f>[1]!ETER3.ULT</f>
        <v>24.8</v>
      </c>
      <c r="F164" s="1">
        <f>[1]!ETER3.ABE</f>
        <v>25.23</v>
      </c>
      <c r="G164" s="1">
        <f>[1]!ETER3.MAX</f>
        <v>25.5</v>
      </c>
      <c r="H164" s="1">
        <f>[1]!ETER3.MIN</f>
        <v>24.14</v>
      </c>
      <c r="I164" s="1">
        <f>[1]!ETER3.FEC</f>
        <v>25.14</v>
      </c>
      <c r="J164" s="1">
        <f>[1]!ETER3.VAR</f>
        <v>-1.3524264120922826</v>
      </c>
      <c r="K164" s="1" t="s">
        <v>326</v>
      </c>
      <c r="L164" s="1">
        <f>[1]!ETER3.NEG</f>
        <v>7092</v>
      </c>
      <c r="M164" s="1">
        <f>[1]!ETER3.VOL</f>
        <v>68714896</v>
      </c>
      <c r="N164" s="1" t="str">
        <f>[1]!ETER3.204</f>
        <v>-1,00</v>
      </c>
    </row>
    <row r="165" spans="2:14" ht="20.100000000000001" customHeight="1" x14ac:dyDescent="0.25">
      <c r="B165" s="1" t="s">
        <v>327</v>
      </c>
      <c r="C165" s="1" t="str">
        <f>[1]!EUCA3.DAT</f>
        <v>30/04/2021</v>
      </c>
      <c r="D165" s="1" t="str">
        <f>[1]!EUCA3.HOR</f>
        <v>17:05:00</v>
      </c>
      <c r="E165" s="1">
        <f>[1]!EUCA3.ULT</f>
        <v>25.26</v>
      </c>
      <c r="F165" s="1">
        <f>[1]!EUCA3.ABE</f>
        <v>24.35</v>
      </c>
      <c r="G165" s="1">
        <f>[1]!EUCA3.MAX</f>
        <v>26</v>
      </c>
      <c r="H165" s="1">
        <f>[1]!EUCA3.MIN</f>
        <v>24.19</v>
      </c>
      <c r="I165" s="1">
        <f>[1]!EUCA3.FEC</f>
        <v>24.11</v>
      </c>
      <c r="J165" s="1">
        <f>[1]!EUCA3.VAR</f>
        <v>4.7698050601410289</v>
      </c>
      <c r="K165" s="1" t="s">
        <v>328</v>
      </c>
      <c r="L165" s="1">
        <f>[1]!EUCA3.NEG</f>
        <v>87</v>
      </c>
      <c r="M165" s="1">
        <f>[1]!EUCA3.VOL</f>
        <v>388048</v>
      </c>
      <c r="N165" s="1" t="str">
        <f>[1]!EUCA3.204</f>
        <v>0,68</v>
      </c>
    </row>
    <row r="166" spans="2:14" ht="20.100000000000001" customHeight="1" x14ac:dyDescent="0.25">
      <c r="B166" s="1" t="s">
        <v>329</v>
      </c>
      <c r="C166" s="1" t="str">
        <f>[1]!EUCA4.DAT</f>
        <v>30/04/2021</v>
      </c>
      <c r="D166" s="1" t="str">
        <f>[1]!EUCA4.HOR</f>
        <v>17:07:00</v>
      </c>
      <c r="E166" s="1">
        <f>[1]!EUCA4.ULT</f>
        <v>12.15</v>
      </c>
      <c r="F166" s="1">
        <f>[1]!EUCA4.ABE</f>
        <v>12.11</v>
      </c>
      <c r="G166" s="1">
        <f>[1]!EUCA4.MAX</f>
        <v>13.3</v>
      </c>
      <c r="H166" s="1">
        <f>[1]!EUCA4.MIN</f>
        <v>11.65</v>
      </c>
      <c r="I166" s="1">
        <f>[1]!EUCA4.FEC</f>
        <v>12.1</v>
      </c>
      <c r="J166" s="1">
        <f>[1]!EUCA4.VAR</f>
        <v>0.41322314049587366</v>
      </c>
      <c r="K166" s="1" t="s">
        <v>330</v>
      </c>
      <c r="L166" s="1">
        <f>[1]!EUCA4.NEG</f>
        <v>1034</v>
      </c>
      <c r="M166" s="1">
        <f>[1]!EUCA4.VOL</f>
        <v>5044559</v>
      </c>
      <c r="N166" s="1" t="str">
        <f>[1]!EUCA4.204</f>
        <v>1,55</v>
      </c>
    </row>
    <row r="167" spans="2:14" ht="20.100000000000001" customHeight="1" x14ac:dyDescent="0.25">
      <c r="B167" s="1" t="s">
        <v>331</v>
      </c>
      <c r="C167" s="1" t="str">
        <f>[1]!EVEN3.DAT</f>
        <v>30/04/2021</v>
      </c>
      <c r="D167" s="1" t="str">
        <f>[1]!EVEN3.HOR</f>
        <v>17:08:00</v>
      </c>
      <c r="E167" s="1">
        <f>[1]!EVEN3.ULT</f>
        <v>9.66</v>
      </c>
      <c r="F167" s="1">
        <f>[1]!EVEN3.ABE</f>
        <v>9.92</v>
      </c>
      <c r="G167" s="1">
        <f>[1]!EVEN3.MAX</f>
        <v>10.039999999999999</v>
      </c>
      <c r="H167" s="1">
        <f>[1]!EVEN3.MIN</f>
        <v>9.66</v>
      </c>
      <c r="I167" s="1">
        <f>[1]!EVEN3.FEC</f>
        <v>9.98</v>
      </c>
      <c r="J167" s="1">
        <f>[1]!EVEN3.VAR</f>
        <v>-3.2064128256513054</v>
      </c>
      <c r="K167" s="1" t="s">
        <v>332</v>
      </c>
      <c r="L167" s="1">
        <f>[1]!EVEN3.NEG</f>
        <v>7658</v>
      </c>
      <c r="M167" s="1">
        <f>[1]!EVEN3.VOL</f>
        <v>18996091</v>
      </c>
      <c r="N167" s="1" t="str">
        <f>[1]!EVEN3.204</f>
        <v>7,24</v>
      </c>
    </row>
    <row r="168" spans="2:14" ht="20.100000000000001" customHeight="1" x14ac:dyDescent="0.25">
      <c r="B168" s="1" t="s">
        <v>333</v>
      </c>
      <c r="C168" s="1" t="str">
        <f>[1]!EZTC3.DAT</f>
        <v>30/04/2021</v>
      </c>
      <c r="D168" s="1" t="str">
        <f>[1]!EZTC3.HOR</f>
        <v>17:58:52</v>
      </c>
      <c r="E168" s="1">
        <f>[1]!EZTC3.ULT</f>
        <v>32.31</v>
      </c>
      <c r="F168" s="1">
        <f>[1]!EZTC3.ABE</f>
        <v>32.56</v>
      </c>
      <c r="G168" s="1">
        <f>[1]!EZTC3.MAX</f>
        <v>32.869999999999997</v>
      </c>
      <c r="H168" s="1">
        <f>[1]!EZTC3.MIN</f>
        <v>32.07</v>
      </c>
      <c r="I168" s="1">
        <f>[1]!EZTC3.FEC</f>
        <v>32.375999999999998</v>
      </c>
      <c r="J168" s="1">
        <f>[1]!EZTC3.VAR</f>
        <v>-0.20385470719049728</v>
      </c>
      <c r="K168" s="1" t="s">
        <v>334</v>
      </c>
      <c r="L168" s="1">
        <f>[1]!EZTC3.NEG</f>
        <v>12028</v>
      </c>
      <c r="M168" s="1">
        <f>[1]!EZTC3.VOL</f>
        <v>73541847</v>
      </c>
      <c r="N168" s="1" t="str">
        <f>[1]!EZTC3.204</f>
        <v>1,31</v>
      </c>
    </row>
    <row r="169" spans="2:14" ht="20.100000000000001" customHeight="1" x14ac:dyDescent="0.25">
      <c r="B169" s="1" t="s">
        <v>335</v>
      </c>
      <c r="C169" s="1" t="str">
        <f>[1]!FESA3.DAT</f>
        <v>30/04/2021</v>
      </c>
      <c r="D169" s="1" t="str">
        <f>[1]!FESA3.HOR</f>
        <v>17:06:00</v>
      </c>
      <c r="E169" s="1">
        <f>[1]!FESA3.ULT</f>
        <v>54.99</v>
      </c>
      <c r="F169" s="1">
        <f>[1]!FESA3.ABE</f>
        <v>51.7</v>
      </c>
      <c r="G169" s="1">
        <f>[1]!FESA3.MAX</f>
        <v>54.99</v>
      </c>
      <c r="H169" s="1">
        <f>[1]!FESA3.MIN</f>
        <v>51.7</v>
      </c>
      <c r="I169" s="1">
        <f>[1]!FESA3.FEC</f>
        <v>51.29</v>
      </c>
      <c r="J169" s="1">
        <f>[1]!FESA3.VAR</f>
        <v>7.213881848313517</v>
      </c>
      <c r="K169" s="1" t="s">
        <v>336</v>
      </c>
      <c r="L169" s="1">
        <f>[1]!FESA3.NEG</f>
        <v>14</v>
      </c>
      <c r="M169" s="1">
        <f>[1]!FESA3.VOL</f>
        <v>121626</v>
      </c>
      <c r="N169" s="1" t="str">
        <f>[1]!FESA3.204</f>
        <v>1,30</v>
      </c>
    </row>
    <row r="170" spans="2:14" ht="20.100000000000001" customHeight="1" x14ac:dyDescent="0.25">
      <c r="B170" s="1" t="s">
        <v>337</v>
      </c>
      <c r="C170" s="1" t="str">
        <f>[1]!FESA4.DAT</f>
        <v>30/04/2021</v>
      </c>
      <c r="D170" s="1" t="str">
        <f>[1]!FESA4.HOR</f>
        <v>17:11:18</v>
      </c>
      <c r="E170" s="1">
        <f>[1]!FESA4.ULT</f>
        <v>45</v>
      </c>
      <c r="F170" s="1">
        <f>[1]!FESA4.ABE</f>
        <v>41.35</v>
      </c>
      <c r="G170" s="1">
        <f>[1]!FESA4.MAX</f>
        <v>45</v>
      </c>
      <c r="H170" s="1">
        <f>[1]!FESA4.MIN</f>
        <v>41.23</v>
      </c>
      <c r="I170" s="1">
        <f>[1]!FESA4.FEC</f>
        <v>41.36</v>
      </c>
      <c r="J170" s="1">
        <f>[1]!FESA4.VAR</f>
        <v>8.8007736943907169</v>
      </c>
      <c r="K170" s="1" t="s">
        <v>338</v>
      </c>
      <c r="L170" s="1">
        <f>[1]!FESA4.NEG</f>
        <v>4406</v>
      </c>
      <c r="M170" s="1">
        <f>[1]!FESA4.VOL</f>
        <v>60048604</v>
      </c>
      <c r="N170" s="1" t="str">
        <f>[1]!FESA4.204</f>
        <v>1,73</v>
      </c>
    </row>
    <row r="171" spans="2:14" ht="20.100000000000001" customHeight="1" x14ac:dyDescent="0.25">
      <c r="B171" s="1" t="s">
        <v>339</v>
      </c>
      <c r="C171" s="1" t="str">
        <f>[1]!FHER3.DAT</f>
        <v>30/04/2021</v>
      </c>
      <c r="D171" s="1" t="str">
        <f>[1]!FHER3.HOR</f>
        <v>17:08:00</v>
      </c>
      <c r="E171" s="1">
        <f>[1]!FHER3.ULT</f>
        <v>12.95</v>
      </c>
      <c r="F171" s="1">
        <f>[1]!FHER3.ABE</f>
        <v>11.5</v>
      </c>
      <c r="G171" s="1">
        <f>[1]!FHER3.MAX</f>
        <v>13.88</v>
      </c>
      <c r="H171" s="1">
        <f>[1]!FHER3.MIN</f>
        <v>11.09</v>
      </c>
      <c r="I171" s="1">
        <f>[1]!FHER3.FEC</f>
        <v>11.59</v>
      </c>
      <c r="J171" s="1">
        <f>[1]!FHER3.VAR</f>
        <v>11.734253666954267</v>
      </c>
      <c r="K171" s="1" t="s">
        <v>340</v>
      </c>
      <c r="L171" s="1">
        <f>[1]!FHER3.NEG</f>
        <v>8836</v>
      </c>
      <c r="M171" s="1">
        <f>[1]!FHER3.VOL</f>
        <v>43630529</v>
      </c>
      <c r="N171" s="1" t="str">
        <f>[1]!FHER3.204</f>
        <v>-1,00</v>
      </c>
    </row>
    <row r="172" spans="2:14" ht="20.100000000000001" customHeight="1" x14ac:dyDescent="0.25">
      <c r="B172" s="1" t="s">
        <v>341</v>
      </c>
      <c r="C172" s="1" t="str">
        <f>[1]!FLRY3.DAT</f>
        <v>30/04/2021</v>
      </c>
      <c r="D172" s="1" t="str">
        <f>[1]!FLRY3.HOR</f>
        <v>17:59:28</v>
      </c>
      <c r="E172" s="1">
        <f>[1]!FLRY3.ULT</f>
        <v>25.55</v>
      </c>
      <c r="F172" s="1">
        <f>[1]!FLRY3.ABE</f>
        <v>25.89</v>
      </c>
      <c r="G172" s="1">
        <f>[1]!FLRY3.MAX</f>
        <v>26.64</v>
      </c>
      <c r="H172" s="1">
        <f>[1]!FLRY3.MIN</f>
        <v>25.38</v>
      </c>
      <c r="I172" s="1">
        <f>[1]!FLRY3.FEC</f>
        <v>25.53</v>
      </c>
      <c r="J172" s="1">
        <f>[1]!FLRY3.VAR</f>
        <v>7.8339208773989713E-2</v>
      </c>
      <c r="K172" s="1" t="s">
        <v>342</v>
      </c>
      <c r="L172" s="1">
        <f>[1]!FLRY3.NEG</f>
        <v>15211</v>
      </c>
      <c r="M172" s="1">
        <f>[1]!FLRY3.VOL</f>
        <v>85332985</v>
      </c>
      <c r="N172" s="1" t="str">
        <f>[1]!FLRY3.204</f>
        <v>2,70</v>
      </c>
    </row>
    <row r="173" spans="2:14" ht="20.100000000000001" customHeight="1" x14ac:dyDescent="0.25">
      <c r="B173" s="1" t="s">
        <v>343</v>
      </c>
      <c r="C173" s="1" t="str">
        <f>[1]!FRAS3.DAT</f>
        <v>30/04/2021</v>
      </c>
      <c r="D173" s="1" t="str">
        <f>[1]!FRAS3.HOR</f>
        <v>17:07:00</v>
      </c>
      <c r="E173" s="1">
        <f>[1]!FRAS3.ULT</f>
        <v>11.77</v>
      </c>
      <c r="F173" s="1">
        <f>[1]!FRAS3.ABE</f>
        <v>11.77</v>
      </c>
      <c r="G173" s="1">
        <f>[1]!FRAS3.MAX</f>
        <v>11.81</v>
      </c>
      <c r="H173" s="1">
        <f>[1]!FRAS3.MIN</f>
        <v>11.24</v>
      </c>
      <c r="I173" s="1">
        <f>[1]!FRAS3.FEC</f>
        <v>11.76</v>
      </c>
      <c r="J173" s="1">
        <f>[1]!FRAS3.VAR</f>
        <v>8.5034013605440356E-2</v>
      </c>
      <c r="K173" s="1" t="s">
        <v>344</v>
      </c>
      <c r="L173" s="1">
        <f>[1]!FRAS3.NEG</f>
        <v>2200</v>
      </c>
      <c r="M173" s="1">
        <f>[1]!FRAS3.VOL</f>
        <v>11429411</v>
      </c>
      <c r="N173" s="1" t="str">
        <f>[1]!FRAS3.204</f>
        <v>2,10</v>
      </c>
    </row>
    <row r="174" spans="2:14" ht="20.100000000000001" customHeight="1" x14ac:dyDescent="0.25">
      <c r="B174" s="1" t="s">
        <v>345</v>
      </c>
      <c r="C174" s="1" t="str">
        <f>[1]!FRTA3.DAT</f>
        <v>30/04/2021</v>
      </c>
      <c r="D174" s="1" t="str">
        <f>[1]!FRTA3.HOR</f>
        <v>17:07:00</v>
      </c>
      <c r="E174" s="1">
        <f>[1]!FRTA3.ULT</f>
        <v>7.7</v>
      </c>
      <c r="F174" s="1">
        <f>[1]!FRTA3.ABE</f>
        <v>6.86</v>
      </c>
      <c r="G174" s="1">
        <f>[1]!FRTA3.MAX</f>
        <v>9.5</v>
      </c>
      <c r="H174" s="1">
        <f>[1]!FRTA3.MIN</f>
        <v>6.85</v>
      </c>
      <c r="I174" s="1">
        <f>[1]!FRTA3.FEC</f>
        <v>6.86</v>
      </c>
      <c r="J174" s="1">
        <f>[1]!FRTA3.VAR</f>
        <v>12.244897959183671</v>
      </c>
      <c r="K174" s="1" t="s">
        <v>346</v>
      </c>
      <c r="L174" s="1">
        <f>[1]!FRTA3.NEG</f>
        <v>856</v>
      </c>
      <c r="M174" s="1">
        <f>[1]!FRTA3.VOL</f>
        <v>2212433</v>
      </c>
      <c r="N174" s="1" t="str">
        <f>[1]!FRTA3.204</f>
        <v>-1,00</v>
      </c>
    </row>
    <row r="175" spans="2:14" ht="20.100000000000001" customHeight="1" x14ac:dyDescent="0.25">
      <c r="B175" s="1" t="s">
        <v>347</v>
      </c>
      <c r="C175" s="1" t="str">
        <f>[1]!GEPA3.DAT</f>
        <v>30/04/2021</v>
      </c>
      <c r="D175" s="1" t="str">
        <f>[1]!GEPA3.HOR</f>
        <v>16:49:59</v>
      </c>
      <c r="E175" s="1">
        <f>[1]!GEPA3.ULT</f>
        <v>41</v>
      </c>
      <c r="F175" s="1">
        <f>[1]!GEPA3.ABE</f>
        <v>41</v>
      </c>
      <c r="G175" s="1">
        <f>[1]!GEPA3.MAX</f>
        <v>41</v>
      </c>
      <c r="H175" s="1">
        <f>[1]!GEPA3.MIN</f>
        <v>41</v>
      </c>
      <c r="I175" s="1">
        <f>[1]!GEPA3.FEC</f>
        <v>40</v>
      </c>
      <c r="J175" s="1">
        <f>[1]!GEPA3.VAR</f>
        <v>2.5</v>
      </c>
      <c r="K175" s="1" t="s">
        <v>348</v>
      </c>
      <c r="L175" s="1">
        <f>[1]!GEPA3.NEG</f>
        <v>1</v>
      </c>
      <c r="M175" s="1">
        <f>[1]!GEPA3.VOL</f>
        <v>4100</v>
      </c>
      <c r="N175" s="1" t="str">
        <f>[1]!GEPA3.204</f>
        <v>4,36</v>
      </c>
    </row>
    <row r="176" spans="2:14" ht="20.100000000000001" customHeight="1" x14ac:dyDescent="0.25">
      <c r="B176" s="1" t="s">
        <v>349</v>
      </c>
      <c r="C176" s="1" t="str">
        <f>[1]!GEPA4.DAT</f>
        <v>30/04/2021</v>
      </c>
      <c r="D176" s="1" t="str">
        <f>[1]!GEPA4.HOR</f>
        <v>15:25:34</v>
      </c>
      <c r="E176" s="1">
        <f>[1]!GEPA4.ULT</f>
        <v>39.22</v>
      </c>
      <c r="F176" s="1">
        <f>[1]!GEPA4.ABE</f>
        <v>39.79</v>
      </c>
      <c r="G176" s="1">
        <f>[1]!GEPA4.MAX</f>
        <v>39.79</v>
      </c>
      <c r="H176" s="1">
        <f>[1]!GEPA4.MIN</f>
        <v>39.22</v>
      </c>
      <c r="I176" s="1">
        <f>[1]!GEPA4.FEC</f>
        <v>39.89</v>
      </c>
      <c r="J176" s="1">
        <f>[1]!GEPA4.VAR</f>
        <v>-1.6796189521183296</v>
      </c>
      <c r="K176" s="1" t="s">
        <v>350</v>
      </c>
      <c r="L176" s="1">
        <f>[1]!GEPA4.NEG</f>
        <v>7</v>
      </c>
      <c r="M176" s="1">
        <f>[1]!GEPA4.VOL</f>
        <v>31682</v>
      </c>
      <c r="N176" s="1" t="str">
        <f>[1]!GEPA4.204</f>
        <v>4,56</v>
      </c>
    </row>
    <row r="177" spans="2:14" ht="20.100000000000001" customHeight="1" x14ac:dyDescent="0.25">
      <c r="B177" s="1" t="s">
        <v>351</v>
      </c>
      <c r="C177" s="1" t="str">
        <f>[1]!GFSA3.DAT</f>
        <v>30/04/2021</v>
      </c>
      <c r="D177" s="1" t="str">
        <f>[1]!GFSA3.HOR</f>
        <v>17:07:00</v>
      </c>
      <c r="E177" s="1">
        <f>[1]!GFSA3.ULT</f>
        <v>4.5599999999999996</v>
      </c>
      <c r="F177" s="1">
        <f>[1]!GFSA3.ABE</f>
        <v>4.68</v>
      </c>
      <c r="G177" s="1">
        <f>[1]!GFSA3.MAX</f>
        <v>4.72</v>
      </c>
      <c r="H177" s="1">
        <f>[1]!GFSA3.MIN</f>
        <v>4.5599999999999996</v>
      </c>
      <c r="I177" s="1">
        <f>[1]!GFSA3.FEC</f>
        <v>4.7</v>
      </c>
      <c r="J177" s="1">
        <f>[1]!GFSA3.VAR</f>
        <v>-2.978723404255331</v>
      </c>
      <c r="K177" s="1" t="s">
        <v>352</v>
      </c>
      <c r="L177" s="1">
        <f>[1]!GFSA3.NEG</f>
        <v>3662</v>
      </c>
      <c r="M177" s="1">
        <f>[1]!GFSA3.VOL</f>
        <v>16305885</v>
      </c>
      <c r="N177" s="1" t="str">
        <f>[1]!GFSA3.204</f>
        <v>-1,00</v>
      </c>
    </row>
    <row r="178" spans="2:14" ht="20.100000000000001" customHeight="1" x14ac:dyDescent="0.25">
      <c r="B178" s="1" t="s">
        <v>353</v>
      </c>
      <c r="C178" s="1" t="str">
        <f>[1]!GGBR3.DAT</f>
        <v>30/04/2021</v>
      </c>
      <c r="D178" s="1" t="str">
        <f>[1]!GGBR3.HOR</f>
        <v>17:07:00</v>
      </c>
      <c r="E178" s="1">
        <f>[1]!GGBR3.ULT</f>
        <v>27.63</v>
      </c>
      <c r="F178" s="1">
        <f>[1]!GGBR3.ABE</f>
        <v>28.48</v>
      </c>
      <c r="G178" s="1">
        <f>[1]!GGBR3.MAX</f>
        <v>28.48</v>
      </c>
      <c r="H178" s="1">
        <f>[1]!GGBR3.MIN</f>
        <v>27.54</v>
      </c>
      <c r="I178" s="1">
        <f>[1]!GGBR3.FEC</f>
        <v>28.47</v>
      </c>
      <c r="J178" s="1">
        <f>[1]!GGBR3.VAR</f>
        <v>-2.9504741833508952</v>
      </c>
      <c r="K178" s="1" t="s">
        <v>354</v>
      </c>
      <c r="L178" s="1">
        <f>[1]!GGBR3.NEG</f>
        <v>726</v>
      </c>
      <c r="M178" s="1">
        <f>[1]!GGBR3.VOL</f>
        <v>3029884</v>
      </c>
      <c r="N178" s="1" t="str">
        <f>[1]!GGBR3.204</f>
        <v>1,35</v>
      </c>
    </row>
    <row r="179" spans="2:14" ht="20.100000000000001" customHeight="1" x14ac:dyDescent="0.25">
      <c r="B179" s="1" t="s">
        <v>355</v>
      </c>
      <c r="C179" s="1" t="str">
        <f>[1]!GGBR4.DAT</f>
        <v>30/04/2021</v>
      </c>
      <c r="D179" s="1" t="str">
        <f>[1]!GGBR4.HOR</f>
        <v>17:59:50</v>
      </c>
      <c r="E179" s="1">
        <f>[1]!GGBR4.ULT</f>
        <v>33.22</v>
      </c>
      <c r="F179" s="1">
        <f>[1]!GGBR4.ABE</f>
        <v>33.96</v>
      </c>
      <c r="G179" s="1">
        <f>[1]!GGBR4.MAX</f>
        <v>34.26</v>
      </c>
      <c r="H179" s="1">
        <f>[1]!GGBR4.MIN</f>
        <v>33.15</v>
      </c>
      <c r="I179" s="1">
        <f>[1]!GGBR4.FEC</f>
        <v>34.39</v>
      </c>
      <c r="J179" s="1">
        <f>[1]!GGBR4.VAR</f>
        <v>-3.4021517883105603</v>
      </c>
      <c r="K179" s="1" t="s">
        <v>356</v>
      </c>
      <c r="L179" s="1">
        <f>[1]!GGBR4.NEG</f>
        <v>31499</v>
      </c>
      <c r="M179" s="1">
        <f>[1]!GGBR4.VOL</f>
        <v>641145622</v>
      </c>
      <c r="N179" s="1" t="str">
        <f>[1]!GGBR4.204</f>
        <v>1,12</v>
      </c>
    </row>
    <row r="180" spans="2:14" ht="20.100000000000001" customHeight="1" x14ac:dyDescent="0.25">
      <c r="B180" s="1" t="s">
        <v>357</v>
      </c>
      <c r="C180" s="1" t="str">
        <f>[1]!GMAT3.DAT</f>
        <v>30/04/2021</v>
      </c>
      <c r="D180" s="1" t="str">
        <f>[1]!GMAT3.HOR</f>
        <v>17:08:00</v>
      </c>
      <c r="E180" s="1">
        <f>[1]!GMAT3.ULT</f>
        <v>8.15</v>
      </c>
      <c r="F180" s="1">
        <f>[1]!GMAT3.ABE</f>
        <v>8</v>
      </c>
      <c r="G180" s="1">
        <f>[1]!GMAT3.MAX</f>
        <v>8.15</v>
      </c>
      <c r="H180" s="1">
        <f>[1]!GMAT3.MIN</f>
        <v>7.96</v>
      </c>
      <c r="I180" s="1">
        <f>[1]!GMAT3.FEC</f>
        <v>8</v>
      </c>
      <c r="J180" s="1">
        <f>[1]!GMAT3.VAR</f>
        <v>1.8750000000000044</v>
      </c>
      <c r="K180" s="1" t="s">
        <v>358</v>
      </c>
      <c r="L180" s="1">
        <f>[1]!GMAT3.NEG</f>
        <v>14364</v>
      </c>
      <c r="M180" s="1">
        <f>[1]!GMAT3.VOL</f>
        <v>58438158</v>
      </c>
      <c r="N180" s="1" t="str">
        <f>[1]!GMAT3.204</f>
        <v>-1,00</v>
      </c>
    </row>
    <row r="181" spans="2:14" ht="20.100000000000001" customHeight="1" x14ac:dyDescent="0.25">
      <c r="B181" s="1" t="s">
        <v>359</v>
      </c>
      <c r="C181" s="1" t="str">
        <f>[1]!GNDI3.DAT</f>
        <v>30/04/2021</v>
      </c>
      <c r="D181" s="1" t="str">
        <f>[1]!GNDI3.HOR</f>
        <v>17:59:17</v>
      </c>
      <c r="E181" s="1">
        <f>[1]!GNDI3.ULT</f>
        <v>81.27</v>
      </c>
      <c r="F181" s="1">
        <f>[1]!GNDI3.ABE</f>
        <v>81</v>
      </c>
      <c r="G181" s="1">
        <f>[1]!GNDI3.MAX</f>
        <v>82.18</v>
      </c>
      <c r="H181" s="1">
        <f>[1]!GNDI3.MIN</f>
        <v>80.7</v>
      </c>
      <c r="I181" s="1">
        <f>[1]!GNDI3.FEC</f>
        <v>82.31</v>
      </c>
      <c r="J181" s="1">
        <f>[1]!GNDI3.VAR</f>
        <v>-1.2635159761875911</v>
      </c>
      <c r="K181" s="1" t="s">
        <v>360</v>
      </c>
      <c r="L181" s="1">
        <f>[1]!GNDI3.NEG</f>
        <v>13370</v>
      </c>
      <c r="M181" s="1">
        <f>[1]!GNDI3.VOL</f>
        <v>249334461</v>
      </c>
      <c r="N181" s="1" t="str">
        <f>[1]!GNDI3.204</f>
        <v>-1,00</v>
      </c>
    </row>
    <row r="182" spans="2:14" ht="20.100000000000001" customHeight="1" x14ac:dyDescent="0.25">
      <c r="B182" s="1" t="s">
        <v>361</v>
      </c>
      <c r="C182" s="1" t="str">
        <f>[1]!GOAU3.DAT</f>
        <v>30/04/2021</v>
      </c>
      <c r="D182" s="1" t="str">
        <f>[1]!GOAU3.HOR</f>
        <v>17:06:00</v>
      </c>
      <c r="E182" s="1">
        <f>[1]!GOAU3.ULT</f>
        <v>13.73</v>
      </c>
      <c r="F182" s="1">
        <f>[1]!GOAU3.ABE</f>
        <v>13.91</v>
      </c>
      <c r="G182" s="1">
        <f>[1]!GOAU3.MAX</f>
        <v>13.91</v>
      </c>
      <c r="H182" s="1">
        <f>[1]!GOAU3.MIN</f>
        <v>13.52</v>
      </c>
      <c r="I182" s="1">
        <f>[1]!GOAU3.FEC</f>
        <v>13.81</v>
      </c>
      <c r="J182" s="1">
        <f>[1]!GOAU3.VAR</f>
        <v>-0.57929036929761091</v>
      </c>
      <c r="K182" s="1" t="s">
        <v>362</v>
      </c>
      <c r="L182" s="1">
        <f>[1]!GOAU3.NEG</f>
        <v>303</v>
      </c>
      <c r="M182" s="1">
        <f>[1]!GOAU3.VOL</f>
        <v>733103</v>
      </c>
      <c r="N182" s="1" t="str">
        <f>[1]!GOAU3.204</f>
        <v>1,55</v>
      </c>
    </row>
    <row r="183" spans="2:14" ht="20.100000000000001" customHeight="1" x14ac:dyDescent="0.25">
      <c r="B183" s="1" t="s">
        <v>363</v>
      </c>
      <c r="C183" s="1" t="str">
        <f>[1]!GOAU4.DAT</f>
        <v>30/04/2021</v>
      </c>
      <c r="D183" s="1" t="str">
        <f>[1]!GOAU4.HOR</f>
        <v>17:58:07</v>
      </c>
      <c r="E183" s="1">
        <f>[1]!GOAU4.ULT</f>
        <v>14.86</v>
      </c>
      <c r="F183" s="1">
        <f>[1]!GOAU4.ABE</f>
        <v>15</v>
      </c>
      <c r="G183" s="1">
        <f>[1]!GOAU4.MAX</f>
        <v>15.15</v>
      </c>
      <c r="H183" s="1">
        <f>[1]!GOAU4.MIN</f>
        <v>14.8</v>
      </c>
      <c r="I183" s="1">
        <f>[1]!GOAU4.FEC</f>
        <v>15.25</v>
      </c>
      <c r="J183" s="1">
        <f>[1]!GOAU4.VAR</f>
        <v>-2.5573770491803316</v>
      </c>
      <c r="K183" s="1" t="s">
        <v>364</v>
      </c>
      <c r="L183" s="1">
        <f>[1]!GOAU4.NEG</f>
        <v>18202</v>
      </c>
      <c r="M183" s="1">
        <f>[1]!GOAU4.VOL</f>
        <v>140343940</v>
      </c>
      <c r="N183" s="1" t="str">
        <f>[1]!GOAU4.204</f>
        <v>1,43</v>
      </c>
    </row>
    <row r="184" spans="2:14" ht="20.100000000000001" customHeight="1" x14ac:dyDescent="0.25">
      <c r="B184" s="1" t="s">
        <v>365</v>
      </c>
      <c r="C184" s="1" t="str">
        <f>[1]!GOLL4.DAT</f>
        <v>30/04/2021</v>
      </c>
      <c r="D184" s="1" t="str">
        <f>[1]!GOLL4.HOR</f>
        <v>17:59:57</v>
      </c>
      <c r="E184" s="1">
        <f>[1]!GOLL4.ULT</f>
        <v>23.45</v>
      </c>
      <c r="F184" s="1">
        <f>[1]!GOLL4.ABE</f>
        <v>23.76</v>
      </c>
      <c r="G184" s="1">
        <f>[1]!GOLL4.MAX</f>
        <v>24.37</v>
      </c>
      <c r="H184" s="1">
        <f>[1]!GOLL4.MIN</f>
        <v>23.4</v>
      </c>
      <c r="I184" s="1">
        <f>[1]!GOLL4.FEC</f>
        <v>23.84</v>
      </c>
      <c r="J184" s="1">
        <f>[1]!GOLL4.VAR</f>
        <v>-1.6359060402684589</v>
      </c>
      <c r="K184" s="1" t="s">
        <v>366</v>
      </c>
      <c r="L184" s="1">
        <f>[1]!GOLL4.NEG</f>
        <v>15999</v>
      </c>
      <c r="M184" s="1">
        <f>[1]!GOLL4.VOL</f>
        <v>147289375</v>
      </c>
      <c r="N184" s="1" t="str">
        <f>[1]!GOLL4.204</f>
        <v>-1,00</v>
      </c>
    </row>
    <row r="185" spans="2:14" ht="20.100000000000001" customHeight="1" x14ac:dyDescent="0.25">
      <c r="B185" s="1" t="s">
        <v>367</v>
      </c>
      <c r="C185" s="1" t="str">
        <f>[1]!GPAR3.DAT</f>
        <v>30/04/2021</v>
      </c>
      <c r="D185" s="1" t="str">
        <f>[1]!GPAR3.HOR</f>
        <v>10:00:00</v>
      </c>
      <c r="E185" s="1">
        <f>[1]!GPAR3.ULT</f>
        <v>68</v>
      </c>
      <c r="F185" s="1">
        <f>[1]!GPAR3.ABE</f>
        <v>68</v>
      </c>
      <c r="G185" s="1">
        <f>[1]!GPAR3.MAX</f>
        <v>68</v>
      </c>
      <c r="H185" s="1">
        <f>[1]!GPAR3.MIN</f>
        <v>68</v>
      </c>
      <c r="I185" s="1">
        <f>[1]!GPAR3.FEC</f>
        <v>68</v>
      </c>
      <c r="J185" s="1">
        <f>[1]!GPAR3.VAR</f>
        <v>0</v>
      </c>
      <c r="K185" s="1" t="s">
        <v>368</v>
      </c>
      <c r="L185" s="1">
        <f>[1]!GPAR3.NEG</f>
        <v>1</v>
      </c>
      <c r="M185" s="1">
        <f>[1]!GPAR3.VOL</f>
        <v>6800</v>
      </c>
      <c r="N185" s="1" t="str">
        <f>[1]!GPAR3.204</f>
        <v>1,34</v>
      </c>
    </row>
    <row r="186" spans="2:14" ht="20.100000000000001" customHeight="1" x14ac:dyDescent="0.25">
      <c r="B186" s="1" t="s">
        <v>369</v>
      </c>
      <c r="C186" s="1" t="str">
        <f>[1]!GPCP3.DAT</f>
        <v>30/04/2021</v>
      </c>
      <c r="D186" s="1" t="str">
        <f>[1]!GPCP3.HOR</f>
        <v>17:05:00</v>
      </c>
      <c r="E186" s="1">
        <f>[1]!GPCP3.ULT</f>
        <v>34.700000000000003</v>
      </c>
      <c r="F186" s="1">
        <f>[1]!GPCP3.ABE</f>
        <v>32.29</v>
      </c>
      <c r="G186" s="1">
        <f>[1]!GPCP3.MAX</f>
        <v>36.25</v>
      </c>
      <c r="H186" s="1">
        <f>[1]!GPCP3.MIN</f>
        <v>32.020000000000003</v>
      </c>
      <c r="I186" s="1">
        <f>[1]!GPCP3.FEC</f>
        <v>32.299999999999997</v>
      </c>
      <c r="J186" s="1">
        <f>[1]!GPCP3.VAR</f>
        <v>7.4303405572755601</v>
      </c>
      <c r="K186" s="1" t="s">
        <v>370</v>
      </c>
      <c r="L186" s="1">
        <f>[1]!GPCP3.NEG</f>
        <v>1412</v>
      </c>
      <c r="M186" s="1">
        <f>[1]!GPCP3.VOL</f>
        <v>11360595</v>
      </c>
      <c r="N186" s="1" t="str">
        <f>[1]!GPCP3.204</f>
        <v>3,16</v>
      </c>
    </row>
    <row r="187" spans="2:14" ht="20.100000000000001" customHeight="1" x14ac:dyDescent="0.25">
      <c r="B187" s="1" t="s">
        <v>371</v>
      </c>
      <c r="C187" s="1" t="str">
        <f>[1]!GPCP4.DAT</f>
        <v>30/04/2021</v>
      </c>
      <c r="D187" s="1" t="str">
        <f>[1]!GPCP4.HOR</f>
        <v>17:05:00</v>
      </c>
      <c r="E187" s="1">
        <f>[1]!GPCP4.ULT</f>
        <v>32</v>
      </c>
      <c r="F187" s="1">
        <f>[1]!GPCP4.ABE</f>
        <v>30</v>
      </c>
      <c r="G187" s="1">
        <f>[1]!GPCP4.MAX</f>
        <v>32.799999999999997</v>
      </c>
      <c r="H187" s="1">
        <f>[1]!GPCP4.MIN</f>
        <v>30</v>
      </c>
      <c r="I187" s="1">
        <f>[1]!GPCP4.FEC</f>
        <v>29</v>
      </c>
      <c r="J187" s="1">
        <f>[1]!GPCP4.VAR</f>
        <v>10.344827586206897</v>
      </c>
      <c r="K187" s="1" t="s">
        <v>372</v>
      </c>
      <c r="L187" s="1">
        <f>[1]!GPCP4.NEG</f>
        <v>27</v>
      </c>
      <c r="M187" s="1">
        <f>[1]!GPCP4.VOL</f>
        <v>92587</v>
      </c>
      <c r="N187" s="1" t="str">
        <f>[1]!GPCP4.204</f>
        <v>4,35</v>
      </c>
    </row>
    <row r="188" spans="2:14" ht="20.100000000000001" customHeight="1" x14ac:dyDescent="0.25">
      <c r="B188" s="1" t="s">
        <v>373</v>
      </c>
      <c r="C188" s="1" t="str">
        <f>[1]!GPIV33.DAT</f>
        <v>30/04/2021</v>
      </c>
      <c r="D188" s="1" t="str">
        <f>[1]!GPIV33.HOR</f>
        <v>17:06:00</v>
      </c>
      <c r="E188" s="1">
        <f>[1]!GPIV33.ULT</f>
        <v>5.9</v>
      </c>
      <c r="F188" s="1">
        <f>[1]!GPIV33.ABE</f>
        <v>6.09</v>
      </c>
      <c r="G188" s="1">
        <f>[1]!GPIV33.MAX</f>
        <v>6.09</v>
      </c>
      <c r="H188" s="1">
        <f>[1]!GPIV33.MIN</f>
        <v>5.8</v>
      </c>
      <c r="I188" s="1">
        <f>[1]!GPIV33.FEC</f>
        <v>6.09</v>
      </c>
      <c r="J188" s="1">
        <f>[1]!GPIV33.VAR</f>
        <v>-3.1198686371100082</v>
      </c>
      <c r="K188" s="1" t="s">
        <v>374</v>
      </c>
      <c r="L188" s="1">
        <f>[1]!GPIV33.NEG</f>
        <v>1551</v>
      </c>
      <c r="M188" s="1">
        <f>[1]!GPIV33.VOL</f>
        <v>1438200.56</v>
      </c>
      <c r="N188" s="1" t="str">
        <f>[1]!GPIV33.204</f>
        <v>-1,00</v>
      </c>
    </row>
    <row r="189" spans="2:14" ht="20.100000000000001" customHeight="1" x14ac:dyDescent="0.25">
      <c r="B189" s="1" t="s">
        <v>375</v>
      </c>
      <c r="C189" s="1" t="str">
        <f>[1]!GRND3.DAT</f>
        <v>30/04/2021</v>
      </c>
      <c r="D189" s="1" t="str">
        <f>[1]!GRND3.HOR</f>
        <v>17:11:18</v>
      </c>
      <c r="E189" s="1">
        <f>[1]!GRND3.ULT</f>
        <v>8.17</v>
      </c>
      <c r="F189" s="1">
        <f>[1]!GRND3.ABE</f>
        <v>8.0500000000000007</v>
      </c>
      <c r="G189" s="1">
        <f>[1]!GRND3.MAX</f>
        <v>8.17</v>
      </c>
      <c r="H189" s="1">
        <f>[1]!GRND3.MIN</f>
        <v>7.86</v>
      </c>
      <c r="I189" s="1">
        <f>[1]!GRND3.FEC</f>
        <v>7.82</v>
      </c>
      <c r="J189" s="1">
        <f>[1]!GRND3.VAR</f>
        <v>4.4757033248081797</v>
      </c>
      <c r="K189" s="1" t="s">
        <v>376</v>
      </c>
      <c r="L189" s="1">
        <f>[1]!GRND3.NEG</f>
        <v>7664</v>
      </c>
      <c r="M189" s="1">
        <f>[1]!GRND3.VOL</f>
        <v>42301334</v>
      </c>
      <c r="N189" s="1" t="str">
        <f>[1]!GRND3.204</f>
        <v>7,72</v>
      </c>
    </row>
    <row r="190" spans="2:14" ht="20.100000000000001" customHeight="1" x14ac:dyDescent="0.25">
      <c r="B190" s="1" t="s">
        <v>377</v>
      </c>
      <c r="C190" s="1" t="str">
        <f>[1]!GSHP3.DAT</f>
        <v>30/04/2021</v>
      </c>
      <c r="D190" s="1" t="str">
        <f>[1]!GSHP3.HOR</f>
        <v>15:51:03</v>
      </c>
      <c r="E190" s="1">
        <f>[1]!GSHP3.ULT</f>
        <v>45.02</v>
      </c>
      <c r="F190" s="1">
        <f>[1]!GSHP3.ABE</f>
        <v>45.05</v>
      </c>
      <c r="G190" s="1">
        <f>[1]!GSHP3.MAX</f>
        <v>45.11</v>
      </c>
      <c r="H190" s="1">
        <f>[1]!GSHP3.MIN</f>
        <v>45.02</v>
      </c>
      <c r="I190" s="1">
        <f>[1]!GSHP3.FEC</f>
        <v>45</v>
      </c>
      <c r="J190" s="1">
        <f>[1]!GSHP3.VAR</f>
        <v>4.4444444444451399E-2</v>
      </c>
      <c r="K190" s="1" t="s">
        <v>378</v>
      </c>
      <c r="L190" s="1">
        <f>[1]!GSHP3.NEG</f>
        <v>6</v>
      </c>
      <c r="M190" s="1">
        <f>[1]!GSHP3.VOL</f>
        <v>31534</v>
      </c>
      <c r="N190" s="1" t="str">
        <f>[1]!GSHP3.204</f>
        <v>-1,00</v>
      </c>
    </row>
    <row r="191" spans="2:14" ht="20.100000000000001" customHeight="1" x14ac:dyDescent="0.25">
      <c r="B191" s="1" t="s">
        <v>379</v>
      </c>
      <c r="C191" s="1" t="str">
        <f>[1]!GUAR3.DAT</f>
        <v>30/04/2021</v>
      </c>
      <c r="D191" s="1" t="str">
        <f>[1]!GUAR3.HOR</f>
        <v>17:07:00</v>
      </c>
      <c r="E191" s="1">
        <f>[1]!GUAR3.ULT</f>
        <v>16.78</v>
      </c>
      <c r="F191" s="1">
        <f>[1]!GUAR3.ABE</f>
        <v>17.14</v>
      </c>
      <c r="G191" s="1">
        <f>[1]!GUAR3.MAX</f>
        <v>17.7</v>
      </c>
      <c r="H191" s="1">
        <f>[1]!GUAR3.MIN</f>
        <v>16.78</v>
      </c>
      <c r="I191" s="1">
        <f>[1]!GUAR3.FEC</f>
        <v>17.190000000000001</v>
      </c>
      <c r="J191" s="1">
        <f>[1]!GUAR3.VAR</f>
        <v>-2.3851076207097157</v>
      </c>
      <c r="K191" s="1" t="s">
        <v>380</v>
      </c>
      <c r="L191" s="1">
        <f>[1]!GUAR3.NEG</f>
        <v>3312</v>
      </c>
      <c r="M191" s="1">
        <f>[1]!GUAR3.VOL</f>
        <v>11536272</v>
      </c>
      <c r="N191" s="1" t="str">
        <f>[1]!GUAR3.204</f>
        <v>2,06</v>
      </c>
    </row>
    <row r="192" spans="2:14" ht="20.100000000000001" customHeight="1" x14ac:dyDescent="0.25">
      <c r="B192" s="1" t="s">
        <v>381</v>
      </c>
      <c r="C192" s="1" t="str">
        <f>[1]!HAGA3.DAT</f>
        <v>30/04/2021</v>
      </c>
      <c r="D192" s="1" t="str">
        <f>[1]!HAGA3.HOR</f>
        <v>17:00:00</v>
      </c>
      <c r="E192" s="1">
        <f>[1]!HAGA3.ULT</f>
        <v>3.36</v>
      </c>
      <c r="F192" s="1">
        <f>[1]!HAGA3.ABE</f>
        <v>3.41</v>
      </c>
      <c r="G192" s="1">
        <f>[1]!HAGA3.MAX</f>
        <v>3.45</v>
      </c>
      <c r="H192" s="1">
        <f>[1]!HAGA3.MIN</f>
        <v>3.34</v>
      </c>
      <c r="I192" s="1">
        <f>[1]!HAGA3.FEC</f>
        <v>3.45</v>
      </c>
      <c r="J192" s="1">
        <f>[1]!HAGA3.VAR</f>
        <v>-2.6086956521739215</v>
      </c>
      <c r="K192" s="1" t="s">
        <v>382</v>
      </c>
      <c r="L192" s="1">
        <f>[1]!HAGA3.NEG</f>
        <v>21</v>
      </c>
      <c r="M192" s="1">
        <f>[1]!HAGA3.VOL</f>
        <v>16825</v>
      </c>
      <c r="N192" s="1" t="str">
        <f>[1]!HAGA3.204</f>
        <v>-1,00</v>
      </c>
    </row>
    <row r="193" spans="2:14" ht="20.100000000000001" customHeight="1" x14ac:dyDescent="0.25">
      <c r="B193" s="1" t="s">
        <v>383</v>
      </c>
      <c r="C193" s="1" t="str">
        <f>[1]!HAGA4.DAT</f>
        <v>30/04/2021</v>
      </c>
      <c r="D193" s="1" t="str">
        <f>[1]!HAGA4.HOR</f>
        <v>17:00:00</v>
      </c>
      <c r="E193" s="1">
        <f>[1]!HAGA4.ULT</f>
        <v>2.4</v>
      </c>
      <c r="F193" s="1">
        <f>[1]!HAGA4.ABE</f>
        <v>2.2999999999999998</v>
      </c>
      <c r="G193" s="1">
        <f>[1]!HAGA4.MAX</f>
        <v>2.4700000000000002</v>
      </c>
      <c r="H193" s="1">
        <f>[1]!HAGA4.MIN</f>
        <v>2.2999999999999998</v>
      </c>
      <c r="I193" s="1">
        <f>[1]!HAGA4.FEC</f>
        <v>2.33</v>
      </c>
      <c r="J193" s="1">
        <f>[1]!HAGA4.VAR</f>
        <v>3.0042918454935554</v>
      </c>
      <c r="K193" s="1" t="s">
        <v>384</v>
      </c>
      <c r="L193" s="1">
        <f>[1]!HAGA4.NEG</f>
        <v>258</v>
      </c>
      <c r="M193" s="1">
        <f>[1]!HAGA4.VOL</f>
        <v>429154</v>
      </c>
      <c r="N193" s="1" t="str">
        <f>[1]!HAGA4.204</f>
        <v>-1,00</v>
      </c>
    </row>
    <row r="194" spans="2:14" ht="20.100000000000001" customHeight="1" x14ac:dyDescent="0.25">
      <c r="B194" s="1" t="s">
        <v>385</v>
      </c>
      <c r="C194" s="1" t="str">
        <f>[1]!HAPV3.DAT</f>
        <v>30/04/2021</v>
      </c>
      <c r="D194" s="1" t="str">
        <f>[1]!HAPV3.HOR</f>
        <v>17:59:38</v>
      </c>
      <c r="E194" s="1">
        <f>[1]!HAPV3.ULT</f>
        <v>14.44</v>
      </c>
      <c r="F194" s="1">
        <f>[1]!HAPV3.ABE</f>
        <v>14.68</v>
      </c>
      <c r="G194" s="1">
        <f>[1]!HAPV3.MAX</f>
        <v>14.86</v>
      </c>
      <c r="H194" s="1">
        <f>[1]!HAPV3.MIN</f>
        <v>14.38</v>
      </c>
      <c r="I194" s="1">
        <f>[1]!HAPV3.FEC</f>
        <v>14.76</v>
      </c>
      <c r="J194" s="1">
        <f>[1]!HAPV3.VAR</f>
        <v>-2.1680216802168042</v>
      </c>
      <c r="K194" s="1" t="s">
        <v>386</v>
      </c>
      <c r="L194" s="1">
        <f>[1]!HAPV3.NEG</f>
        <v>20556</v>
      </c>
      <c r="M194" s="1">
        <f>[1]!HAPV3.VOL</f>
        <v>335171327</v>
      </c>
      <c r="N194" s="1" t="str">
        <f>[1]!HAPV3.204</f>
        <v>1,73</v>
      </c>
    </row>
    <row r="195" spans="2:14" ht="20.100000000000001" customHeight="1" x14ac:dyDescent="0.25">
      <c r="B195" s="1" t="s">
        <v>387</v>
      </c>
      <c r="C195" s="1" t="str">
        <f>[1]!HBOR3.DAT</f>
        <v>30/04/2021</v>
      </c>
      <c r="D195" s="1" t="str">
        <f>[1]!HBOR3.HOR</f>
        <v>17:11:18</v>
      </c>
      <c r="E195" s="1">
        <f>[1]!HBOR3.ULT</f>
        <v>8.4</v>
      </c>
      <c r="F195" s="1">
        <f>[1]!HBOR3.ABE</f>
        <v>8.7799999999999994</v>
      </c>
      <c r="G195" s="1">
        <f>[1]!HBOR3.MAX</f>
        <v>8.81</v>
      </c>
      <c r="H195" s="1">
        <f>[1]!HBOR3.MIN</f>
        <v>8.3800000000000008</v>
      </c>
      <c r="I195" s="1">
        <f>[1]!HBOR3.FEC</f>
        <v>8.81</v>
      </c>
      <c r="J195" s="1">
        <f>[1]!HBOR3.VAR</f>
        <v>-4.6538024971623173</v>
      </c>
      <c r="K195" s="1" t="s">
        <v>388</v>
      </c>
      <c r="L195" s="1">
        <f>[1]!HBOR3.NEG</f>
        <v>9214</v>
      </c>
      <c r="M195" s="1">
        <f>[1]!HBOR3.VOL</f>
        <v>31305815</v>
      </c>
      <c r="N195" s="1" t="str">
        <f>[1]!HBOR3.204</f>
        <v>-1,00</v>
      </c>
    </row>
    <row r="196" spans="2:14" ht="20.100000000000001" customHeight="1" x14ac:dyDescent="0.25">
      <c r="B196" s="1" t="s">
        <v>389</v>
      </c>
      <c r="C196" s="1" t="str">
        <f>[1]!HBSA3.DAT</f>
        <v>30/04/2021</v>
      </c>
      <c r="D196" s="1" t="str">
        <f>[1]!HBSA3.HOR</f>
        <v>17:08:00</v>
      </c>
      <c r="E196" s="1">
        <f>[1]!HBSA3.ULT</f>
        <v>6.76</v>
      </c>
      <c r="F196" s="1">
        <f>[1]!HBSA3.ABE</f>
        <v>6.7</v>
      </c>
      <c r="G196" s="1">
        <f>[1]!HBSA3.MAX</f>
        <v>6.85</v>
      </c>
      <c r="H196" s="1">
        <f>[1]!HBSA3.MIN</f>
        <v>6.7</v>
      </c>
      <c r="I196" s="1">
        <f>[1]!HBSA3.FEC</f>
        <v>6.64</v>
      </c>
      <c r="J196" s="1">
        <f>[1]!HBSA3.VAR</f>
        <v>1.8072289156626522</v>
      </c>
      <c r="K196" s="1" t="s">
        <v>390</v>
      </c>
      <c r="L196" s="1">
        <f>[1]!HBSA3.NEG</f>
        <v>11514</v>
      </c>
      <c r="M196" s="1">
        <f>[1]!HBSA3.VOL</f>
        <v>56720974</v>
      </c>
      <c r="N196" s="1" t="str">
        <f>[1]!HBSA3.204</f>
        <v>-1,00</v>
      </c>
    </row>
    <row r="197" spans="2:14" ht="20.100000000000001" customHeight="1" x14ac:dyDescent="0.25">
      <c r="B197" s="1" t="s">
        <v>391</v>
      </c>
      <c r="C197" s="1" t="str">
        <f>[1]!HETA4.DAT</f>
        <v>30/04/2021</v>
      </c>
      <c r="D197" s="1" t="str">
        <f>[1]!HETA4.HOR</f>
        <v>16:39:26</v>
      </c>
      <c r="E197" s="1">
        <f>[1]!HETA4.ULT</f>
        <v>9.76</v>
      </c>
      <c r="F197" s="1">
        <f>[1]!HETA4.ABE</f>
        <v>10.15</v>
      </c>
      <c r="G197" s="1">
        <f>[1]!HETA4.MAX</f>
        <v>10.15</v>
      </c>
      <c r="H197" s="1">
        <f>[1]!HETA4.MIN</f>
        <v>9.76</v>
      </c>
      <c r="I197" s="1">
        <f>[1]!HETA4.FEC</f>
        <v>10.36</v>
      </c>
      <c r="J197" s="1">
        <f>[1]!HETA4.VAR</f>
        <v>-5.7915057915057888</v>
      </c>
      <c r="K197" s="1" t="s">
        <v>392</v>
      </c>
      <c r="L197" s="1">
        <f>[1]!HETA4.NEG</f>
        <v>13</v>
      </c>
      <c r="M197" s="1">
        <f>[1]!HETA4.VOL</f>
        <v>47073</v>
      </c>
      <c r="N197" s="1" t="str">
        <f>[1]!HETA4.204</f>
        <v>-1,00</v>
      </c>
    </row>
    <row r="198" spans="2:14" ht="20.100000000000001" customHeight="1" x14ac:dyDescent="0.25">
      <c r="B198" s="1" t="s">
        <v>393</v>
      </c>
      <c r="C198" s="1" t="str">
        <f>[1]!HGTX3.DAT</f>
        <v>30/04/2021</v>
      </c>
      <c r="D198" s="1" t="str">
        <f>[1]!HGTX3.HOR</f>
        <v>17:59:13</v>
      </c>
      <c r="E198" s="1">
        <f>[1]!HGTX3.ULT</f>
        <v>27.42</v>
      </c>
      <c r="F198" s="1">
        <f>[1]!HGTX3.ABE</f>
        <v>27.72</v>
      </c>
      <c r="G198" s="1">
        <f>[1]!HGTX3.MAX</f>
        <v>27.86</v>
      </c>
      <c r="H198" s="1">
        <f>[1]!HGTX3.MIN</f>
        <v>27.09</v>
      </c>
      <c r="I198" s="1">
        <f>[1]!HGTX3.FEC</f>
        <v>27.943100000000001</v>
      </c>
      <c r="J198" s="1">
        <f>[1]!HGTX3.VAR</f>
        <v>-1.8720184947267819</v>
      </c>
      <c r="K198" s="1" t="s">
        <v>394</v>
      </c>
      <c r="L198" s="1">
        <f>[1]!HGTX3.NEG</f>
        <v>15028</v>
      </c>
      <c r="M198" s="1">
        <f>[1]!HGTX3.VOL</f>
        <v>105433474</v>
      </c>
      <c r="N198" s="1" t="str">
        <f>[1]!HGTX3.204</f>
        <v>1,80</v>
      </c>
    </row>
    <row r="199" spans="2:14" ht="20.100000000000001" customHeight="1" x14ac:dyDescent="0.25">
      <c r="B199" s="1" t="s">
        <v>395</v>
      </c>
      <c r="C199" s="1" t="str">
        <f>[1]!HOOT4.DAT</f>
        <v>30/04/2021</v>
      </c>
      <c r="D199" s="1" t="str">
        <f>[1]!HOOT4.HOR</f>
        <v>16:49:00</v>
      </c>
      <c r="E199" s="1">
        <f>[1]!HOOT4.ULT</f>
        <v>2.84</v>
      </c>
      <c r="F199" s="1">
        <f>[1]!HOOT4.ABE</f>
        <v>2.83</v>
      </c>
      <c r="G199" s="1">
        <f>[1]!HOOT4.MAX</f>
        <v>2.95</v>
      </c>
      <c r="H199" s="1">
        <f>[1]!HOOT4.MIN</f>
        <v>2.75</v>
      </c>
      <c r="I199" s="1">
        <f>[1]!HOOT4.FEC</f>
        <v>2.77</v>
      </c>
      <c r="J199" s="1">
        <f>[1]!HOOT4.VAR</f>
        <v>2.5270758122743624</v>
      </c>
      <c r="K199" s="1" t="s">
        <v>396</v>
      </c>
      <c r="L199" s="1">
        <f>[1]!HOOT4.NEG</f>
        <v>34</v>
      </c>
      <c r="M199" s="1">
        <f>[1]!HOOT4.VOL</f>
        <v>60664</v>
      </c>
      <c r="N199" s="1" t="str">
        <f>[1]!HOOT4.204</f>
        <v>-1,00</v>
      </c>
    </row>
    <row r="200" spans="2:14" ht="20.100000000000001" customHeight="1" x14ac:dyDescent="0.25">
      <c r="B200" s="1" t="s">
        <v>397</v>
      </c>
      <c r="C200" s="1" t="str">
        <f>[1]!HYPE3.DAT</f>
        <v>30/04/2021</v>
      </c>
      <c r="D200" s="1" t="str">
        <f>[1]!HYPE3.HOR</f>
        <v>17:56:26</v>
      </c>
      <c r="E200" s="1">
        <f>[1]!HYPE3.ULT</f>
        <v>34.659999999999997</v>
      </c>
      <c r="F200" s="1">
        <f>[1]!HYPE3.ABE</f>
        <v>34.869999999999997</v>
      </c>
      <c r="G200" s="1">
        <f>[1]!HYPE3.MAX</f>
        <v>35.04</v>
      </c>
      <c r="H200" s="1">
        <f>[1]!HYPE3.MIN</f>
        <v>34.32</v>
      </c>
      <c r="I200" s="1">
        <f>[1]!HYPE3.FEC</f>
        <v>35.090000000000003</v>
      </c>
      <c r="J200" s="1">
        <f>[1]!HYPE3.VAR</f>
        <v>-1.2254203476774204</v>
      </c>
      <c r="K200" s="1" t="s">
        <v>398</v>
      </c>
      <c r="L200" s="1">
        <f>[1]!HYPE3.NEG</f>
        <v>12898</v>
      </c>
      <c r="M200" s="1">
        <f>[1]!HYPE3.VOL</f>
        <v>113646765</v>
      </c>
      <c r="N200" s="1" t="str">
        <f>[1]!HYPE3.204</f>
        <v>2,88</v>
      </c>
    </row>
    <row r="201" spans="2:14" ht="20.100000000000001" customHeight="1" x14ac:dyDescent="0.25">
      <c r="B201" s="1" t="s">
        <v>399</v>
      </c>
      <c r="C201" s="1" t="str">
        <f>[1]!IGBR3.DAT</f>
        <v>30/04/2021</v>
      </c>
      <c r="D201" s="1" t="str">
        <f>[1]!IGBR3.HOR</f>
        <v>17:06:00</v>
      </c>
      <c r="E201" s="1">
        <f>[1]!IGBR3.ULT</f>
        <v>13.21</v>
      </c>
      <c r="F201" s="1">
        <f>[1]!IGBR3.ABE</f>
        <v>13.05</v>
      </c>
      <c r="G201" s="1">
        <f>[1]!IGBR3.MAX</f>
        <v>13.21</v>
      </c>
      <c r="H201" s="1">
        <f>[1]!IGBR3.MIN</f>
        <v>12.77</v>
      </c>
      <c r="I201" s="1">
        <f>[1]!IGBR3.FEC</f>
        <v>13.05</v>
      </c>
      <c r="J201" s="1">
        <f>[1]!IGBR3.VAR</f>
        <v>1.2260536398467443</v>
      </c>
      <c r="K201" s="1" t="s">
        <v>400</v>
      </c>
      <c r="L201" s="1">
        <f>[1]!IGBR3.NEG</f>
        <v>157</v>
      </c>
      <c r="M201" s="1">
        <f>[1]!IGBR3.VOL</f>
        <v>511389</v>
      </c>
      <c r="N201" s="1" t="str">
        <f>[1]!IGBR3.204</f>
        <v>-1,00</v>
      </c>
    </row>
    <row r="202" spans="2:14" ht="20.100000000000001" customHeight="1" x14ac:dyDescent="0.25">
      <c r="B202" s="1" t="s">
        <v>401</v>
      </c>
      <c r="C202" s="1" t="str">
        <f>[1]!IGTA3.DAT</f>
        <v>30/04/2021</v>
      </c>
      <c r="D202" s="1" t="str">
        <f>[1]!IGTA3.HOR</f>
        <v>17:57:05</v>
      </c>
      <c r="E202" s="1">
        <f>[1]!IGTA3.ULT</f>
        <v>36.799999999999997</v>
      </c>
      <c r="F202" s="1">
        <f>[1]!IGTA3.ABE</f>
        <v>37.19</v>
      </c>
      <c r="G202" s="1">
        <f>[1]!IGTA3.MAX</f>
        <v>37.799999999999997</v>
      </c>
      <c r="H202" s="1">
        <f>[1]!IGTA3.MIN</f>
        <v>36.799999999999997</v>
      </c>
      <c r="I202" s="1">
        <f>[1]!IGTA3.FEC</f>
        <v>37.159999999999997</v>
      </c>
      <c r="J202" s="1">
        <f>[1]!IGTA3.VAR</f>
        <v>-0.96878363832077363</v>
      </c>
      <c r="K202" s="1" t="s">
        <v>402</v>
      </c>
      <c r="L202" s="1">
        <f>[1]!IGTA3.NEG</f>
        <v>15607</v>
      </c>
      <c r="M202" s="1">
        <f>[1]!IGTA3.VOL</f>
        <v>114879511</v>
      </c>
      <c r="N202" s="1" t="str">
        <f>[1]!IGTA3.204</f>
        <v>1,33</v>
      </c>
    </row>
    <row r="203" spans="2:14" ht="20.100000000000001" customHeight="1" x14ac:dyDescent="0.25">
      <c r="B203" s="1" t="s">
        <v>403</v>
      </c>
      <c r="C203" s="1" t="str">
        <f>[1]!INEP3.DAT</f>
        <v>30/04/2021</v>
      </c>
      <c r="D203" s="1" t="str">
        <f>[1]!INEP3.HOR</f>
        <v>17:05:00</v>
      </c>
      <c r="E203" s="1">
        <f>[1]!INEP3.ULT</f>
        <v>49.7</v>
      </c>
      <c r="F203" s="1">
        <f>[1]!INEP3.ABE</f>
        <v>46.49</v>
      </c>
      <c r="G203" s="1">
        <f>[1]!INEP3.MAX</f>
        <v>49.94</v>
      </c>
      <c r="H203" s="1">
        <f>[1]!INEP3.MIN</f>
        <v>45.61</v>
      </c>
      <c r="I203" s="1">
        <f>[1]!INEP3.FEC</f>
        <v>46</v>
      </c>
      <c r="J203" s="1">
        <f>[1]!INEP3.VAR</f>
        <v>8.0434782608695716</v>
      </c>
      <c r="K203" s="1" t="s">
        <v>404</v>
      </c>
      <c r="L203" s="1">
        <f>[1]!INEP3.NEG</f>
        <v>338</v>
      </c>
      <c r="M203" s="1">
        <f>[1]!INEP3.VOL</f>
        <v>2928211</v>
      </c>
      <c r="N203" s="1" t="str">
        <f>[1]!INEP3.204</f>
        <v>-1,00</v>
      </c>
    </row>
    <row r="204" spans="2:14" ht="20.100000000000001" customHeight="1" x14ac:dyDescent="0.25">
      <c r="B204" s="1" t="s">
        <v>405</v>
      </c>
      <c r="C204" s="1" t="str">
        <f>[1]!INEP4.DAT</f>
        <v>30/04/2021</v>
      </c>
      <c r="D204" s="1" t="str">
        <f>[1]!INEP4.HOR</f>
        <v>17:05:00</v>
      </c>
      <c r="E204" s="1">
        <f>[1]!INEP4.ULT</f>
        <v>52.5</v>
      </c>
      <c r="F204" s="1">
        <f>[1]!INEP4.ABE</f>
        <v>47.89</v>
      </c>
      <c r="G204" s="1">
        <f>[1]!INEP4.MAX</f>
        <v>54.65</v>
      </c>
      <c r="H204" s="1">
        <f>[1]!INEP4.MIN</f>
        <v>46.47</v>
      </c>
      <c r="I204" s="1">
        <f>[1]!INEP4.FEC</f>
        <v>47</v>
      </c>
      <c r="J204" s="1">
        <f>[1]!INEP4.VAR</f>
        <v>11.702127659574469</v>
      </c>
      <c r="K204" s="1" t="s">
        <v>406</v>
      </c>
      <c r="L204" s="1">
        <f>[1]!INEP4.NEG</f>
        <v>396</v>
      </c>
      <c r="M204" s="1">
        <f>[1]!INEP4.VOL</f>
        <v>4668716</v>
      </c>
      <c r="N204" s="1" t="str">
        <f>[1]!INEP4.204</f>
        <v>-1,00</v>
      </c>
    </row>
    <row r="205" spans="2:14" ht="20.100000000000001" customHeight="1" x14ac:dyDescent="0.25">
      <c r="B205" s="1" t="s">
        <v>407</v>
      </c>
      <c r="C205" s="1" t="str">
        <f>[1]!IRBR3.DAT</f>
        <v>30/04/2021</v>
      </c>
      <c r="D205" s="1" t="str">
        <f>[1]!IRBR3.HOR</f>
        <v>17:59:53</v>
      </c>
      <c r="E205" s="1">
        <f>[1]!IRBR3.ULT</f>
        <v>6.09</v>
      </c>
      <c r="F205" s="1">
        <f>[1]!IRBR3.ABE</f>
        <v>6.13</v>
      </c>
      <c r="G205" s="1">
        <f>[1]!IRBR3.MAX</f>
        <v>6.16</v>
      </c>
      <c r="H205" s="1">
        <f>[1]!IRBR3.MIN</f>
        <v>6.05</v>
      </c>
      <c r="I205" s="1">
        <f>[1]!IRBR3.FEC</f>
        <v>6.15</v>
      </c>
      <c r="J205" s="1">
        <f>[1]!IRBR3.VAR</f>
        <v>-0.97560975609756906</v>
      </c>
      <c r="K205" s="1" t="s">
        <v>408</v>
      </c>
      <c r="L205" s="1">
        <f>[1]!IRBR3.NEG</f>
        <v>24825</v>
      </c>
      <c r="M205" s="1">
        <f>[1]!IRBR3.VOL</f>
        <v>161857878</v>
      </c>
      <c r="N205" s="1" t="str">
        <f>[1]!IRBR3.204</f>
        <v>2,08</v>
      </c>
    </row>
    <row r="206" spans="2:14" ht="20.100000000000001" customHeight="1" x14ac:dyDescent="0.25">
      <c r="B206" s="1" t="s">
        <v>409</v>
      </c>
      <c r="C206" s="1" t="str">
        <f>[1]!ITSA3.DAT</f>
        <v>30/04/2021</v>
      </c>
      <c r="D206" s="1" t="str">
        <f>[1]!ITSA3.HOR</f>
        <v>17:06:00</v>
      </c>
      <c r="E206" s="1">
        <f>[1]!ITSA3.ULT</f>
        <v>11.05</v>
      </c>
      <c r="F206" s="1">
        <f>[1]!ITSA3.ABE</f>
        <v>11.05</v>
      </c>
      <c r="G206" s="1">
        <f>[1]!ITSA3.MAX</f>
        <v>11.1</v>
      </c>
      <c r="H206" s="1">
        <f>[1]!ITSA3.MIN</f>
        <v>10.93</v>
      </c>
      <c r="I206" s="1">
        <f>[1]!ITSA3.FEC</f>
        <v>11.05</v>
      </c>
      <c r="J206" s="1">
        <f>[1]!ITSA3.VAR</f>
        <v>0</v>
      </c>
      <c r="K206" s="1" t="s">
        <v>410</v>
      </c>
      <c r="L206" s="1">
        <f>[1]!ITSA3.NEG</f>
        <v>1111</v>
      </c>
      <c r="M206" s="1">
        <f>[1]!ITSA3.VOL</f>
        <v>2440363</v>
      </c>
      <c r="N206" s="1" t="str">
        <f>[1]!ITSA3.204</f>
        <v>2,26</v>
      </c>
    </row>
    <row r="207" spans="2:14" ht="20.100000000000001" customHeight="1" x14ac:dyDescent="0.25">
      <c r="B207" s="1" t="s">
        <v>411</v>
      </c>
      <c r="C207" s="1" t="str">
        <f>[1]!ITSA4.DAT</f>
        <v>30/04/2021</v>
      </c>
      <c r="D207" s="1" t="str">
        <f>[1]!ITSA4.HOR</f>
        <v>17:59:58</v>
      </c>
      <c r="E207" s="1">
        <f>[1]!ITSA4.ULT</f>
        <v>10.06</v>
      </c>
      <c r="F207" s="1">
        <f>[1]!ITSA4.ABE</f>
        <v>10.15</v>
      </c>
      <c r="G207" s="1">
        <f>[1]!ITSA4.MAX</f>
        <v>10.220000000000001</v>
      </c>
      <c r="H207" s="1">
        <f>[1]!ITSA4.MIN</f>
        <v>10.01</v>
      </c>
      <c r="I207" s="1">
        <f>[1]!ITSA4.FEC</f>
        <v>10.16</v>
      </c>
      <c r="J207" s="1">
        <f>[1]!ITSA4.VAR</f>
        <v>-0.98425196850393348</v>
      </c>
      <c r="K207" s="1" t="s">
        <v>412</v>
      </c>
      <c r="L207" s="1">
        <f>[1]!ITSA4.NEG</f>
        <v>33710</v>
      </c>
      <c r="M207" s="1">
        <f>[1]!ITSA4.VOL</f>
        <v>433070651</v>
      </c>
      <c r="N207" s="1" t="str">
        <f>[1]!ITSA4.204</f>
        <v>2,09</v>
      </c>
    </row>
    <row r="208" spans="2:14" ht="20.100000000000001" customHeight="1" x14ac:dyDescent="0.25">
      <c r="B208" s="1" t="s">
        <v>413</v>
      </c>
      <c r="C208" s="1" t="str">
        <f>[1]!ITUB3.DAT</f>
        <v>30/04/2021</v>
      </c>
      <c r="D208" s="1" t="str">
        <f>[1]!ITUB3.HOR</f>
        <v>17:08:00</v>
      </c>
      <c r="E208" s="1">
        <f>[1]!ITUB3.ULT</f>
        <v>24.46</v>
      </c>
      <c r="F208" s="1">
        <f>[1]!ITUB3.ABE</f>
        <v>24.64</v>
      </c>
      <c r="G208" s="1">
        <f>[1]!ITUB3.MAX</f>
        <v>24.64</v>
      </c>
      <c r="H208" s="1">
        <f>[1]!ITUB3.MIN</f>
        <v>24.26</v>
      </c>
      <c r="I208" s="1">
        <f>[1]!ITUB3.FEC</f>
        <v>24.49</v>
      </c>
      <c r="J208" s="1">
        <f>[1]!ITUB3.VAR</f>
        <v>-0.12249897917516368</v>
      </c>
      <c r="K208" s="1" t="s">
        <v>414</v>
      </c>
      <c r="L208" s="1">
        <f>[1]!ITUB3.NEG</f>
        <v>1972</v>
      </c>
      <c r="M208" s="1">
        <f>[1]!ITUB3.VOL</f>
        <v>23931473</v>
      </c>
      <c r="N208" s="1" t="str">
        <f>[1]!ITUB3.204</f>
        <v>2,24</v>
      </c>
    </row>
    <row r="209" spans="2:14" ht="20.100000000000001" customHeight="1" x14ac:dyDescent="0.25">
      <c r="B209" s="1" t="s">
        <v>415</v>
      </c>
      <c r="C209" s="1" t="str">
        <f>[1]!ITUB4.DAT</f>
        <v>30/04/2021</v>
      </c>
      <c r="D209" s="1" t="str">
        <f>[1]!ITUB4.HOR</f>
        <v>17:59:36</v>
      </c>
      <c r="E209" s="1">
        <f>[1]!ITUB4.ULT</f>
        <v>27.53</v>
      </c>
      <c r="F209" s="1">
        <f>[1]!ITUB4.ABE</f>
        <v>27.18</v>
      </c>
      <c r="G209" s="1">
        <f>[1]!ITUB4.MAX</f>
        <v>27.59</v>
      </c>
      <c r="H209" s="1">
        <f>[1]!ITUB4.MIN</f>
        <v>26.95</v>
      </c>
      <c r="I209" s="1">
        <f>[1]!ITUB4.FEC</f>
        <v>27.32</v>
      </c>
      <c r="J209" s="1">
        <f>[1]!ITUB4.VAR</f>
        <v>0.76866764275256538</v>
      </c>
      <c r="K209" s="1" t="s">
        <v>416</v>
      </c>
      <c r="L209" s="1">
        <f>[1]!ITUB4.NEG</f>
        <v>44541</v>
      </c>
      <c r="M209" s="1">
        <f>[1]!ITUB4.VOL</f>
        <v>1159916522</v>
      </c>
      <c r="N209" s="1" t="str">
        <f>[1]!ITUB4.204</f>
        <v>1,99</v>
      </c>
    </row>
    <row r="210" spans="2:14" ht="20.100000000000001" customHeight="1" x14ac:dyDescent="0.25">
      <c r="B210" s="1" t="s">
        <v>417</v>
      </c>
      <c r="C210" s="1" t="str">
        <f>[1]!JBDU3.DAT</f>
        <v>30/04/2021</v>
      </c>
      <c r="D210" s="1" t="str">
        <f>[1]!JBDU3.HOR</f>
        <v>17:05:00</v>
      </c>
      <c r="E210" s="1">
        <f>[1]!JBDU3.ULT</f>
        <v>3.25</v>
      </c>
      <c r="F210" s="1">
        <f>[1]!JBDU3.ABE</f>
        <v>3.06</v>
      </c>
      <c r="G210" s="1">
        <f>[1]!JBDU3.MAX</f>
        <v>3.6</v>
      </c>
      <c r="H210" s="1">
        <f>[1]!JBDU3.MIN</f>
        <v>3.06</v>
      </c>
      <c r="I210" s="1">
        <f>[1]!JBDU3.FEC</f>
        <v>3.01</v>
      </c>
      <c r="J210" s="1">
        <f>[1]!JBDU3.VAR</f>
        <v>7.9734219269103068</v>
      </c>
      <c r="K210" s="1" t="s">
        <v>418</v>
      </c>
      <c r="L210" s="1">
        <f>[1]!JBDU3.NEG</f>
        <v>461</v>
      </c>
      <c r="M210" s="1">
        <f>[1]!JBDU3.VOL</f>
        <v>982381</v>
      </c>
      <c r="N210" s="1" t="str">
        <f>[1]!JBDU3.204</f>
        <v>-1,00</v>
      </c>
    </row>
    <row r="211" spans="2:14" ht="20.100000000000001" customHeight="1" x14ac:dyDescent="0.25">
      <c r="B211" s="1" t="s">
        <v>419</v>
      </c>
      <c r="C211" s="1" t="str">
        <f>[1]!JBDU4.DAT</f>
        <v>30/04/2021</v>
      </c>
      <c r="D211" s="1" t="str">
        <f>[1]!JBDU4.HOR</f>
        <v>17:10:06</v>
      </c>
      <c r="E211" s="1">
        <f>[1]!JBDU4.ULT</f>
        <v>2.9</v>
      </c>
      <c r="F211" s="1">
        <f>[1]!JBDU4.ABE</f>
        <v>3.09</v>
      </c>
      <c r="G211" s="1">
        <f>[1]!JBDU4.MAX</f>
        <v>3.33</v>
      </c>
      <c r="H211" s="1">
        <f>[1]!JBDU4.MIN</f>
        <v>2.82</v>
      </c>
      <c r="I211" s="1">
        <f>[1]!JBDU4.FEC</f>
        <v>3.04</v>
      </c>
      <c r="J211" s="1">
        <f>[1]!JBDU4.VAR</f>
        <v>-4.6052631578947407</v>
      </c>
      <c r="K211" s="1" t="s">
        <v>420</v>
      </c>
      <c r="L211" s="1">
        <f>[1]!JBDU4.NEG</f>
        <v>1052</v>
      </c>
      <c r="M211" s="1">
        <f>[1]!JBDU4.VOL</f>
        <v>1939035</v>
      </c>
      <c r="N211" s="1" t="str">
        <f>[1]!JBDU4.204</f>
        <v>-1,00</v>
      </c>
    </row>
    <row r="212" spans="2:14" ht="20.100000000000001" customHeight="1" x14ac:dyDescent="0.25">
      <c r="B212" s="1" t="s">
        <v>421</v>
      </c>
      <c r="C212" s="1" t="str">
        <f>[1]!JBSS3.DAT</f>
        <v>30/04/2021</v>
      </c>
      <c r="D212" s="1" t="str">
        <f>[1]!JBSS3.HOR</f>
        <v>17:59:51</v>
      </c>
      <c r="E212" s="1">
        <f>[1]!JBSS3.ULT</f>
        <v>30.12</v>
      </c>
      <c r="F212" s="1">
        <f>[1]!JBSS3.ABE</f>
        <v>30.55</v>
      </c>
      <c r="G212" s="1">
        <f>[1]!JBSS3.MAX</f>
        <v>30.65</v>
      </c>
      <c r="H212" s="1">
        <f>[1]!JBSS3.MIN</f>
        <v>29.88</v>
      </c>
      <c r="I212" s="1">
        <f>[1]!JBSS3.FEC</f>
        <v>30.8</v>
      </c>
      <c r="J212" s="1">
        <f>[1]!JBSS3.VAR</f>
        <v>-2.207792207792207</v>
      </c>
      <c r="K212" s="1" t="s">
        <v>422</v>
      </c>
      <c r="L212" s="1">
        <f>[1]!JBSS3.NEG</f>
        <v>34177</v>
      </c>
      <c r="M212" s="1">
        <f>[1]!JBSS3.VOL</f>
        <v>566366825</v>
      </c>
      <c r="N212" s="1" t="str">
        <f>[1]!JBSS3.204</f>
        <v>3,38</v>
      </c>
    </row>
    <row r="213" spans="2:14" ht="20.100000000000001" customHeight="1" x14ac:dyDescent="0.25">
      <c r="B213" s="1" t="s">
        <v>423</v>
      </c>
      <c r="C213" s="1" t="str">
        <f>[1]!JHSF3.DAT</f>
        <v>30/04/2021</v>
      </c>
      <c r="D213" s="1" t="str">
        <f>[1]!JHSF3.HOR</f>
        <v>17:59:46</v>
      </c>
      <c r="E213" s="1">
        <f>[1]!JHSF3.ULT</f>
        <v>6.83</v>
      </c>
      <c r="F213" s="1">
        <f>[1]!JHSF3.ABE</f>
        <v>6.8</v>
      </c>
      <c r="G213" s="1">
        <f>[1]!JHSF3.MAX</f>
        <v>6.88</v>
      </c>
      <c r="H213" s="1">
        <f>[1]!JHSF3.MIN</f>
        <v>6.72</v>
      </c>
      <c r="I213" s="1">
        <f>[1]!JHSF3.FEC</f>
        <v>6.85</v>
      </c>
      <c r="J213" s="1">
        <f>[1]!JHSF3.VAR</f>
        <v>-0.29197080291970184</v>
      </c>
      <c r="K213" s="1" t="s">
        <v>424</v>
      </c>
      <c r="L213" s="1">
        <f>[1]!JHSF3.NEG</f>
        <v>10172</v>
      </c>
      <c r="M213" s="1">
        <f>[1]!JHSF3.VOL</f>
        <v>51005571</v>
      </c>
      <c r="N213" s="1" t="str">
        <f>[1]!JHSF3.204</f>
        <v>5,14</v>
      </c>
    </row>
    <row r="214" spans="2:14" ht="20.100000000000001" customHeight="1" x14ac:dyDescent="0.25">
      <c r="B214" s="1" t="s">
        <v>425</v>
      </c>
      <c r="C214" s="1" t="str">
        <f>[1]!JOPA3.DAT</f>
        <v>30/04/2021</v>
      </c>
      <c r="D214" s="1" t="str">
        <f>[1]!JOPA3.HOR</f>
        <v>15:49:53</v>
      </c>
      <c r="E214" s="1">
        <f>[1]!JOPA3.ULT</f>
        <v>32.1</v>
      </c>
      <c r="F214" s="1">
        <f>[1]!JOPA3.ABE</f>
        <v>32.74</v>
      </c>
      <c r="G214" s="1">
        <f>[1]!JOPA3.MAX</f>
        <v>32.74</v>
      </c>
      <c r="H214" s="1">
        <f>[1]!JOPA3.MIN</f>
        <v>31.81</v>
      </c>
      <c r="I214" s="1">
        <f>[1]!JOPA3.FEC</f>
        <v>33.133800000000001</v>
      </c>
      <c r="J214" s="1">
        <f>[1]!JOPA3.VAR</f>
        <v>-3.1200767796026998</v>
      </c>
      <c r="K214" s="1" t="s">
        <v>426</v>
      </c>
      <c r="L214" s="1">
        <f>[1]!JOPA3.NEG</f>
        <v>4</v>
      </c>
      <c r="M214" s="1">
        <f>[1]!JOPA3.VOL</f>
        <v>12885</v>
      </c>
      <c r="N214" s="1" t="str">
        <f>[1]!JOPA3.204</f>
        <v>3,54</v>
      </c>
    </row>
    <row r="215" spans="2:14" ht="20.100000000000001" customHeight="1" x14ac:dyDescent="0.25">
      <c r="B215" s="1" t="s">
        <v>427</v>
      </c>
      <c r="C215" s="1" t="str">
        <f>[1]!JPSA3.DAT</f>
        <v>30/04/2021</v>
      </c>
      <c r="D215" s="1" t="str">
        <f>[1]!JPSA3.HOR</f>
        <v>17:08:00</v>
      </c>
      <c r="E215" s="1">
        <f>[1]!JPSA3.ULT</f>
        <v>26.82</v>
      </c>
      <c r="F215" s="1">
        <f>[1]!JPSA3.ABE</f>
        <v>26.98</v>
      </c>
      <c r="G215" s="1">
        <f>[1]!JPSA3.MAX</f>
        <v>26.98</v>
      </c>
      <c r="H215" s="1">
        <f>[1]!JPSA3.MIN</f>
        <v>26.27</v>
      </c>
      <c r="I215" s="1">
        <f>[1]!JPSA3.FEC</f>
        <v>26.52</v>
      </c>
      <c r="J215" s="1">
        <f>[1]!JPSA3.VAR</f>
        <v>1.1312217194570162</v>
      </c>
      <c r="K215" s="1" t="s">
        <v>428</v>
      </c>
      <c r="L215" s="1">
        <f>[1]!JPSA3.NEG</f>
        <v>1137</v>
      </c>
      <c r="M215" s="1">
        <f>[1]!JPSA3.VOL</f>
        <v>7021813</v>
      </c>
      <c r="N215" s="1" t="str">
        <f>[1]!JPSA3.204</f>
        <v>0,85</v>
      </c>
    </row>
    <row r="216" spans="2:14" ht="20.100000000000001" customHeight="1" x14ac:dyDescent="0.25">
      <c r="B216" s="1" t="s">
        <v>429</v>
      </c>
      <c r="C216" s="1" t="str">
        <f>[1]!KEPL3.DAT</f>
        <v>30/04/2021</v>
      </c>
      <c r="D216" s="1" t="str">
        <f>[1]!KEPL3.HOR</f>
        <v>17:05:00</v>
      </c>
      <c r="E216" s="1">
        <f>[1]!KEPL3.ULT</f>
        <v>50.15</v>
      </c>
      <c r="F216" s="1">
        <f>[1]!KEPL3.ABE</f>
        <v>50.21</v>
      </c>
      <c r="G216" s="1">
        <f>[1]!KEPL3.MAX</f>
        <v>50.85</v>
      </c>
      <c r="H216" s="1">
        <f>[1]!KEPL3.MIN</f>
        <v>50.15</v>
      </c>
      <c r="I216" s="1">
        <f>[1]!KEPL3.FEC</f>
        <v>50.37</v>
      </c>
      <c r="J216" s="1">
        <f>[1]!KEPL3.VAR</f>
        <v>-0.43676791741115517</v>
      </c>
      <c r="K216" s="1" t="s">
        <v>430</v>
      </c>
      <c r="L216" s="1">
        <f>[1]!KEPL3.NEG</f>
        <v>1119</v>
      </c>
      <c r="M216" s="1">
        <f>[1]!KEPL3.VOL</f>
        <v>8157688</v>
      </c>
      <c r="N216" s="1" t="str">
        <f>[1]!KEPL3.204</f>
        <v>2,90</v>
      </c>
    </row>
    <row r="217" spans="2:14" ht="20.100000000000001" customHeight="1" x14ac:dyDescent="0.25">
      <c r="B217" s="1" t="s">
        <v>431</v>
      </c>
      <c r="C217" s="1" t="str">
        <f>[1]!KLBN11.DAT</f>
        <v>30/04/2021</v>
      </c>
      <c r="D217" s="1" t="str">
        <f>[1]!KLBN11.HOR</f>
        <v>17:58:25</v>
      </c>
      <c r="E217" s="1">
        <f>[1]!KLBN11.ULT</f>
        <v>27.86</v>
      </c>
      <c r="F217" s="1">
        <f>[1]!KLBN11.ABE</f>
        <v>28.08</v>
      </c>
      <c r="G217" s="1">
        <f>[1]!KLBN11.MAX</f>
        <v>28.58</v>
      </c>
      <c r="H217" s="1">
        <f>[1]!KLBN11.MIN</f>
        <v>27.75</v>
      </c>
      <c r="I217" s="1">
        <f>[1]!KLBN11.FEC</f>
        <v>28.2</v>
      </c>
      <c r="J217" s="1">
        <f>[1]!KLBN11.VAR</f>
        <v>-1.2056737588652477</v>
      </c>
      <c r="K217" s="1" t="s">
        <v>432</v>
      </c>
      <c r="L217" s="1">
        <f>[1]!KLBN11.NEG</f>
        <v>31383</v>
      </c>
      <c r="M217" s="1">
        <f>[1]!KLBN11.VOL</f>
        <v>350147546</v>
      </c>
      <c r="N217" s="1" t="str">
        <f>[1]!KLBN11.204</f>
        <v>-1,00</v>
      </c>
    </row>
    <row r="218" spans="2:14" ht="20.100000000000001" customHeight="1" x14ac:dyDescent="0.25">
      <c r="B218" s="1" t="s">
        <v>433</v>
      </c>
      <c r="C218" s="1" t="str">
        <f>[1]!KLBN3.DAT</f>
        <v>30/04/2021</v>
      </c>
      <c r="D218" s="1" t="str">
        <f>[1]!KLBN3.HOR</f>
        <v>17:00:00</v>
      </c>
      <c r="E218" s="1">
        <f>[1]!KLBN3.ULT</f>
        <v>5.8</v>
      </c>
      <c r="F218" s="1">
        <f>[1]!KLBN3.ABE</f>
        <v>5.9</v>
      </c>
      <c r="G218" s="1">
        <f>[1]!KLBN3.MAX</f>
        <v>5.93</v>
      </c>
      <c r="H218" s="1">
        <f>[1]!KLBN3.MIN</f>
        <v>5.75</v>
      </c>
      <c r="I218" s="1">
        <f>[1]!KLBN3.FEC</f>
        <v>5.86</v>
      </c>
      <c r="J218" s="1">
        <f>[1]!KLBN3.VAR</f>
        <v>-1.0238907849829435</v>
      </c>
      <c r="K218" s="1" t="s">
        <v>434</v>
      </c>
      <c r="L218" s="1">
        <f>[1]!KLBN3.NEG</f>
        <v>1632</v>
      </c>
      <c r="M218" s="1">
        <f>[1]!KLBN3.VOL</f>
        <v>1906771</v>
      </c>
      <c r="N218" s="1" t="str">
        <f>[1]!KLBN3.204</f>
        <v>-1,00</v>
      </c>
    </row>
    <row r="219" spans="2:14" ht="20.100000000000001" customHeight="1" x14ac:dyDescent="0.25">
      <c r="B219" s="1" t="s">
        <v>435</v>
      </c>
      <c r="C219" s="1" t="str">
        <f>[1]!KLBN4.DAT</f>
        <v>30/04/2021</v>
      </c>
      <c r="D219" s="1" t="str">
        <f>[1]!KLBN4.HOR</f>
        <v>17:06:00</v>
      </c>
      <c r="E219" s="1">
        <f>[1]!KLBN4.ULT</f>
        <v>5.51</v>
      </c>
      <c r="F219" s="1">
        <f>[1]!KLBN4.ABE</f>
        <v>5.62</v>
      </c>
      <c r="G219" s="1">
        <f>[1]!KLBN4.MAX</f>
        <v>5.66</v>
      </c>
      <c r="H219" s="1">
        <f>[1]!KLBN4.MIN</f>
        <v>5.5</v>
      </c>
      <c r="I219" s="1">
        <f>[1]!KLBN4.FEC</f>
        <v>5.57</v>
      </c>
      <c r="J219" s="1">
        <f>[1]!KLBN4.VAR</f>
        <v>-1.0771992818671543</v>
      </c>
      <c r="K219" s="1" t="s">
        <v>436</v>
      </c>
      <c r="L219" s="1">
        <f>[1]!KLBN4.NEG</f>
        <v>2340</v>
      </c>
      <c r="M219" s="1">
        <f>[1]!KLBN4.VOL</f>
        <v>10454814</v>
      </c>
      <c r="N219" s="1" t="str">
        <f>[1]!KLBN4.204</f>
        <v>-1,00</v>
      </c>
    </row>
    <row r="220" spans="2:14" ht="20.100000000000001" customHeight="1" x14ac:dyDescent="0.25">
      <c r="B220" s="1" t="s">
        <v>437</v>
      </c>
      <c r="C220" s="1" t="str">
        <f>[1]!LAME3.DAT</f>
        <v>30/04/2021</v>
      </c>
      <c r="D220" s="1" t="str">
        <f>[1]!LAME3.HOR</f>
        <v>17:59:10</v>
      </c>
      <c r="E220" s="1">
        <f>[1]!LAME3.ULT</f>
        <v>19.850000000000001</v>
      </c>
      <c r="F220" s="1">
        <f>[1]!LAME3.ABE</f>
        <v>20.260000000000002</v>
      </c>
      <c r="G220" s="1">
        <f>[1]!LAME3.MAX</f>
        <v>20.43</v>
      </c>
      <c r="H220" s="1">
        <f>[1]!LAME3.MIN</f>
        <v>19.34</v>
      </c>
      <c r="I220" s="1">
        <f>[1]!LAME3.FEC</f>
        <v>20.27</v>
      </c>
      <c r="J220" s="1">
        <f>[1]!LAME3.VAR</f>
        <v>-2.072027627035018</v>
      </c>
      <c r="K220" s="1" t="s">
        <v>438</v>
      </c>
      <c r="L220" s="1">
        <f>[1]!LAME3.NEG</f>
        <v>30546</v>
      </c>
      <c r="M220" s="1">
        <f>[1]!LAME3.VOL</f>
        <v>213786443</v>
      </c>
      <c r="N220" s="1" t="str">
        <f>[1]!LAME3.204</f>
        <v>0,92</v>
      </c>
    </row>
    <row r="221" spans="2:14" ht="20.100000000000001" customHeight="1" x14ac:dyDescent="0.25">
      <c r="B221" s="1" t="s">
        <v>439</v>
      </c>
      <c r="C221" s="1" t="str">
        <f>[1]!LAME4.DAT</f>
        <v>30/04/2021</v>
      </c>
      <c r="D221" s="1" t="str">
        <f>[1]!LAME4.HOR</f>
        <v>17:59:58</v>
      </c>
      <c r="E221" s="1">
        <f>[1]!LAME4.ULT</f>
        <v>20.86</v>
      </c>
      <c r="F221" s="1">
        <f>[1]!LAME4.ABE</f>
        <v>21.3</v>
      </c>
      <c r="G221" s="1">
        <f>[1]!LAME4.MAX</f>
        <v>21.87</v>
      </c>
      <c r="H221" s="1">
        <f>[1]!LAME4.MIN</f>
        <v>20.64</v>
      </c>
      <c r="I221" s="1">
        <f>[1]!LAME4.FEC</f>
        <v>21.46</v>
      </c>
      <c r="J221" s="1">
        <f>[1]!LAME4.VAR</f>
        <v>-2.7958993476234921</v>
      </c>
      <c r="K221" s="1" t="s">
        <v>440</v>
      </c>
      <c r="L221" s="1">
        <f>[1]!LAME4.NEG</f>
        <v>60030</v>
      </c>
      <c r="M221" s="1">
        <f>[1]!LAME4.VOL</f>
        <v>618311210</v>
      </c>
      <c r="N221" s="1" t="str">
        <f>[1]!LAME4.204</f>
        <v>0,88</v>
      </c>
    </row>
    <row r="222" spans="2:14" ht="20.100000000000001" customHeight="1" x14ac:dyDescent="0.25">
      <c r="B222" s="1" t="s">
        <v>441</v>
      </c>
      <c r="C222" s="1" t="str">
        <f>[1]!LAVV3.DAT</f>
        <v>30/04/2021</v>
      </c>
      <c r="D222" s="1" t="str">
        <f>[1]!LAVV3.HOR</f>
        <v>17:08:00</v>
      </c>
      <c r="E222" s="1">
        <f>[1]!LAVV3.ULT</f>
        <v>8.58</v>
      </c>
      <c r="F222" s="1">
        <f>[1]!LAVV3.ABE</f>
        <v>8.6999999999999993</v>
      </c>
      <c r="G222" s="1">
        <f>[1]!LAVV3.MAX</f>
        <v>8.7899999999999991</v>
      </c>
      <c r="H222" s="1">
        <f>[1]!LAVV3.MIN</f>
        <v>8.52</v>
      </c>
      <c r="I222" s="1">
        <f>[1]!LAVV3.FEC</f>
        <v>8.6</v>
      </c>
      <c r="J222" s="1">
        <f>[1]!LAVV3.VAR</f>
        <v>-0.23255813953487878</v>
      </c>
      <c r="K222" s="1" t="s">
        <v>442</v>
      </c>
      <c r="L222" s="1">
        <f>[1]!LAVV3.NEG</f>
        <v>16589</v>
      </c>
      <c r="M222" s="1">
        <f>[1]!LAVV3.VOL</f>
        <v>39961925</v>
      </c>
      <c r="N222" s="1" t="str">
        <f>[1]!LAVV3.204</f>
        <v>14,47</v>
      </c>
    </row>
    <row r="223" spans="2:14" ht="20.100000000000001" customHeight="1" x14ac:dyDescent="0.25">
      <c r="B223" s="1" t="s">
        <v>443</v>
      </c>
      <c r="C223" s="1" t="str">
        <f>[1]!LCAM3.DAT</f>
        <v>30/04/2021</v>
      </c>
      <c r="D223" s="1" t="str">
        <f>[1]!LCAM3.HOR</f>
        <v>17:58:07</v>
      </c>
      <c r="E223" s="1">
        <f>[1]!LCAM3.ULT</f>
        <v>26.37</v>
      </c>
      <c r="F223" s="1">
        <f>[1]!LCAM3.ABE</f>
        <v>26.16</v>
      </c>
      <c r="G223" s="1">
        <f>[1]!LCAM3.MAX</f>
        <v>26.82</v>
      </c>
      <c r="H223" s="1">
        <f>[1]!LCAM3.MIN</f>
        <v>26.07</v>
      </c>
      <c r="I223" s="1">
        <f>[1]!LCAM3.FEC</f>
        <v>25.93</v>
      </c>
      <c r="J223" s="1">
        <f>[1]!LCAM3.VAR</f>
        <v>1.6968762051677644</v>
      </c>
      <c r="K223" s="1" t="s">
        <v>444</v>
      </c>
      <c r="L223" s="1">
        <f>[1]!LCAM3.NEG</f>
        <v>21531</v>
      </c>
      <c r="M223" s="1">
        <f>[1]!LCAM3.VOL</f>
        <v>167991556</v>
      </c>
      <c r="N223" s="1" t="str">
        <f>[1]!LCAM3.204</f>
        <v>1,47</v>
      </c>
    </row>
    <row r="224" spans="2:14" ht="20.100000000000001" customHeight="1" x14ac:dyDescent="0.25">
      <c r="B224" s="1" t="s">
        <v>445</v>
      </c>
      <c r="C224" s="1" t="str">
        <f>[1]!LEVE3.DAT</f>
        <v>30/04/2021</v>
      </c>
      <c r="D224" s="1" t="str">
        <f>[1]!LEVE3.HOR</f>
        <v>17:08:00</v>
      </c>
      <c r="E224" s="1">
        <f>[1]!LEVE3.ULT</f>
        <v>26.43</v>
      </c>
      <c r="F224" s="1">
        <f>[1]!LEVE3.ABE</f>
        <v>27.4</v>
      </c>
      <c r="G224" s="1">
        <f>[1]!LEVE3.MAX</f>
        <v>27.5</v>
      </c>
      <c r="H224" s="1">
        <f>[1]!LEVE3.MIN</f>
        <v>26.21</v>
      </c>
      <c r="I224" s="1">
        <f>[1]!LEVE3.FEC</f>
        <v>27.4514</v>
      </c>
      <c r="J224" s="1">
        <f>[1]!LEVE3.VAR</f>
        <v>-3.7207574112795698</v>
      </c>
      <c r="K224" s="1" t="s">
        <v>446</v>
      </c>
      <c r="L224" s="1">
        <f>[1]!LEVE3.NEG</f>
        <v>3117</v>
      </c>
      <c r="M224" s="1">
        <f>[1]!LEVE3.VOL</f>
        <v>16784604</v>
      </c>
      <c r="N224" s="1" t="str">
        <f>[1]!LEVE3.204</f>
        <v>3,18</v>
      </c>
    </row>
    <row r="225" spans="2:14" ht="20.100000000000001" customHeight="1" x14ac:dyDescent="0.25">
      <c r="B225" s="1" t="s">
        <v>447</v>
      </c>
      <c r="C225" s="1" t="str">
        <f>[1]!LIGT3.DAT</f>
        <v>30/04/2021</v>
      </c>
      <c r="D225" s="1" t="str">
        <f>[1]!LIGT3.HOR</f>
        <v>17:57:23</v>
      </c>
      <c r="E225" s="1">
        <f>[1]!LIGT3.ULT</f>
        <v>17.52</v>
      </c>
      <c r="F225" s="1">
        <f>[1]!LIGT3.ABE</f>
        <v>17.760000000000002</v>
      </c>
      <c r="G225" s="1">
        <f>[1]!LIGT3.MAX</f>
        <v>17.93</v>
      </c>
      <c r="H225" s="1">
        <f>[1]!LIGT3.MIN</f>
        <v>17.309999999999999</v>
      </c>
      <c r="I225" s="1">
        <f>[1]!LIGT3.FEC</f>
        <v>17.608899999999998</v>
      </c>
      <c r="J225" s="1">
        <f>[1]!LIGT3.VAR</f>
        <v>-0.5048583386810015</v>
      </c>
      <c r="K225" s="1" t="s">
        <v>448</v>
      </c>
      <c r="L225" s="1">
        <f>[1]!LIGT3.NEG</f>
        <v>8084</v>
      </c>
      <c r="M225" s="1">
        <f>[1]!LIGT3.VOL</f>
        <v>51118057</v>
      </c>
      <c r="N225" s="1" t="str">
        <f>[1]!LIGT3.204</f>
        <v>2,52</v>
      </c>
    </row>
    <row r="226" spans="2:14" ht="20.100000000000001" customHeight="1" x14ac:dyDescent="0.25">
      <c r="B226" s="1" t="s">
        <v>449</v>
      </c>
      <c r="C226" s="1" t="str">
        <f>[1]!LINX3.DAT</f>
        <v>30/04/2021</v>
      </c>
      <c r="D226" s="1" t="str">
        <f>[1]!LINX3.HOR</f>
        <v>17:07:00</v>
      </c>
      <c r="E226" s="1">
        <f>[1]!LINX3.ULT</f>
        <v>37.85</v>
      </c>
      <c r="F226" s="1">
        <f>[1]!LINX3.ABE</f>
        <v>37.950000000000003</v>
      </c>
      <c r="G226" s="1">
        <f>[1]!LINX3.MAX</f>
        <v>37.97</v>
      </c>
      <c r="H226" s="1">
        <f>[1]!LINX3.MIN</f>
        <v>37.659999999999997</v>
      </c>
      <c r="I226" s="1">
        <f>[1]!LINX3.FEC</f>
        <v>37.950000000000003</v>
      </c>
      <c r="J226" s="1">
        <f>[1]!LINX3.VAR</f>
        <v>-0.26350461133070202</v>
      </c>
      <c r="K226" s="1" t="s">
        <v>450</v>
      </c>
      <c r="L226" s="1">
        <f>[1]!LINX3.NEG</f>
        <v>1315</v>
      </c>
      <c r="M226" s="1">
        <f>[1]!LINX3.VOL</f>
        <v>8368812</v>
      </c>
      <c r="N226" s="1" t="str">
        <f>[1]!LINX3.204</f>
        <v>0,30</v>
      </c>
    </row>
    <row r="227" spans="2:14" ht="20.100000000000001" customHeight="1" x14ac:dyDescent="0.25">
      <c r="B227" s="1" t="s">
        <v>451</v>
      </c>
      <c r="C227" s="1" t="str">
        <f>[1]!LIPR3.DAT</f>
        <v>29/04/2021</v>
      </c>
      <c r="D227" s="1" t="str">
        <f>[1]!LIPR3.HOR</f>
        <v>17:00:00</v>
      </c>
      <c r="E227" s="1">
        <f>[1]!LIPR3.ULT</f>
        <v>72.98</v>
      </c>
      <c r="F227" s="1">
        <f>[1]!LIPR3.ABE</f>
        <v>70.55</v>
      </c>
      <c r="G227" s="1">
        <f>[1]!LIPR3.MAX</f>
        <v>72.98</v>
      </c>
      <c r="H227" s="1">
        <f>[1]!LIPR3.MIN</f>
        <v>70.5</v>
      </c>
      <c r="I227" s="1">
        <f>[1]!LIPR3.FEC</f>
        <v>72.98</v>
      </c>
      <c r="J227" s="1">
        <f>[1]!LIPR3.VAR</f>
        <v>0</v>
      </c>
      <c r="K227" s="1" t="s">
        <v>452</v>
      </c>
      <c r="L227" s="1">
        <f>[1]!LIPR3.NEG</f>
        <v>3</v>
      </c>
      <c r="M227" s="1">
        <f>[1]!LIPR3.VOL</f>
        <v>21403</v>
      </c>
      <c r="N227" s="1" t="str">
        <f>[1]!LIPR3.204</f>
        <v>2,22</v>
      </c>
    </row>
    <row r="228" spans="2:14" ht="20.100000000000001" customHeight="1" x14ac:dyDescent="0.25">
      <c r="B228" s="1" t="s">
        <v>453</v>
      </c>
      <c r="C228" s="1" t="str">
        <f>[1]!LJQQ3.DAT</f>
        <v>30/04/2021</v>
      </c>
      <c r="D228" s="1" t="str">
        <f>[1]!LJQQ3.HOR</f>
        <v>17:08:00</v>
      </c>
      <c r="E228" s="1">
        <f>[1]!LJQQ3.ULT</f>
        <v>18.12</v>
      </c>
      <c r="F228" s="1">
        <f>[1]!LJQQ3.ABE</f>
        <v>17.8</v>
      </c>
      <c r="G228" s="1">
        <f>[1]!LJQQ3.MAX</f>
        <v>18.36</v>
      </c>
      <c r="H228" s="1">
        <f>[1]!LJQQ3.MIN</f>
        <v>17.43</v>
      </c>
      <c r="I228" s="1">
        <f>[1]!LJQQ3.FEC</f>
        <v>17.95</v>
      </c>
      <c r="J228" s="1">
        <f>[1]!LJQQ3.VAR</f>
        <v>0.94707520891365859</v>
      </c>
      <c r="K228" s="1" t="s">
        <v>454</v>
      </c>
      <c r="L228" s="1">
        <f>[1]!LJQQ3.NEG</f>
        <v>8863</v>
      </c>
      <c r="M228" s="1">
        <f>[1]!LJQQ3.VOL</f>
        <v>38738732</v>
      </c>
      <c r="N228" s="1" t="str">
        <f>[1]!LJQQ3.204</f>
        <v>1,00</v>
      </c>
    </row>
    <row r="229" spans="2:14" ht="20.100000000000001" customHeight="1" x14ac:dyDescent="0.25">
      <c r="B229" s="1" t="s">
        <v>455</v>
      </c>
      <c r="C229" s="1" t="str">
        <f>[1]!LLIS3.DAT</f>
        <v>30/04/2021</v>
      </c>
      <c r="D229" s="1" t="str">
        <f>[1]!LLIS3.HOR</f>
        <v>17:10:06</v>
      </c>
      <c r="E229" s="1">
        <f>[1]!LLIS3.ULT</f>
        <v>4.3499999999999996</v>
      </c>
      <c r="F229" s="1">
        <f>[1]!LLIS3.ABE</f>
        <v>4.4400000000000004</v>
      </c>
      <c r="G229" s="1">
        <f>[1]!LLIS3.MAX</f>
        <v>4.5</v>
      </c>
      <c r="H229" s="1">
        <f>[1]!LLIS3.MIN</f>
        <v>4.3499999999999996</v>
      </c>
      <c r="I229" s="1">
        <f>[1]!LLIS3.FEC</f>
        <v>4.4400000000000004</v>
      </c>
      <c r="J229" s="1">
        <f>[1]!LLIS3.VAR</f>
        <v>-2.0270270270270436</v>
      </c>
      <c r="K229" s="1" t="s">
        <v>456</v>
      </c>
      <c r="L229" s="1">
        <f>[1]!LLIS3.NEG</f>
        <v>1333</v>
      </c>
      <c r="M229" s="1">
        <f>[1]!LLIS3.VOL</f>
        <v>3365591</v>
      </c>
      <c r="N229" s="1" t="str">
        <f>[1]!LLIS3.204</f>
        <v>-1,00</v>
      </c>
    </row>
    <row r="230" spans="2:14" ht="20.100000000000001" customHeight="1" x14ac:dyDescent="0.25">
      <c r="B230" s="1" t="s">
        <v>457</v>
      </c>
      <c r="C230" s="1" t="str">
        <f>[1]!LOGG3.DAT</f>
        <v>30/04/2021</v>
      </c>
      <c r="D230" s="1" t="str">
        <f>[1]!LOGG3.HOR</f>
        <v>17:11:18</v>
      </c>
      <c r="E230" s="1">
        <f>[1]!LOGG3.ULT</f>
        <v>29.51</v>
      </c>
      <c r="F230" s="1">
        <f>[1]!LOGG3.ABE</f>
        <v>30.09</v>
      </c>
      <c r="G230" s="1">
        <f>[1]!LOGG3.MAX</f>
        <v>30.37</v>
      </c>
      <c r="H230" s="1">
        <f>[1]!LOGG3.MIN</f>
        <v>29.5</v>
      </c>
      <c r="I230" s="1">
        <f>[1]!LOGG3.FEC</f>
        <v>30.04</v>
      </c>
      <c r="J230" s="1">
        <f>[1]!LOGG3.VAR</f>
        <v>-1.7643142476697657</v>
      </c>
      <c r="K230" s="1" t="s">
        <v>458</v>
      </c>
      <c r="L230" s="1">
        <f>[1]!LOGG3.NEG</f>
        <v>2943</v>
      </c>
      <c r="M230" s="1">
        <f>[1]!LOGG3.VOL</f>
        <v>17805736</v>
      </c>
      <c r="N230" s="1" t="str">
        <f>[1]!LOGG3.204</f>
        <v>1,81</v>
      </c>
    </row>
    <row r="231" spans="2:14" ht="20.100000000000001" customHeight="1" x14ac:dyDescent="0.25">
      <c r="B231" s="1" t="s">
        <v>459</v>
      </c>
      <c r="C231" s="1" t="str">
        <f>[1]!LOGN3.DAT</f>
        <v>30/04/2021</v>
      </c>
      <c r="D231" s="1" t="str">
        <f>[1]!LOGN3.HOR</f>
        <v>17:07:00</v>
      </c>
      <c r="E231" s="1">
        <f>[1]!LOGN3.ULT</f>
        <v>19.899999999999999</v>
      </c>
      <c r="F231" s="1">
        <f>[1]!LOGN3.ABE</f>
        <v>20.28</v>
      </c>
      <c r="G231" s="1">
        <f>[1]!LOGN3.MAX</f>
        <v>20.69</v>
      </c>
      <c r="H231" s="1">
        <f>[1]!LOGN3.MIN</f>
        <v>19.510000000000002</v>
      </c>
      <c r="I231" s="1">
        <f>[1]!LOGN3.FEC</f>
        <v>20.440000000000001</v>
      </c>
      <c r="J231" s="1">
        <f>[1]!LOGN3.VAR</f>
        <v>-2.6418786692759424</v>
      </c>
      <c r="K231" s="1" t="s">
        <v>460</v>
      </c>
      <c r="L231" s="1">
        <f>[1]!LOGN3.NEG</f>
        <v>6774</v>
      </c>
      <c r="M231" s="1">
        <f>[1]!LOGN3.VOL</f>
        <v>29379923</v>
      </c>
      <c r="N231" s="1" t="str">
        <f>[1]!LOGN3.204</f>
        <v>-1,00</v>
      </c>
    </row>
    <row r="232" spans="2:14" ht="20.100000000000001" customHeight="1" x14ac:dyDescent="0.25">
      <c r="B232" s="1" t="s">
        <v>461</v>
      </c>
      <c r="C232" s="1" t="str">
        <f>[1]!LPSB3.DAT</f>
        <v>30/04/2021</v>
      </c>
      <c r="D232" s="1" t="str">
        <f>[1]!LPSB3.HOR</f>
        <v>17:06:00</v>
      </c>
      <c r="E232" s="1">
        <f>[1]!LPSB3.ULT</f>
        <v>3.95</v>
      </c>
      <c r="F232" s="1">
        <f>[1]!LPSB3.ABE</f>
        <v>3.95</v>
      </c>
      <c r="G232" s="1">
        <f>[1]!LPSB3.MAX</f>
        <v>4.05</v>
      </c>
      <c r="H232" s="1">
        <f>[1]!LPSB3.MIN</f>
        <v>3.91</v>
      </c>
      <c r="I232" s="1">
        <f>[1]!LPSB3.FEC</f>
        <v>3.95</v>
      </c>
      <c r="J232" s="1">
        <f>[1]!LPSB3.VAR</f>
        <v>0</v>
      </c>
      <c r="K232" s="1" t="s">
        <v>462</v>
      </c>
      <c r="L232" s="1">
        <f>[1]!LPSB3.NEG</f>
        <v>1191</v>
      </c>
      <c r="M232" s="1">
        <f>[1]!LPSB3.VOL</f>
        <v>2772407</v>
      </c>
      <c r="N232" s="1" t="str">
        <f>[1]!LPSB3.204</f>
        <v>-1,00</v>
      </c>
    </row>
    <row r="233" spans="2:14" ht="20.100000000000001" customHeight="1" x14ac:dyDescent="0.25">
      <c r="B233" s="1" t="s">
        <v>463</v>
      </c>
      <c r="C233" s="1" t="str">
        <f>[1]!LREN3.DAT</f>
        <v>30/04/2021</v>
      </c>
      <c r="D233" s="1" t="str">
        <f>[1]!LREN3.HOR</f>
        <v>17:59:46</v>
      </c>
      <c r="E233" s="1">
        <f>[1]!LREN3.ULT</f>
        <v>40.4</v>
      </c>
      <c r="F233" s="1">
        <f>[1]!LREN3.ABE</f>
        <v>40.4</v>
      </c>
      <c r="G233" s="1">
        <f>[1]!LREN3.MAX</f>
        <v>41.75</v>
      </c>
      <c r="H233" s="1">
        <f>[1]!LREN3.MIN</f>
        <v>39.840000000000003</v>
      </c>
      <c r="I233" s="1">
        <f>[1]!LREN3.FEC</f>
        <v>39.97</v>
      </c>
      <c r="J233" s="1">
        <f>[1]!LREN3.VAR</f>
        <v>1.0758068551413553</v>
      </c>
      <c r="K233" s="1" t="s">
        <v>464</v>
      </c>
      <c r="L233" s="1">
        <f>[1]!LREN3.NEG</f>
        <v>65102</v>
      </c>
      <c r="M233" s="1">
        <f>[1]!LREN3.VOL</f>
        <v>935153450</v>
      </c>
      <c r="N233" s="1" t="str">
        <f>[1]!LREN3.204</f>
        <v>0,73</v>
      </c>
    </row>
    <row r="234" spans="2:14" ht="20.100000000000001" customHeight="1" x14ac:dyDescent="0.25">
      <c r="B234" s="1" t="s">
        <v>465</v>
      </c>
      <c r="C234" s="1" t="str">
        <f>[1]!LUPA3.DAT</f>
        <v>30/04/2021</v>
      </c>
      <c r="D234" s="1" t="str">
        <f>[1]!LUPA3.HOR</f>
        <v>17:06:00</v>
      </c>
      <c r="E234" s="1">
        <f>[1]!LUPA3.ULT</f>
        <v>7.51</v>
      </c>
      <c r="F234" s="1">
        <f>[1]!LUPA3.ABE</f>
        <v>7.18</v>
      </c>
      <c r="G234" s="1">
        <f>[1]!LUPA3.MAX</f>
        <v>7.6</v>
      </c>
      <c r="H234" s="1">
        <f>[1]!LUPA3.MIN</f>
        <v>7.04</v>
      </c>
      <c r="I234" s="1">
        <f>[1]!LUPA3.FEC</f>
        <v>7.18</v>
      </c>
      <c r="J234" s="1">
        <f>[1]!LUPA3.VAR</f>
        <v>4.5961002785515328</v>
      </c>
      <c r="K234" s="1" t="s">
        <v>466</v>
      </c>
      <c r="L234" s="1">
        <f>[1]!LUPA3.NEG</f>
        <v>2635</v>
      </c>
      <c r="M234" s="1">
        <f>[1]!LUPA3.VOL</f>
        <v>15832379</v>
      </c>
      <c r="N234" s="1" t="str">
        <f>[1]!LUPA3.204</f>
        <v>-1,00</v>
      </c>
    </row>
    <row r="235" spans="2:14" ht="20.100000000000001" customHeight="1" x14ac:dyDescent="0.25">
      <c r="B235" s="1" t="s">
        <v>467</v>
      </c>
      <c r="C235" s="1" t="str">
        <f>[1]!LUXM4.DAT</f>
        <v>30/04/2021</v>
      </c>
      <c r="D235" s="1" t="str">
        <f>[1]!LUXM4.HOR</f>
        <v>17:00:00</v>
      </c>
      <c r="E235" s="1">
        <f>[1]!LUXM4.ULT</f>
        <v>67.3</v>
      </c>
      <c r="F235" s="1">
        <f>[1]!LUXM4.ABE</f>
        <v>67.3</v>
      </c>
      <c r="G235" s="1">
        <f>[1]!LUXM4.MAX</f>
        <v>67.3</v>
      </c>
      <c r="H235" s="1">
        <f>[1]!LUXM4.MIN</f>
        <v>67.3</v>
      </c>
      <c r="I235" s="1">
        <f>[1]!LUXM4.FEC</f>
        <v>67.03</v>
      </c>
      <c r="J235" s="1">
        <f>[1]!LUXM4.VAR</f>
        <v>0.40280471430702075</v>
      </c>
      <c r="K235" s="1" t="s">
        <v>468</v>
      </c>
      <c r="L235" s="1">
        <f>[1]!LUXM4.NEG</f>
        <v>5</v>
      </c>
      <c r="M235" s="1">
        <f>[1]!LUXM4.VOL</f>
        <v>33650</v>
      </c>
      <c r="N235" s="1" t="str">
        <f>[1]!LUXM4.204</f>
        <v>8,97</v>
      </c>
    </row>
    <row r="236" spans="2:14" ht="20.100000000000001" customHeight="1" x14ac:dyDescent="0.25">
      <c r="B236" s="1" t="s">
        <v>469</v>
      </c>
      <c r="C236" s="1" t="str">
        <f>[1]!LWSA3.DAT</f>
        <v>30/04/2021</v>
      </c>
      <c r="D236" s="1" t="str">
        <f>[1]!LWSA3.HOR</f>
        <v>17:59:47</v>
      </c>
      <c r="E236" s="1">
        <f>[1]!LWSA3.ULT</f>
        <v>28.77</v>
      </c>
      <c r="F236" s="1">
        <f>[1]!LWSA3.ABE</f>
        <v>28.9</v>
      </c>
      <c r="G236" s="1">
        <f>[1]!LWSA3.MAX</f>
        <v>29.77</v>
      </c>
      <c r="H236" s="1">
        <f>[1]!LWSA3.MIN</f>
        <v>28.65</v>
      </c>
      <c r="I236" s="1">
        <f>[1]!LWSA3.FEC</f>
        <v>28.9</v>
      </c>
      <c r="J236" s="1">
        <f>[1]!LWSA3.VAR</f>
        <v>-0.44982698961937373</v>
      </c>
      <c r="K236" s="1" t="s">
        <v>470</v>
      </c>
      <c r="L236" s="1">
        <f>[1]!LWSA3.NEG</f>
        <v>29587</v>
      </c>
      <c r="M236" s="1">
        <f>[1]!LWSA3.VOL</f>
        <v>625070066</v>
      </c>
      <c r="N236" s="1" t="str">
        <f>[1]!LWSA3.204</f>
        <v>2,31</v>
      </c>
    </row>
    <row r="237" spans="2:14" ht="20.100000000000001" customHeight="1" x14ac:dyDescent="0.25">
      <c r="B237" s="1" t="s">
        <v>471</v>
      </c>
      <c r="C237" s="1" t="str">
        <f>[1]!MDIA3.DAT</f>
        <v>30/04/2021</v>
      </c>
      <c r="D237" s="1" t="str">
        <f>[1]!MDIA3.HOR</f>
        <v>17:59:13</v>
      </c>
      <c r="E237" s="1">
        <f>[1]!MDIA3.ULT</f>
        <v>26.62</v>
      </c>
      <c r="F237" s="1">
        <f>[1]!MDIA3.ABE</f>
        <v>26.83</v>
      </c>
      <c r="G237" s="1">
        <f>[1]!MDIA3.MAX</f>
        <v>27.07</v>
      </c>
      <c r="H237" s="1">
        <f>[1]!MDIA3.MIN</f>
        <v>26.51</v>
      </c>
      <c r="I237" s="1">
        <f>[1]!MDIA3.FEC</f>
        <v>26.88</v>
      </c>
      <c r="J237" s="1">
        <f>[1]!MDIA3.VAR</f>
        <v>-0.96726190476189744</v>
      </c>
      <c r="K237" s="1" t="s">
        <v>472</v>
      </c>
      <c r="L237" s="1">
        <f>[1]!MDIA3.NEG</f>
        <v>7905</v>
      </c>
      <c r="M237" s="1">
        <f>[1]!MDIA3.VOL</f>
        <v>46349649</v>
      </c>
      <c r="N237" s="1" t="str">
        <f>[1]!MDIA3.204</f>
        <v>1,62</v>
      </c>
    </row>
    <row r="238" spans="2:14" ht="20.100000000000001" customHeight="1" x14ac:dyDescent="0.25">
      <c r="B238" s="1" t="s">
        <v>473</v>
      </c>
      <c r="C238" s="1" t="str">
        <f>[1]!MDNE3.DAT</f>
        <v>30/04/2021</v>
      </c>
      <c r="D238" s="1" t="str">
        <f>[1]!MDNE3.HOR</f>
        <v>17:11:18</v>
      </c>
      <c r="E238" s="1">
        <f>[1]!MDNE3.ULT</f>
        <v>9.0399999999999991</v>
      </c>
      <c r="F238" s="1">
        <f>[1]!MDNE3.ABE</f>
        <v>9.11</v>
      </c>
      <c r="G238" s="1">
        <f>[1]!MDNE3.MAX</f>
        <v>9.19</v>
      </c>
      <c r="H238" s="1">
        <f>[1]!MDNE3.MIN</f>
        <v>8.7899999999999991</v>
      </c>
      <c r="I238" s="1">
        <f>[1]!MDNE3.FEC</f>
        <v>9.2200000000000006</v>
      </c>
      <c r="J238" s="1">
        <f>[1]!MDNE3.VAR</f>
        <v>-1.9522776572668272</v>
      </c>
      <c r="K238" s="1" t="s">
        <v>474</v>
      </c>
      <c r="L238" s="1">
        <f>[1]!MDNE3.NEG</f>
        <v>1701</v>
      </c>
      <c r="M238" s="1">
        <f>[1]!MDNE3.VOL</f>
        <v>6067075</v>
      </c>
      <c r="N238" s="1" t="str">
        <f>[1]!MDNE3.204</f>
        <v>-1,00</v>
      </c>
    </row>
    <row r="239" spans="2:14" ht="20.100000000000001" customHeight="1" x14ac:dyDescent="0.25">
      <c r="B239" s="1" t="s">
        <v>475</v>
      </c>
      <c r="C239" s="1" t="str">
        <f>[1]!MEAL3.DAT</f>
        <v>30/04/2021</v>
      </c>
      <c r="D239" s="1" t="str">
        <f>[1]!MEAL3.HOR</f>
        <v>17:57:40</v>
      </c>
      <c r="E239" s="1">
        <f>[1]!MEAL3.ULT</f>
        <v>3.74</v>
      </c>
      <c r="F239" s="1">
        <f>[1]!MEAL3.ABE</f>
        <v>3.8</v>
      </c>
      <c r="G239" s="1">
        <f>[1]!MEAL3.MAX</f>
        <v>3.83</v>
      </c>
      <c r="H239" s="1">
        <f>[1]!MEAL3.MIN</f>
        <v>3.72</v>
      </c>
      <c r="I239" s="1">
        <f>[1]!MEAL3.FEC</f>
        <v>3.85</v>
      </c>
      <c r="J239" s="1">
        <f>[1]!MEAL3.VAR</f>
        <v>-2.8571428571428537</v>
      </c>
      <c r="K239" s="1" t="s">
        <v>476</v>
      </c>
      <c r="L239" s="1">
        <f>[1]!MEAL3.NEG</f>
        <v>7191</v>
      </c>
      <c r="M239" s="1">
        <f>[1]!MEAL3.VOL</f>
        <v>14248355</v>
      </c>
      <c r="N239" s="1" t="str">
        <f>[1]!MEAL3.204</f>
        <v>-1,00</v>
      </c>
    </row>
    <row r="240" spans="2:14" ht="20.100000000000001" customHeight="1" x14ac:dyDescent="0.25">
      <c r="B240" s="1" t="s">
        <v>477</v>
      </c>
      <c r="C240" s="1" t="str">
        <f>[1]!MELK3.DAT</f>
        <v>30/04/2021</v>
      </c>
      <c r="D240" s="1" t="str">
        <f>[1]!MELK3.HOR</f>
        <v>17:08:00</v>
      </c>
      <c r="E240" s="1">
        <f>[1]!MELK3.ULT</f>
        <v>6</v>
      </c>
      <c r="F240" s="1">
        <f>[1]!MELK3.ABE</f>
        <v>6.19</v>
      </c>
      <c r="G240" s="1">
        <f>[1]!MELK3.MAX</f>
        <v>6.19</v>
      </c>
      <c r="H240" s="1">
        <f>[1]!MELK3.MIN</f>
        <v>6</v>
      </c>
      <c r="I240" s="1">
        <f>[1]!MELK3.FEC</f>
        <v>6.2</v>
      </c>
      <c r="J240" s="1">
        <f>[1]!MELK3.VAR</f>
        <v>-3.2258064516129061</v>
      </c>
      <c r="K240" s="1" t="s">
        <v>478</v>
      </c>
      <c r="L240" s="1">
        <f>[1]!MELK3.NEG</f>
        <v>1472</v>
      </c>
      <c r="M240" s="1">
        <f>[1]!MELK3.VOL</f>
        <v>2407266</v>
      </c>
      <c r="N240" s="1" t="str">
        <f>[1]!MELK3.204</f>
        <v>1,27</v>
      </c>
    </row>
    <row r="241" spans="2:14" ht="20.100000000000001" customHeight="1" x14ac:dyDescent="0.25">
      <c r="B241" s="1" t="s">
        <v>479</v>
      </c>
      <c r="C241" s="1" t="str">
        <f>[1]!MGEL4.DAT</f>
        <v>30/04/2021</v>
      </c>
      <c r="D241" s="1" t="str">
        <f>[1]!MGEL4.HOR</f>
        <v>16:39:34</v>
      </c>
      <c r="E241" s="1">
        <f>[1]!MGEL4.ULT</f>
        <v>9.2799999999999994</v>
      </c>
      <c r="F241" s="1">
        <f>[1]!MGEL4.ABE</f>
        <v>9.2899999999999991</v>
      </c>
      <c r="G241" s="1">
        <f>[1]!MGEL4.MAX</f>
        <v>9.2899999999999991</v>
      </c>
      <c r="H241" s="1">
        <f>[1]!MGEL4.MIN</f>
        <v>8.6999999999999993</v>
      </c>
      <c r="I241" s="1">
        <f>[1]!MGEL4.FEC</f>
        <v>9</v>
      </c>
      <c r="J241" s="1">
        <f>[1]!MGEL4.VAR</f>
        <v>3.1111111111111041</v>
      </c>
      <c r="K241" s="1" t="s">
        <v>480</v>
      </c>
      <c r="L241" s="1">
        <f>[1]!MGEL4.NEG</f>
        <v>10</v>
      </c>
      <c r="M241" s="1">
        <f>[1]!MGEL4.VOL</f>
        <v>154630</v>
      </c>
      <c r="N241" s="1" t="str">
        <f>[1]!MGEL4.204</f>
        <v>-1,00</v>
      </c>
    </row>
    <row r="242" spans="2:14" ht="20.100000000000001" customHeight="1" x14ac:dyDescent="0.25">
      <c r="B242" s="1" t="s">
        <v>481</v>
      </c>
      <c r="C242" s="1" t="str">
        <f>[1]!MGLU3.DAT</f>
        <v>30/04/2021</v>
      </c>
      <c r="D242" s="1" t="str">
        <f>[1]!MGLU3.HOR</f>
        <v>17:59:57</v>
      </c>
      <c r="E242" s="1">
        <f>[1]!MGLU3.ULT</f>
        <v>20.03</v>
      </c>
      <c r="F242" s="1">
        <f>[1]!MGLU3.ABE</f>
        <v>20.100000000000001</v>
      </c>
      <c r="G242" s="1">
        <f>[1]!MGLU3.MAX</f>
        <v>20.39</v>
      </c>
      <c r="H242" s="1">
        <f>[1]!MGLU3.MIN</f>
        <v>19.87</v>
      </c>
      <c r="I242" s="1">
        <f>[1]!MGLU3.FEC</f>
        <v>20.260000000000002</v>
      </c>
      <c r="J242" s="1">
        <f>[1]!MGLU3.VAR</f>
        <v>-1.1352418558736446</v>
      </c>
      <c r="K242" s="1" t="s">
        <v>482</v>
      </c>
      <c r="L242" s="1">
        <f>[1]!MGLU3.NEG</f>
        <v>38595</v>
      </c>
      <c r="M242" s="1">
        <f>[1]!MGLU3.VOL</f>
        <v>588672208</v>
      </c>
      <c r="N242" s="1" t="str">
        <f>[1]!MGLU3.204</f>
        <v>1,48</v>
      </c>
    </row>
    <row r="243" spans="2:14" ht="20.100000000000001" customHeight="1" x14ac:dyDescent="0.25">
      <c r="B243" s="1" t="s">
        <v>483</v>
      </c>
      <c r="C243" s="1" t="str">
        <f>[1]!MILS3.DAT</f>
        <v>30/04/2021</v>
      </c>
      <c r="D243" s="1" t="str">
        <f>[1]!MILS3.HOR</f>
        <v>17:07:00</v>
      </c>
      <c r="E243" s="1">
        <f>[1]!MILS3.ULT</f>
        <v>8.07</v>
      </c>
      <c r="F243" s="1">
        <f>[1]!MILS3.ABE</f>
        <v>7.96</v>
      </c>
      <c r="G243" s="1">
        <f>[1]!MILS3.MAX</f>
        <v>8.1999999999999993</v>
      </c>
      <c r="H243" s="1">
        <f>[1]!MILS3.MIN</f>
        <v>7.88</v>
      </c>
      <c r="I243" s="1">
        <f>[1]!MILS3.FEC</f>
        <v>8.0299999999999994</v>
      </c>
      <c r="J243" s="1">
        <f>[1]!MILS3.VAR</f>
        <v>0.49813200498133159</v>
      </c>
      <c r="K243" s="1" t="s">
        <v>484</v>
      </c>
      <c r="L243" s="1">
        <f>[1]!MILS3.NEG</f>
        <v>4098</v>
      </c>
      <c r="M243" s="1">
        <f>[1]!MILS3.VOL</f>
        <v>15554700</v>
      </c>
      <c r="N243" s="1" t="str">
        <f>[1]!MILS3.204</f>
        <v>-1,00</v>
      </c>
    </row>
    <row r="244" spans="2:14" ht="20.100000000000001" customHeight="1" x14ac:dyDescent="0.25">
      <c r="B244" s="1" t="s">
        <v>485</v>
      </c>
      <c r="C244" s="1" t="str">
        <f>[1]!MMXM3.DAT</f>
        <v>30/04/2021</v>
      </c>
      <c r="D244" s="1" t="str">
        <f>[1]!MMXM3.HOR</f>
        <v>17:05:00</v>
      </c>
      <c r="E244" s="1">
        <f>[1]!MMXM3.ULT</f>
        <v>23</v>
      </c>
      <c r="F244" s="1">
        <f>[1]!MMXM3.ABE</f>
        <v>24.5</v>
      </c>
      <c r="G244" s="1">
        <f>[1]!MMXM3.MAX</f>
        <v>24.5</v>
      </c>
      <c r="H244" s="1">
        <f>[1]!MMXM3.MIN</f>
        <v>23</v>
      </c>
      <c r="I244" s="1">
        <f>[1]!MMXM3.FEC</f>
        <v>24.12</v>
      </c>
      <c r="J244" s="1">
        <f>[1]!MMXM3.VAR</f>
        <v>-4.6434494195688263</v>
      </c>
      <c r="K244" s="1" t="s">
        <v>486</v>
      </c>
      <c r="L244" s="1">
        <f>[1]!MMXM3.NEG</f>
        <v>528</v>
      </c>
      <c r="M244" s="1">
        <f>[1]!MMXM3.VOL</f>
        <v>2201239</v>
      </c>
      <c r="N244" s="1" t="str">
        <f>[1]!MMXM3.204</f>
        <v>-1,00</v>
      </c>
    </row>
    <row r="245" spans="2:14" ht="20.100000000000001" customHeight="1" x14ac:dyDescent="0.25">
      <c r="B245" s="1" t="s">
        <v>487</v>
      </c>
      <c r="C245" s="1" t="str">
        <f>[1]!MNDL3.DAT</f>
        <v>30/04/2021</v>
      </c>
      <c r="D245" s="1" t="str">
        <f>[1]!MNDL3.HOR</f>
        <v>15:30:30</v>
      </c>
      <c r="E245" s="1">
        <f>[1]!MNDL3.ULT</f>
        <v>26.7</v>
      </c>
      <c r="F245" s="1">
        <f>[1]!MNDL3.ABE</f>
        <v>24.97</v>
      </c>
      <c r="G245" s="1">
        <f>[1]!MNDL3.MAX</f>
        <v>26.7</v>
      </c>
      <c r="H245" s="1">
        <f>[1]!MNDL3.MIN</f>
        <v>24.97</v>
      </c>
      <c r="I245" s="1">
        <f>[1]!MNDL3.FEC</f>
        <v>25.53</v>
      </c>
      <c r="J245" s="1">
        <f>[1]!MNDL3.VAR</f>
        <v>4.5828437132784883</v>
      </c>
      <c r="K245" s="1" t="s">
        <v>488</v>
      </c>
      <c r="L245" s="1">
        <f>[1]!MNDL3.NEG</f>
        <v>14</v>
      </c>
      <c r="M245" s="1">
        <f>[1]!MNDL3.VOL</f>
        <v>70084</v>
      </c>
      <c r="N245" s="1" t="str">
        <f>[1]!MNDL3.204</f>
        <v>-1,00</v>
      </c>
    </row>
    <row r="246" spans="2:14" ht="20.100000000000001" customHeight="1" x14ac:dyDescent="0.25">
      <c r="B246" s="1" t="s">
        <v>489</v>
      </c>
      <c r="C246" s="1" t="str">
        <f>[1]!MNPR3.DAT</f>
        <v>30/04/2021</v>
      </c>
      <c r="D246" s="1" t="str">
        <f>[1]!MNPR3.HOR</f>
        <v>17:05:00</v>
      </c>
      <c r="E246" s="1">
        <f>[1]!MNPR3.ULT</f>
        <v>14.4</v>
      </c>
      <c r="F246" s="1">
        <f>[1]!MNPR3.ABE</f>
        <v>12.9</v>
      </c>
      <c r="G246" s="1">
        <f>[1]!MNPR3.MAX</f>
        <v>14.4</v>
      </c>
      <c r="H246" s="1">
        <f>[1]!MNPR3.MIN</f>
        <v>12.25</v>
      </c>
      <c r="I246" s="1">
        <f>[1]!MNPR3.FEC</f>
        <v>13.01</v>
      </c>
      <c r="J246" s="1">
        <f>[1]!MNPR3.VAR</f>
        <v>10.684089162182941</v>
      </c>
      <c r="K246" s="1" t="s">
        <v>490</v>
      </c>
      <c r="L246" s="1">
        <f>[1]!MNPR3.NEG</f>
        <v>285</v>
      </c>
      <c r="M246" s="1">
        <f>[1]!MNPR3.VOL</f>
        <v>1092217</v>
      </c>
      <c r="N246" s="1" t="str">
        <f>[1]!MNPR3.204</f>
        <v>-1,00</v>
      </c>
    </row>
    <row r="247" spans="2:14" ht="20.100000000000001" customHeight="1" x14ac:dyDescent="0.25">
      <c r="B247" s="1" t="s">
        <v>491</v>
      </c>
      <c r="C247" s="1" t="str">
        <f>[1]!MOAR3.DAT</f>
        <v>27/04/2021</v>
      </c>
      <c r="D247" s="1" t="str">
        <f>[1]!MOAR3.HOR</f>
        <v>17:00:00</v>
      </c>
      <c r="E247" s="1">
        <f>[1]!MOAR3.ULT</f>
        <v>273</v>
      </c>
      <c r="F247" s="1">
        <f>[1]!MOAR3.ABE</f>
        <v>272.99</v>
      </c>
      <c r="G247" s="1">
        <f>[1]!MOAR3.MAX</f>
        <v>273</v>
      </c>
      <c r="H247" s="1">
        <f>[1]!MOAR3.MIN</f>
        <v>272.99</v>
      </c>
      <c r="I247" s="1">
        <f>[1]!MOAR3.FEC</f>
        <v>273</v>
      </c>
      <c r="J247" s="1">
        <f>[1]!MOAR3.VAR</f>
        <v>0</v>
      </c>
      <c r="K247" s="1" t="s">
        <v>492</v>
      </c>
      <c r="L247" s="1">
        <f>[1]!MOAR3.NEG</f>
        <v>4</v>
      </c>
      <c r="M247" s="1">
        <f>[1]!MOAR3.VOL</f>
        <v>109199</v>
      </c>
      <c r="N247" s="1" t="str">
        <f>[1]!MOAR3.204</f>
        <v>3,18</v>
      </c>
    </row>
    <row r="248" spans="2:14" ht="20.100000000000001" customHeight="1" x14ac:dyDescent="0.25">
      <c r="B248" s="1" t="s">
        <v>493</v>
      </c>
      <c r="C248" s="1" t="str">
        <f>[1]!MOVI3.DAT</f>
        <v>30/04/2021</v>
      </c>
      <c r="D248" s="1" t="str">
        <f>[1]!MOVI3.HOR</f>
        <v>17:58:02</v>
      </c>
      <c r="E248" s="1">
        <f>[1]!MOVI3.ULT</f>
        <v>16.829999999999998</v>
      </c>
      <c r="F248" s="1">
        <f>[1]!MOVI3.ABE</f>
        <v>17.100000000000001</v>
      </c>
      <c r="G248" s="1">
        <f>[1]!MOVI3.MAX</f>
        <v>17.3</v>
      </c>
      <c r="H248" s="1">
        <f>[1]!MOVI3.MIN</f>
        <v>16.7</v>
      </c>
      <c r="I248" s="1">
        <f>[1]!MOVI3.FEC</f>
        <v>17.190000000000001</v>
      </c>
      <c r="J248" s="1">
        <f>[1]!MOVI3.VAR</f>
        <v>-2.0942408376963524</v>
      </c>
      <c r="K248" s="1" t="s">
        <v>494</v>
      </c>
      <c r="L248" s="1">
        <f>[1]!MOVI3.NEG</f>
        <v>11308</v>
      </c>
      <c r="M248" s="1">
        <f>[1]!MOVI3.VOL</f>
        <v>57744968</v>
      </c>
      <c r="N248" s="1" t="str">
        <f>[1]!MOVI3.204</f>
        <v>0,75</v>
      </c>
    </row>
    <row r="249" spans="2:14" ht="20.100000000000001" customHeight="1" x14ac:dyDescent="0.25">
      <c r="B249" s="1" t="s">
        <v>495</v>
      </c>
      <c r="C249" s="1" t="str">
        <f>[1]!MRFG3.DAT</f>
        <v>30/04/2021</v>
      </c>
      <c r="D249" s="1" t="str">
        <f>[1]!MRFG3.HOR</f>
        <v>17:58:00</v>
      </c>
      <c r="E249" s="1">
        <f>[1]!MRFG3.ULT</f>
        <v>19.39</v>
      </c>
      <c r="F249" s="1">
        <f>[1]!MRFG3.ABE</f>
        <v>19.309999999999999</v>
      </c>
      <c r="G249" s="1">
        <f>[1]!MRFG3.MAX</f>
        <v>19.600000000000001</v>
      </c>
      <c r="H249" s="1">
        <f>[1]!MRFG3.MIN</f>
        <v>19.09</v>
      </c>
      <c r="I249" s="1">
        <f>[1]!MRFG3.FEC</f>
        <v>19.399999999999999</v>
      </c>
      <c r="J249" s="1">
        <f>[1]!MRFG3.VAR</f>
        <v>-5.1546391752567068E-2</v>
      </c>
      <c r="K249" s="1" t="s">
        <v>496</v>
      </c>
      <c r="L249" s="1">
        <f>[1]!MRFG3.NEG</f>
        <v>17155</v>
      </c>
      <c r="M249" s="1">
        <f>[1]!MRFG3.VOL</f>
        <v>92299144</v>
      </c>
      <c r="N249" s="1" t="str">
        <f>[1]!MRFG3.204</f>
        <v>1,05</v>
      </c>
    </row>
    <row r="250" spans="2:14" ht="20.100000000000001" customHeight="1" x14ac:dyDescent="0.25">
      <c r="B250" s="1" t="s">
        <v>497</v>
      </c>
      <c r="C250" s="1" t="str">
        <f>[1]!MRSA3B.DAT</f>
        <v>15/04/2021</v>
      </c>
      <c r="D250" s="1" t="str">
        <f>[1]!MRSA3B.HOR</f>
        <v>12:49:00</v>
      </c>
      <c r="E250" s="1">
        <f>[1]!MRSA3B.ULT</f>
        <v>41.52</v>
      </c>
      <c r="F250" s="1">
        <f>[1]!MRSA3B.ABE</f>
        <v>50</v>
      </c>
      <c r="G250" s="1">
        <f>[1]!MRSA3B.MAX</f>
        <v>50</v>
      </c>
      <c r="H250" s="1">
        <f>[1]!MRSA3B.MIN</f>
        <v>41.52</v>
      </c>
      <c r="I250" s="1">
        <f>[1]!MRSA3B.FEC</f>
        <v>41.232300000000002</v>
      </c>
      <c r="J250" s="1">
        <f>[1]!MRSA3B.VAR</f>
        <v>0.69775394532927082</v>
      </c>
      <c r="K250" s="1" t="s">
        <v>498</v>
      </c>
      <c r="L250" s="1">
        <f>[1]!MRSA3B.NEG</f>
        <v>3</v>
      </c>
      <c r="M250" s="1">
        <f>[1]!MRSA3B.VOL</f>
        <v>13853</v>
      </c>
      <c r="N250" s="1" t="str">
        <f>[1]!MRSA3B.204</f>
        <v>1,61</v>
      </c>
    </row>
    <row r="251" spans="2:14" ht="20.100000000000001" customHeight="1" x14ac:dyDescent="0.25">
      <c r="B251" s="1" t="s">
        <v>499</v>
      </c>
      <c r="C251" s="1" t="str">
        <f>[1]!MRSA6B.DAT</f>
        <v>10/11/2020</v>
      </c>
      <c r="D251" s="1" t="str">
        <f>[1]!MRSA6B.HOR</f>
        <v>15:18:12</v>
      </c>
      <c r="E251" s="1">
        <f>[1]!MRSA6B.ULT</f>
        <v>30</v>
      </c>
      <c r="F251" s="1">
        <f>[1]!MRSA6B.ABE</f>
        <v>28.01</v>
      </c>
      <c r="G251" s="1">
        <f>[1]!MRSA6B.MAX</f>
        <v>30</v>
      </c>
      <c r="H251" s="1">
        <f>[1]!MRSA6B.MIN</f>
        <v>28.01</v>
      </c>
      <c r="I251" s="1">
        <f>[1]!MRSA6B.FEC</f>
        <v>29.313199999999998</v>
      </c>
      <c r="J251" s="1">
        <f>[1]!MRSA6B.VAR</f>
        <v>2.3429717669855274</v>
      </c>
      <c r="K251" s="1" t="s">
        <v>500</v>
      </c>
      <c r="L251" s="1">
        <f>[1]!MRSA6B.NEG</f>
        <v>2</v>
      </c>
      <c r="M251" s="1">
        <f>[1]!MRSA6B.VOL</f>
        <v>5801</v>
      </c>
      <c r="N251" s="1" t="str">
        <f>[1]!MRSA6B.204</f>
        <v>2,49</v>
      </c>
    </row>
    <row r="252" spans="2:14" ht="20.100000000000001" customHeight="1" x14ac:dyDescent="0.25">
      <c r="B252" s="1" t="s">
        <v>501</v>
      </c>
      <c r="C252" s="1" t="str">
        <f>[1]!MRVE3.DAT</f>
        <v>30/04/2021</v>
      </c>
      <c r="D252" s="1" t="str">
        <f>[1]!MRVE3.HOR</f>
        <v>17:54:58</v>
      </c>
      <c r="E252" s="1">
        <f>[1]!MRVE3.ULT</f>
        <v>17.350000000000001</v>
      </c>
      <c r="F252" s="1">
        <f>[1]!MRVE3.ABE</f>
        <v>17.28</v>
      </c>
      <c r="G252" s="1">
        <f>[1]!MRVE3.MAX</f>
        <v>17.760000000000002</v>
      </c>
      <c r="H252" s="1">
        <f>[1]!MRVE3.MIN</f>
        <v>17.11</v>
      </c>
      <c r="I252" s="1">
        <f>[1]!MRVE3.FEC</f>
        <v>17.3294</v>
      </c>
      <c r="J252" s="1">
        <f>[1]!MRVE3.VAR</f>
        <v>0.11887312890233781</v>
      </c>
      <c r="K252" s="1" t="s">
        <v>502</v>
      </c>
      <c r="L252" s="1">
        <f>[1]!MRVE3.NEG</f>
        <v>20908</v>
      </c>
      <c r="M252" s="1">
        <f>[1]!MRVE3.VOL</f>
        <v>115717849</v>
      </c>
      <c r="N252" s="1" t="str">
        <f>[1]!MRVE3.204</f>
        <v>4,65</v>
      </c>
    </row>
    <row r="253" spans="2:14" ht="20.100000000000001" customHeight="1" x14ac:dyDescent="0.25">
      <c r="B253" s="1" t="s">
        <v>503</v>
      </c>
      <c r="C253" s="1" t="str">
        <f>[1]!MTRE3.DAT</f>
        <v>30/04/2021</v>
      </c>
      <c r="D253" s="1" t="str">
        <f>[1]!MTRE3.HOR</f>
        <v>17:11:18</v>
      </c>
      <c r="E253" s="1">
        <f>[1]!MTRE3.ULT</f>
        <v>12.62</v>
      </c>
      <c r="F253" s="1">
        <f>[1]!MTRE3.ABE</f>
        <v>12.68</v>
      </c>
      <c r="G253" s="1">
        <f>[1]!MTRE3.MAX</f>
        <v>12.9</v>
      </c>
      <c r="H253" s="1">
        <f>[1]!MTRE3.MIN</f>
        <v>12.41</v>
      </c>
      <c r="I253" s="1">
        <f>[1]!MTRE3.FEC</f>
        <v>12.61</v>
      </c>
      <c r="J253" s="1">
        <f>[1]!MTRE3.VAR</f>
        <v>7.9302141157809564E-2</v>
      </c>
      <c r="K253" s="1" t="s">
        <v>504</v>
      </c>
      <c r="L253" s="1">
        <f>[1]!MTRE3.NEG</f>
        <v>4111</v>
      </c>
      <c r="M253" s="1">
        <f>[1]!MTRE3.VOL</f>
        <v>12523271</v>
      </c>
      <c r="N253" s="1" t="str">
        <f>[1]!MTRE3.204</f>
        <v>-1,00</v>
      </c>
    </row>
    <row r="254" spans="2:14" ht="20.100000000000001" customHeight="1" x14ac:dyDescent="0.25">
      <c r="B254" s="1" t="s">
        <v>505</v>
      </c>
      <c r="C254" s="1" t="str">
        <f>[1]!MTSA4.DAT</f>
        <v>30/04/2021</v>
      </c>
      <c r="D254" s="1" t="str">
        <f>[1]!MTSA4.HOR</f>
        <v>17:00:00</v>
      </c>
      <c r="E254" s="1">
        <f>[1]!MTSA4.ULT</f>
        <v>41.2</v>
      </c>
      <c r="F254" s="1">
        <f>[1]!MTSA4.ABE</f>
        <v>40.700000000000003</v>
      </c>
      <c r="G254" s="1">
        <f>[1]!MTSA4.MAX</f>
        <v>41.28</v>
      </c>
      <c r="H254" s="1">
        <f>[1]!MTSA4.MIN</f>
        <v>40.299999999999997</v>
      </c>
      <c r="I254" s="1">
        <f>[1]!MTSA4.FEC</f>
        <v>40.74</v>
      </c>
      <c r="J254" s="1">
        <f>[1]!MTSA4.VAR</f>
        <v>1.1291114383897909</v>
      </c>
      <c r="K254" s="1" t="s">
        <v>506</v>
      </c>
      <c r="L254" s="1">
        <f>[1]!MTSA4.NEG</f>
        <v>49</v>
      </c>
      <c r="M254" s="1">
        <f>[1]!MTSA4.VOL</f>
        <v>268637</v>
      </c>
      <c r="N254" s="1" t="str">
        <f>[1]!MTSA4.204</f>
        <v>1,55</v>
      </c>
    </row>
    <row r="255" spans="2:14" ht="20.100000000000001" customHeight="1" x14ac:dyDescent="0.25">
      <c r="B255" s="1" t="s">
        <v>507</v>
      </c>
      <c r="C255" s="1" t="str">
        <f>[1]!MULT3.DAT</f>
        <v>30/04/2021</v>
      </c>
      <c r="D255" s="1" t="str">
        <f>[1]!MULT3.HOR</f>
        <v>17:59:34</v>
      </c>
      <c r="E255" s="1">
        <f>[1]!MULT3.ULT</f>
        <v>23.03</v>
      </c>
      <c r="F255" s="1">
        <f>[1]!MULT3.ABE</f>
        <v>23.3</v>
      </c>
      <c r="G255" s="1">
        <f>[1]!MULT3.MAX</f>
        <v>23.51</v>
      </c>
      <c r="H255" s="1">
        <f>[1]!MULT3.MIN</f>
        <v>22.86</v>
      </c>
      <c r="I255" s="1">
        <f>[1]!MULT3.FEC</f>
        <v>23.43</v>
      </c>
      <c r="J255" s="1">
        <f>[1]!MULT3.VAR</f>
        <v>-1.7072129748186027</v>
      </c>
      <c r="K255" s="1" t="s">
        <v>508</v>
      </c>
      <c r="L255" s="1">
        <f>[1]!MULT3.NEG</f>
        <v>33126</v>
      </c>
      <c r="M255" s="1">
        <f>[1]!MULT3.VOL</f>
        <v>200654725</v>
      </c>
      <c r="N255" s="1" t="str">
        <f>[1]!MULT3.204</f>
        <v>1,68</v>
      </c>
    </row>
    <row r="256" spans="2:14" ht="20.100000000000001" customHeight="1" x14ac:dyDescent="0.25">
      <c r="B256" s="1" t="s">
        <v>509</v>
      </c>
      <c r="C256" s="1" t="str">
        <f>[1]!MWET4.DAT</f>
        <v>30/04/2021</v>
      </c>
      <c r="D256" s="1" t="str">
        <f>[1]!MWET4.HOR</f>
        <v>17:05:00</v>
      </c>
      <c r="E256" s="1">
        <f>[1]!MWET4.ULT</f>
        <v>12.6</v>
      </c>
      <c r="F256" s="1">
        <f>[1]!MWET4.ABE</f>
        <v>10.83</v>
      </c>
      <c r="G256" s="1">
        <f>[1]!MWET4.MAX</f>
        <v>13.5</v>
      </c>
      <c r="H256" s="1">
        <f>[1]!MWET4.MIN</f>
        <v>10.83</v>
      </c>
      <c r="I256" s="1">
        <f>[1]!MWET4.FEC</f>
        <v>10.79</v>
      </c>
      <c r="J256" s="1">
        <f>[1]!MWET4.VAR</f>
        <v>16.77479147358666</v>
      </c>
      <c r="K256" s="1" t="s">
        <v>510</v>
      </c>
      <c r="L256" s="1">
        <f>[1]!MWET4.NEG</f>
        <v>684</v>
      </c>
      <c r="M256" s="1">
        <f>[1]!MWET4.VOL</f>
        <v>2132659</v>
      </c>
      <c r="N256" s="1" t="str">
        <f>[1]!MWET4.204</f>
        <v>-1,00</v>
      </c>
    </row>
    <row r="257" spans="2:14" ht="20.100000000000001" customHeight="1" x14ac:dyDescent="0.25">
      <c r="B257" s="1" t="s">
        <v>511</v>
      </c>
      <c r="C257" s="1" t="str">
        <f>[1]!MYPK3.DAT</f>
        <v>30/04/2021</v>
      </c>
      <c r="D257" s="1" t="str">
        <f>[1]!MYPK3.HOR</f>
        <v>17:11:18</v>
      </c>
      <c r="E257" s="1">
        <f>[1]!MYPK3.ULT</f>
        <v>13.61</v>
      </c>
      <c r="F257" s="1">
        <f>[1]!MYPK3.ABE</f>
        <v>14.23</v>
      </c>
      <c r="G257" s="1">
        <f>[1]!MYPK3.MAX</f>
        <v>14.32</v>
      </c>
      <c r="H257" s="1">
        <f>[1]!MYPK3.MIN</f>
        <v>13.61</v>
      </c>
      <c r="I257" s="1">
        <f>[1]!MYPK3.FEC</f>
        <v>14.18</v>
      </c>
      <c r="J257" s="1">
        <f>[1]!MYPK3.VAR</f>
        <v>-4.0197461212976044</v>
      </c>
      <c r="K257" s="1" t="s">
        <v>512</v>
      </c>
      <c r="L257" s="1">
        <f>[1]!MYPK3.NEG</f>
        <v>8468</v>
      </c>
      <c r="M257" s="1">
        <f>[1]!MYPK3.VOL</f>
        <v>36912097</v>
      </c>
      <c r="N257" s="1" t="str">
        <f>[1]!MYPK3.204</f>
        <v>-1,00</v>
      </c>
    </row>
    <row r="258" spans="2:14" ht="20.100000000000001" customHeight="1" x14ac:dyDescent="0.25">
      <c r="B258" s="1" t="s">
        <v>513</v>
      </c>
      <c r="C258" s="1" t="str">
        <f>[1]!NEOE3.DAT</f>
        <v>30/04/2021</v>
      </c>
      <c r="D258" s="1" t="str">
        <f>[1]!NEOE3.HOR</f>
        <v>17:57:46</v>
      </c>
      <c r="E258" s="1">
        <f>[1]!NEOE3.ULT</f>
        <v>16</v>
      </c>
      <c r="F258" s="1">
        <f>[1]!NEOE3.ABE</f>
        <v>16.260000000000002</v>
      </c>
      <c r="G258" s="1">
        <f>[1]!NEOE3.MAX</f>
        <v>16.38</v>
      </c>
      <c r="H258" s="1">
        <f>[1]!NEOE3.MIN</f>
        <v>15.88</v>
      </c>
      <c r="I258" s="1">
        <f>[1]!NEOE3.FEC</f>
        <v>16.260000000000002</v>
      </c>
      <c r="J258" s="1">
        <f>[1]!NEOE3.VAR</f>
        <v>-1.599015990159911</v>
      </c>
      <c r="K258" s="1" t="s">
        <v>514</v>
      </c>
      <c r="L258" s="1">
        <f>[1]!NEOE3.NEG</f>
        <v>13063</v>
      </c>
      <c r="M258" s="1">
        <f>[1]!NEOE3.VOL</f>
        <v>55236375</v>
      </c>
      <c r="N258" s="1" t="str">
        <f>[1]!NEOE3.204</f>
        <v>3,38</v>
      </c>
    </row>
    <row r="259" spans="2:14" ht="20.100000000000001" customHeight="1" x14ac:dyDescent="0.25">
      <c r="B259" s="1" t="s">
        <v>515</v>
      </c>
      <c r="C259" s="1" t="str">
        <f>[1]!NORD3.DAT</f>
        <v>30/04/2021</v>
      </c>
      <c r="D259" s="1" t="str">
        <f>[1]!NORD3.HOR</f>
        <v>16:24:12</v>
      </c>
      <c r="E259" s="1">
        <f>[1]!NORD3.ULT</f>
        <v>24</v>
      </c>
      <c r="F259" s="1">
        <f>[1]!NORD3.ABE</f>
        <v>23.75</v>
      </c>
      <c r="G259" s="1">
        <f>[1]!NORD3.MAX</f>
        <v>24</v>
      </c>
      <c r="H259" s="1">
        <f>[1]!NORD3.MIN</f>
        <v>23.01</v>
      </c>
      <c r="I259" s="1">
        <f>[1]!NORD3.FEC</f>
        <v>24.12</v>
      </c>
      <c r="J259" s="1">
        <f>[1]!NORD3.VAR</f>
        <v>-0.49751243781094939</v>
      </c>
      <c r="K259" s="1" t="s">
        <v>516</v>
      </c>
      <c r="L259" s="1">
        <f>[1]!NORD3.NEG</f>
        <v>17</v>
      </c>
      <c r="M259" s="1">
        <f>[1]!NORD3.VOL</f>
        <v>44730</v>
      </c>
      <c r="N259" s="1" t="str">
        <f>[1]!NORD3.204</f>
        <v>-1,00</v>
      </c>
    </row>
    <row r="260" spans="2:14" ht="20.100000000000001" customHeight="1" x14ac:dyDescent="0.25">
      <c r="B260" s="1" t="s">
        <v>517</v>
      </c>
      <c r="C260" s="1" t="str">
        <f>[1]!NTCO3.DAT</f>
        <v>30/04/2021</v>
      </c>
      <c r="D260" s="1" t="str">
        <f>[1]!NTCO3.HOR</f>
        <v>17:59:37</v>
      </c>
      <c r="E260" s="1">
        <f>[1]!NTCO3.ULT</f>
        <v>48.74</v>
      </c>
      <c r="F260" s="1">
        <f>[1]!NTCO3.ABE</f>
        <v>47.34</v>
      </c>
      <c r="G260" s="1">
        <f>[1]!NTCO3.MAX</f>
        <v>48.8</v>
      </c>
      <c r="H260" s="1">
        <f>[1]!NTCO3.MIN</f>
        <v>47.09</v>
      </c>
      <c r="I260" s="1">
        <f>[1]!NTCO3.FEC</f>
        <v>47.37</v>
      </c>
      <c r="J260" s="1">
        <f>[1]!NTCO3.VAR</f>
        <v>2.8921258180282976</v>
      </c>
      <c r="K260" s="1" t="s">
        <v>518</v>
      </c>
      <c r="L260" s="1">
        <f>[1]!NTCO3.NEG</f>
        <v>23960</v>
      </c>
      <c r="M260" s="1">
        <f>[1]!NTCO3.VOL</f>
        <v>520804264</v>
      </c>
      <c r="N260" s="1" t="str">
        <f>[1]!NTCO3.204</f>
        <v>-1,00</v>
      </c>
    </row>
    <row r="261" spans="2:14" ht="20.100000000000001" customHeight="1" x14ac:dyDescent="0.25">
      <c r="B261" s="1" t="s">
        <v>519</v>
      </c>
      <c r="C261" s="1" t="str">
        <f>[1]!ODPV3.DAT</f>
        <v>30/04/2021</v>
      </c>
      <c r="D261" s="1" t="str">
        <f>[1]!ODPV3.HOR</f>
        <v>17:08:00</v>
      </c>
      <c r="E261" s="1">
        <f>[1]!ODPV3.ULT</f>
        <v>12.77</v>
      </c>
      <c r="F261" s="1">
        <f>[1]!ODPV3.ABE</f>
        <v>12.88</v>
      </c>
      <c r="G261" s="1">
        <f>[1]!ODPV3.MAX</f>
        <v>13.01</v>
      </c>
      <c r="H261" s="1">
        <f>[1]!ODPV3.MIN</f>
        <v>12.77</v>
      </c>
      <c r="I261" s="1">
        <f>[1]!ODPV3.FEC</f>
        <v>12.92</v>
      </c>
      <c r="J261" s="1">
        <f>[1]!ODPV3.VAR</f>
        <v>-1.1609907120743062</v>
      </c>
      <c r="K261" s="1" t="s">
        <v>520</v>
      </c>
      <c r="L261" s="1">
        <f>[1]!ODPV3.NEG</f>
        <v>4057</v>
      </c>
      <c r="M261" s="1">
        <f>[1]!ODPV3.VOL</f>
        <v>13273943</v>
      </c>
      <c r="N261" s="1" t="str">
        <f>[1]!ODPV3.204</f>
        <v>5,22</v>
      </c>
    </row>
    <row r="262" spans="2:14" ht="20.100000000000001" customHeight="1" x14ac:dyDescent="0.25">
      <c r="B262" s="1" t="s">
        <v>521</v>
      </c>
      <c r="C262" s="1" t="str">
        <f>[1]!OFSA3.DAT</f>
        <v>30/04/2021</v>
      </c>
      <c r="D262" s="1" t="str">
        <f>[1]!OFSA3.HOR</f>
        <v>17:00:00</v>
      </c>
      <c r="E262" s="1">
        <f>[1]!OFSA3.ULT</f>
        <v>32.65</v>
      </c>
      <c r="F262" s="1">
        <f>[1]!OFSA3.ABE</f>
        <v>32.950000000000003</v>
      </c>
      <c r="G262" s="1">
        <f>[1]!OFSA3.MAX</f>
        <v>33.049999999999997</v>
      </c>
      <c r="H262" s="1">
        <f>[1]!OFSA3.MIN</f>
        <v>32.56</v>
      </c>
      <c r="I262" s="1">
        <f>[1]!OFSA3.FEC</f>
        <v>32.950000000000003</v>
      </c>
      <c r="J262" s="1">
        <f>[1]!OFSA3.VAR</f>
        <v>-0.91047040971169724</v>
      </c>
      <c r="K262" s="1" t="s">
        <v>522</v>
      </c>
      <c r="L262" s="1">
        <f>[1]!OFSA3.NEG</f>
        <v>56</v>
      </c>
      <c r="M262" s="1">
        <f>[1]!OFSA3.VOL</f>
        <v>384187</v>
      </c>
      <c r="N262" s="1" t="str">
        <f>[1]!OFSA3.204</f>
        <v>1,75</v>
      </c>
    </row>
    <row r="263" spans="2:14" ht="20.100000000000001" customHeight="1" x14ac:dyDescent="0.25">
      <c r="B263" s="1" t="s">
        <v>523</v>
      </c>
      <c r="C263" s="1" t="str">
        <f>[1]!OIBR3.DAT</f>
        <v>30/04/2021</v>
      </c>
      <c r="D263" s="1" t="str">
        <f>[1]!OIBR3.HOR</f>
        <v>17:10:06</v>
      </c>
      <c r="E263" s="1">
        <f>[1]!OIBR3.ULT</f>
        <v>1.7</v>
      </c>
      <c r="F263" s="1">
        <f>[1]!OIBR3.ABE</f>
        <v>1.74</v>
      </c>
      <c r="G263" s="1">
        <f>[1]!OIBR3.MAX</f>
        <v>1.75</v>
      </c>
      <c r="H263" s="1">
        <f>[1]!OIBR3.MIN</f>
        <v>1.69</v>
      </c>
      <c r="I263" s="1">
        <f>[1]!OIBR3.FEC</f>
        <v>1.75</v>
      </c>
      <c r="J263" s="1">
        <f>[1]!OIBR3.VAR</f>
        <v>-2.8571428571428599</v>
      </c>
      <c r="K263" s="1" t="s">
        <v>524</v>
      </c>
      <c r="L263" s="1">
        <f>[1]!OIBR3.NEG</f>
        <v>16895</v>
      </c>
      <c r="M263" s="1">
        <f>[1]!OIBR3.VOL</f>
        <v>133836755</v>
      </c>
      <c r="N263" s="1" t="str">
        <f>[1]!OIBR3.204</f>
        <v>-1,00</v>
      </c>
    </row>
    <row r="264" spans="2:14" ht="20.100000000000001" customHeight="1" x14ac:dyDescent="0.25">
      <c r="B264" s="1" t="s">
        <v>525</v>
      </c>
      <c r="C264" s="1" t="str">
        <f>[1]!OIBR4.DAT</f>
        <v>30/04/2021</v>
      </c>
      <c r="D264" s="1" t="str">
        <f>[1]!OIBR4.HOR</f>
        <v>17:07:00</v>
      </c>
      <c r="E264" s="1">
        <f>[1]!OIBR4.ULT</f>
        <v>2.38</v>
      </c>
      <c r="F264" s="1">
        <f>[1]!OIBR4.ABE</f>
        <v>2.4300000000000002</v>
      </c>
      <c r="G264" s="1">
        <f>[1]!OIBR4.MAX</f>
        <v>2.4300000000000002</v>
      </c>
      <c r="H264" s="1">
        <f>[1]!OIBR4.MIN</f>
        <v>2.38</v>
      </c>
      <c r="I264" s="1">
        <f>[1]!OIBR4.FEC</f>
        <v>2.4300000000000002</v>
      </c>
      <c r="J264" s="1">
        <f>[1]!OIBR4.VAR</f>
        <v>-2.0576131687242905</v>
      </c>
      <c r="K264" s="1" t="s">
        <v>526</v>
      </c>
      <c r="L264" s="1">
        <f>[1]!OIBR4.NEG</f>
        <v>787</v>
      </c>
      <c r="M264" s="1">
        <f>[1]!OIBR4.VOL</f>
        <v>3248561</v>
      </c>
      <c r="N264" s="1" t="str">
        <f>[1]!OIBR4.204</f>
        <v>-1,00</v>
      </c>
    </row>
    <row r="265" spans="2:14" ht="20.100000000000001" customHeight="1" x14ac:dyDescent="0.25">
      <c r="B265" s="1" t="s">
        <v>527</v>
      </c>
      <c r="C265" s="1" t="str">
        <f>[1]!OMGE3.DAT</f>
        <v>30/04/2021</v>
      </c>
      <c r="D265" s="1" t="str">
        <f>[1]!OMGE3.HOR</f>
        <v>17:07:00</v>
      </c>
      <c r="E265" s="1">
        <f>[1]!OMGE3.ULT</f>
        <v>39.200000000000003</v>
      </c>
      <c r="F265" s="1">
        <f>[1]!OMGE3.ABE</f>
        <v>39.36</v>
      </c>
      <c r="G265" s="1">
        <f>[1]!OMGE3.MAX</f>
        <v>39.619999999999997</v>
      </c>
      <c r="H265" s="1">
        <f>[1]!OMGE3.MIN</f>
        <v>38.18</v>
      </c>
      <c r="I265" s="1">
        <f>[1]!OMGE3.FEC</f>
        <v>39.590000000000003</v>
      </c>
      <c r="J265" s="1">
        <f>[1]!OMGE3.VAR</f>
        <v>-0.98509724677949118</v>
      </c>
      <c r="K265" s="1" t="s">
        <v>528</v>
      </c>
      <c r="L265" s="1">
        <f>[1]!OMGE3.NEG</f>
        <v>5319</v>
      </c>
      <c r="M265" s="1">
        <f>[1]!OMGE3.VOL</f>
        <v>61999916</v>
      </c>
      <c r="N265" s="1" t="str">
        <f>[1]!OMGE3.204</f>
        <v>-1,00</v>
      </c>
    </row>
    <row r="266" spans="2:14" ht="20.100000000000001" customHeight="1" x14ac:dyDescent="0.25">
      <c r="B266" s="1" t="s">
        <v>529</v>
      </c>
      <c r="C266" s="1" t="str">
        <f>[1]!OSXB3.DAT</f>
        <v>30/04/2021</v>
      </c>
      <c r="D266" s="1" t="str">
        <f>[1]!OSXB3.HOR</f>
        <v>17:00:00</v>
      </c>
      <c r="E266" s="1">
        <f>[1]!OSXB3.ULT</f>
        <v>14.05</v>
      </c>
      <c r="F266" s="1">
        <f>[1]!OSXB3.ABE</f>
        <v>14.01</v>
      </c>
      <c r="G266" s="1">
        <f>[1]!OSXB3.MAX</f>
        <v>14.19</v>
      </c>
      <c r="H266" s="1">
        <f>[1]!OSXB3.MIN</f>
        <v>14</v>
      </c>
      <c r="I266" s="1">
        <f>[1]!OSXB3.FEC</f>
        <v>14</v>
      </c>
      <c r="J266" s="1">
        <f>[1]!OSXB3.VAR</f>
        <v>0.3571428571428622</v>
      </c>
      <c r="K266" s="1" t="s">
        <v>530</v>
      </c>
      <c r="L266" s="1">
        <f>[1]!OSXB3.NEG</f>
        <v>68</v>
      </c>
      <c r="M266" s="1">
        <f>[1]!OSXB3.VOL</f>
        <v>230361</v>
      </c>
      <c r="N266" s="1" t="str">
        <f>[1]!OSXB3.204</f>
        <v>-1,00</v>
      </c>
    </row>
    <row r="267" spans="2:14" ht="20.100000000000001" customHeight="1" x14ac:dyDescent="0.25">
      <c r="B267" s="1" t="s">
        <v>531</v>
      </c>
      <c r="C267" s="1" t="str">
        <f>[1]!PARD3.DAT</f>
        <v>30/04/2021</v>
      </c>
      <c r="D267" s="1" t="str">
        <f>[1]!PARD3.HOR</f>
        <v>17:06:00</v>
      </c>
      <c r="E267" s="1">
        <f>[1]!PARD3.ULT</f>
        <v>18.809999999999999</v>
      </c>
      <c r="F267" s="1">
        <f>[1]!PARD3.ABE</f>
        <v>19.190000000000001</v>
      </c>
      <c r="G267" s="1">
        <f>[1]!PARD3.MAX</f>
        <v>19.3</v>
      </c>
      <c r="H267" s="1">
        <f>[1]!PARD3.MIN</f>
        <v>18.809999999999999</v>
      </c>
      <c r="I267" s="1">
        <f>[1]!PARD3.FEC</f>
        <v>19.190000000000001</v>
      </c>
      <c r="J267" s="1">
        <f>[1]!PARD3.VAR</f>
        <v>-1.9801980198019935</v>
      </c>
      <c r="K267" s="1" t="s">
        <v>532</v>
      </c>
      <c r="L267" s="1">
        <f>[1]!PARD3.NEG</f>
        <v>3284</v>
      </c>
      <c r="M267" s="1">
        <f>[1]!PARD3.VOL</f>
        <v>10202037</v>
      </c>
      <c r="N267" s="1" t="str">
        <f>[1]!PARD3.204</f>
        <v>1,31</v>
      </c>
    </row>
    <row r="268" spans="2:14" ht="20.100000000000001" customHeight="1" x14ac:dyDescent="0.25">
      <c r="B268" s="1" t="s">
        <v>533</v>
      </c>
      <c r="C268" s="1" t="str">
        <f>[1]!PATI3.DAT</f>
        <v>30/04/2021</v>
      </c>
      <c r="D268" s="1" t="str">
        <f>[1]!PATI3.HOR</f>
        <v>11:18:19</v>
      </c>
      <c r="E268" s="1">
        <f>[1]!PATI3.ULT</f>
        <v>69</v>
      </c>
      <c r="F268" s="1">
        <f>[1]!PATI3.ABE</f>
        <v>69</v>
      </c>
      <c r="G268" s="1">
        <f>[1]!PATI3.MAX</f>
        <v>69</v>
      </c>
      <c r="H268" s="1">
        <f>[1]!PATI3.MIN</f>
        <v>69</v>
      </c>
      <c r="I268" s="1">
        <f>[1]!PATI3.FEC</f>
        <v>68</v>
      </c>
      <c r="J268" s="1">
        <f>[1]!PATI3.VAR</f>
        <v>1.4705882352941178</v>
      </c>
      <c r="K268" s="1" t="s">
        <v>534</v>
      </c>
      <c r="L268" s="1">
        <f>[1]!PATI3.NEG</f>
        <v>2</v>
      </c>
      <c r="M268" s="1">
        <f>[1]!PATI3.VOL</f>
        <v>13800</v>
      </c>
      <c r="N268" s="1" t="str">
        <f>[1]!PATI3.204</f>
        <v>3,69</v>
      </c>
    </row>
    <row r="269" spans="2:14" ht="20.100000000000001" customHeight="1" x14ac:dyDescent="0.25">
      <c r="B269" s="1" t="s">
        <v>535</v>
      </c>
      <c r="C269" s="1" t="str">
        <f>[1]!PATI4.DAT</f>
        <v>29/04/2021</v>
      </c>
      <c r="D269" s="1" t="str">
        <f>[1]!PATI4.HOR</f>
        <v>10:46:51</v>
      </c>
      <c r="E269" s="1">
        <f>[1]!PATI4.ULT</f>
        <v>79.900000000000006</v>
      </c>
      <c r="F269" s="1">
        <f>[1]!PATI4.ABE</f>
        <v>79.900000000000006</v>
      </c>
      <c r="G269" s="1">
        <f>[1]!PATI4.MAX</f>
        <v>79.900000000000006</v>
      </c>
      <c r="H269" s="1">
        <f>[1]!PATI4.MIN</f>
        <v>79.900000000000006</v>
      </c>
      <c r="I269" s="1">
        <f>[1]!PATI4.FEC</f>
        <v>79.900000000000006</v>
      </c>
      <c r="J269" s="1">
        <f>[1]!PATI4.VAR</f>
        <v>0</v>
      </c>
      <c r="K269" s="1" t="s">
        <v>536</v>
      </c>
      <c r="L269" s="1">
        <f>[1]!PATI4.NEG</f>
        <v>1</v>
      </c>
      <c r="M269" s="1">
        <f>[1]!PATI4.VOL</f>
        <v>7990</v>
      </c>
      <c r="N269" s="1" t="str">
        <f>[1]!PATI4.204</f>
        <v>4,65</v>
      </c>
    </row>
    <row r="270" spans="2:14" ht="20.100000000000001" customHeight="1" x14ac:dyDescent="0.25">
      <c r="B270" s="1" t="s">
        <v>537</v>
      </c>
      <c r="C270" s="1" t="str">
        <f>[1]!PCAR3.DAT</f>
        <v>30/04/2021</v>
      </c>
      <c r="D270" s="1" t="str">
        <f>[1]!PCAR3.HOR</f>
        <v>17:59:45</v>
      </c>
      <c r="E270" s="1">
        <f>[1]!PCAR3.ULT</f>
        <v>40.729999999999997</v>
      </c>
      <c r="F270" s="1">
        <f>[1]!PCAR3.ABE</f>
        <v>39.4</v>
      </c>
      <c r="G270" s="1">
        <f>[1]!PCAR3.MAX</f>
        <v>41.15</v>
      </c>
      <c r="H270" s="1">
        <f>[1]!PCAR3.MIN</f>
        <v>39.15</v>
      </c>
      <c r="I270" s="1">
        <f>[1]!PCAR3.FEC</f>
        <v>39.049999999999997</v>
      </c>
      <c r="J270" s="1">
        <f>[1]!PCAR3.VAR</f>
        <v>4.3021766965428929</v>
      </c>
      <c r="K270" s="1" t="s">
        <v>538</v>
      </c>
      <c r="L270" s="1">
        <f>[1]!PCAR3.NEG</f>
        <v>30256</v>
      </c>
      <c r="M270" s="1">
        <f>[1]!PCAR3.VOL</f>
        <v>384420577</v>
      </c>
      <c r="N270" s="1" t="str">
        <f>[1]!PCAR3.204</f>
        <v>3,20</v>
      </c>
    </row>
    <row r="271" spans="2:14" ht="20.100000000000001" customHeight="1" x14ac:dyDescent="0.25">
      <c r="B271" s="1" t="s">
        <v>539</v>
      </c>
      <c r="C271" s="1" t="str">
        <f>[1]!PDGR3.DAT</f>
        <v>30/04/2021</v>
      </c>
      <c r="D271" s="1" t="str">
        <f>[1]!PDGR3.HOR</f>
        <v>17:06:00</v>
      </c>
      <c r="E271" s="1">
        <f>[1]!PDGR3.ULT</f>
        <v>5.65</v>
      </c>
      <c r="F271" s="1">
        <f>[1]!PDGR3.ABE</f>
        <v>5.98</v>
      </c>
      <c r="G271" s="1">
        <f>[1]!PDGR3.MAX</f>
        <v>6</v>
      </c>
      <c r="H271" s="1">
        <f>[1]!PDGR3.MIN</f>
        <v>5.52</v>
      </c>
      <c r="I271" s="1">
        <f>[1]!PDGR3.FEC</f>
        <v>5.98</v>
      </c>
      <c r="J271" s="1">
        <f>[1]!PDGR3.VAR</f>
        <v>-5.5183946488294326</v>
      </c>
      <c r="K271" s="1" t="s">
        <v>540</v>
      </c>
      <c r="L271" s="1">
        <f>[1]!PDGR3.NEG</f>
        <v>203</v>
      </c>
      <c r="M271" s="1">
        <f>[1]!PDGR3.VOL</f>
        <v>724069</v>
      </c>
      <c r="N271" s="1" t="str">
        <f>[1]!PDGR3.204</f>
        <v>-1,00</v>
      </c>
    </row>
    <row r="272" spans="2:14" ht="20.100000000000001" customHeight="1" x14ac:dyDescent="0.25">
      <c r="B272" s="1" t="s">
        <v>541</v>
      </c>
      <c r="C272" s="1" t="str">
        <f>[1]!PDTC3.DAT</f>
        <v>30/04/2021</v>
      </c>
      <c r="D272" s="1" t="str">
        <f>[1]!PDTC3.HOR</f>
        <v>17:05:00</v>
      </c>
      <c r="E272" s="1">
        <f>[1]!PDTC3.ULT</f>
        <v>9.9600000000000009</v>
      </c>
      <c r="F272" s="1">
        <f>[1]!PDTC3.ABE</f>
        <v>9.8800000000000008</v>
      </c>
      <c r="G272" s="1">
        <f>[1]!PDTC3.MAX</f>
        <v>10.42</v>
      </c>
      <c r="H272" s="1">
        <f>[1]!PDTC3.MIN</f>
        <v>9.6</v>
      </c>
      <c r="I272" s="1">
        <f>[1]!PDTC3.FEC</f>
        <v>9.8800000000000008</v>
      </c>
      <c r="J272" s="1">
        <f>[1]!PDTC3.VAR</f>
        <v>0.80971659919028405</v>
      </c>
      <c r="K272" s="1" t="s">
        <v>542</v>
      </c>
      <c r="L272" s="1">
        <f>[1]!PDTC3.NEG</f>
        <v>2674</v>
      </c>
      <c r="M272" s="1">
        <f>[1]!PDTC3.VOL</f>
        <v>7266997</v>
      </c>
      <c r="N272" s="1" t="str">
        <f>[1]!PDTC3.204</f>
        <v>-1,00</v>
      </c>
    </row>
    <row r="273" spans="2:14" ht="20.100000000000001" customHeight="1" x14ac:dyDescent="0.25">
      <c r="B273" s="1" t="s">
        <v>543</v>
      </c>
      <c r="C273" s="1" t="str">
        <f>[1]!PEAB4.DAT</f>
        <v>29/04/2021</v>
      </c>
      <c r="D273" s="1" t="str">
        <f>[1]!PEAB4.HOR</f>
        <v>12:52:55</v>
      </c>
      <c r="E273" s="1">
        <f>[1]!PEAB4.ULT</f>
        <v>64.510000000000005</v>
      </c>
      <c r="F273" s="1">
        <f>[1]!PEAB4.ABE</f>
        <v>64.510000000000005</v>
      </c>
      <c r="G273" s="1">
        <f>[1]!PEAB4.MAX</f>
        <v>64.510000000000005</v>
      </c>
      <c r="H273" s="1">
        <f>[1]!PEAB4.MIN</f>
        <v>64.510000000000005</v>
      </c>
      <c r="I273" s="1">
        <f>[1]!PEAB4.FEC</f>
        <v>64.510000000000005</v>
      </c>
      <c r="J273" s="1">
        <f>[1]!PEAB4.VAR</f>
        <v>0</v>
      </c>
      <c r="K273" s="1" t="s">
        <v>544</v>
      </c>
      <c r="L273" s="1">
        <f>[1]!PEAB4.NEG</f>
        <v>1</v>
      </c>
      <c r="M273" s="1">
        <f>[1]!PEAB4.VOL</f>
        <v>6451</v>
      </c>
      <c r="N273" s="1" t="str">
        <f>[1]!PEAB4.204</f>
        <v>53,62</v>
      </c>
    </row>
    <row r="274" spans="2:14" ht="20.100000000000001" customHeight="1" x14ac:dyDescent="0.25">
      <c r="B274" s="1" t="s">
        <v>545</v>
      </c>
      <c r="C274" s="1" t="str">
        <f>[1]!PETR3.DAT</f>
        <v>30/04/2021</v>
      </c>
      <c r="D274" s="1" t="str">
        <f>[1]!PETR3.HOR</f>
        <v>17:59:51</v>
      </c>
      <c r="E274" s="1">
        <f>[1]!PETR3.ULT</f>
        <v>23.1</v>
      </c>
      <c r="F274" s="1">
        <f>[1]!PETR3.ABE</f>
        <v>22.89</v>
      </c>
      <c r="G274" s="1">
        <f>[1]!PETR3.MAX</f>
        <v>23.41</v>
      </c>
      <c r="H274" s="1">
        <f>[1]!PETR3.MIN</f>
        <v>22.78</v>
      </c>
      <c r="I274" s="1">
        <f>[1]!PETR3.FEC</f>
        <v>23.08</v>
      </c>
      <c r="J274" s="1">
        <f>[1]!PETR3.VAR</f>
        <v>8.6655112651659996E-2</v>
      </c>
      <c r="K274" s="1" t="s">
        <v>546</v>
      </c>
      <c r="L274" s="1">
        <f>[1]!PETR3.NEG</f>
        <v>21187</v>
      </c>
      <c r="M274" s="1">
        <f>[1]!PETR3.VOL</f>
        <v>631156126</v>
      </c>
      <c r="N274" s="1" t="str">
        <f>[1]!PETR3.204</f>
        <v>4,43</v>
      </c>
    </row>
    <row r="275" spans="2:14" ht="20.100000000000001" customHeight="1" x14ac:dyDescent="0.25">
      <c r="B275" s="1" t="s">
        <v>547</v>
      </c>
      <c r="C275" s="1" t="str">
        <f>[1]!PETR4.DAT</f>
        <v>30/04/2021</v>
      </c>
      <c r="D275" s="1" t="str">
        <f>[1]!PETR4.HOR</f>
        <v>00:00:00</v>
      </c>
      <c r="E275" s="1">
        <f>[1]!PETR4.ULT</f>
        <v>23.62</v>
      </c>
      <c r="F275" s="1">
        <f>[1]!PETR4.ABE</f>
        <v>23.4</v>
      </c>
      <c r="G275" s="1">
        <f>[1]!PETR4.MAX</f>
        <v>23.93</v>
      </c>
      <c r="H275" s="1">
        <f>[1]!PETR4.MIN</f>
        <v>23.28</v>
      </c>
      <c r="I275" s="1">
        <f>[1]!PETR4.FEC</f>
        <v>23.62</v>
      </c>
      <c r="J275" s="1">
        <f>[1]!PETR4.VAR</f>
        <v>0</v>
      </c>
      <c r="K275" s="1" t="s">
        <v>548</v>
      </c>
      <c r="L275" s="1">
        <f>[1]!PETR4.NEG</f>
        <v>71318</v>
      </c>
      <c r="M275" s="1">
        <f>[1]!PETR4.VOL</f>
        <v>1429981587</v>
      </c>
      <c r="N275" s="1" t="str">
        <f>[1]!PETR4.204</f>
        <v>3,36</v>
      </c>
    </row>
    <row r="276" spans="2:14" ht="20.100000000000001" customHeight="1" x14ac:dyDescent="0.25">
      <c r="B276" s="1" t="s">
        <v>549</v>
      </c>
      <c r="C276" s="1" t="str">
        <f>[1]!PETZ3.DAT</f>
        <v>30/04/2021</v>
      </c>
      <c r="D276" s="1" t="str">
        <f>[1]!PETZ3.HOR</f>
        <v>17:11:18</v>
      </c>
      <c r="E276" s="1">
        <f>[1]!PETZ3.ULT</f>
        <v>24.17</v>
      </c>
      <c r="F276" s="1">
        <f>[1]!PETZ3.ABE</f>
        <v>23.91</v>
      </c>
      <c r="G276" s="1">
        <f>[1]!PETZ3.MAX</f>
        <v>24.17</v>
      </c>
      <c r="H276" s="1">
        <f>[1]!PETZ3.MIN</f>
        <v>23.37</v>
      </c>
      <c r="I276" s="1">
        <f>[1]!PETZ3.FEC</f>
        <v>23.9</v>
      </c>
      <c r="J276" s="1">
        <f>[1]!PETZ3.VAR</f>
        <v>1.1297071129707243</v>
      </c>
      <c r="K276" s="1" t="s">
        <v>550</v>
      </c>
      <c r="L276" s="1">
        <f>[1]!PETZ3.NEG</f>
        <v>19983</v>
      </c>
      <c r="M276" s="1">
        <f>[1]!PETZ3.VOL</f>
        <v>201040064</v>
      </c>
      <c r="N276" s="1" t="str">
        <f>[1]!PETZ3.204</f>
        <v>0,28</v>
      </c>
    </row>
    <row r="277" spans="2:14" ht="20.100000000000001" customHeight="1" x14ac:dyDescent="0.25">
      <c r="B277" s="1" t="s">
        <v>551</v>
      </c>
      <c r="C277" s="1" t="str">
        <f>[1]!PFRM3.DAT</f>
        <v>30/04/2021</v>
      </c>
      <c r="D277" s="1" t="str">
        <f>[1]!PFRM3.HOR</f>
        <v>17:07:00</v>
      </c>
      <c r="E277" s="1">
        <f>[1]!PFRM3.ULT</f>
        <v>5.96</v>
      </c>
      <c r="F277" s="1">
        <f>[1]!PFRM3.ABE</f>
        <v>6.08</v>
      </c>
      <c r="G277" s="1">
        <f>[1]!PFRM3.MAX</f>
        <v>6.17</v>
      </c>
      <c r="H277" s="1">
        <f>[1]!PFRM3.MIN</f>
        <v>5.92</v>
      </c>
      <c r="I277" s="1">
        <f>[1]!PFRM3.FEC</f>
        <v>6.09</v>
      </c>
      <c r="J277" s="1">
        <f>[1]!PFRM3.VAR</f>
        <v>-2.1346469622331674</v>
      </c>
      <c r="K277" s="1" t="s">
        <v>552</v>
      </c>
      <c r="L277" s="1">
        <f>[1]!PFRM3.NEG</f>
        <v>1696</v>
      </c>
      <c r="M277" s="1">
        <f>[1]!PFRM3.VOL</f>
        <v>4628549</v>
      </c>
      <c r="N277" s="1" t="str">
        <f>[1]!PFRM3.204</f>
        <v>-1,00</v>
      </c>
    </row>
    <row r="278" spans="2:14" ht="20.100000000000001" customHeight="1" x14ac:dyDescent="0.25">
      <c r="B278" s="1" t="s">
        <v>553</v>
      </c>
      <c r="C278" s="1" t="str">
        <f>[1]!PGMN3.DAT</f>
        <v>30/04/2021</v>
      </c>
      <c r="D278" s="1" t="str">
        <f>[1]!PGMN3.HOR</f>
        <v>17:06:00</v>
      </c>
      <c r="E278" s="1">
        <f>[1]!PGMN3.ULT</f>
        <v>9.6</v>
      </c>
      <c r="F278" s="1">
        <f>[1]!PGMN3.ABE</f>
        <v>9.57</v>
      </c>
      <c r="G278" s="1">
        <f>[1]!PGMN3.MAX</f>
        <v>9.66</v>
      </c>
      <c r="H278" s="1">
        <f>[1]!PGMN3.MIN</f>
        <v>9.3800000000000008</v>
      </c>
      <c r="I278" s="1">
        <f>[1]!PGMN3.FEC</f>
        <v>9.58</v>
      </c>
      <c r="J278" s="1">
        <f>[1]!PGMN3.VAR</f>
        <v>0.2087682672233776</v>
      </c>
      <c r="K278" s="1" t="s">
        <v>554</v>
      </c>
      <c r="L278" s="1">
        <f>[1]!PGMN3.NEG</f>
        <v>2698</v>
      </c>
      <c r="M278" s="1">
        <f>[1]!PGMN3.VOL</f>
        <v>5883913</v>
      </c>
      <c r="N278" s="1" t="str">
        <f>[1]!PGMN3.204</f>
        <v>-1,00</v>
      </c>
    </row>
    <row r="279" spans="2:14" ht="20.100000000000001" customHeight="1" x14ac:dyDescent="0.25">
      <c r="B279" s="1" t="s">
        <v>555</v>
      </c>
      <c r="C279" s="1" t="str">
        <f>[1]!PINE4.DAT</f>
        <v>30/04/2021</v>
      </c>
      <c r="D279" s="1" t="str">
        <f>[1]!PINE4.HOR</f>
        <v>17:06:00</v>
      </c>
      <c r="E279" s="1">
        <f>[1]!PINE4.ULT</f>
        <v>2.4</v>
      </c>
      <c r="F279" s="1">
        <f>[1]!PINE4.ABE</f>
        <v>2.35</v>
      </c>
      <c r="G279" s="1">
        <f>[1]!PINE4.MAX</f>
        <v>2.4</v>
      </c>
      <c r="H279" s="1">
        <f>[1]!PINE4.MIN</f>
        <v>2.2999999999999998</v>
      </c>
      <c r="I279" s="1">
        <f>[1]!PINE4.FEC</f>
        <v>2.36</v>
      </c>
      <c r="J279" s="1">
        <f>[1]!PINE4.VAR</f>
        <v>1.6949152542372898</v>
      </c>
      <c r="K279" s="1" t="s">
        <v>556</v>
      </c>
      <c r="L279" s="1">
        <f>[1]!PINE4.NEG</f>
        <v>227</v>
      </c>
      <c r="M279" s="1">
        <f>[1]!PINE4.VOL</f>
        <v>570462</v>
      </c>
      <c r="N279" s="1" t="str">
        <f>[1]!PINE4.204</f>
        <v>-1,00</v>
      </c>
    </row>
    <row r="280" spans="2:14" ht="20.100000000000001" customHeight="1" x14ac:dyDescent="0.25">
      <c r="B280" s="1" t="s">
        <v>557</v>
      </c>
      <c r="C280" s="1" t="str">
        <f>[1]!PLAS3.DAT</f>
        <v>30/04/2021</v>
      </c>
      <c r="D280" s="1" t="str">
        <f>[1]!PLAS3.HOR</f>
        <v>17:05:00</v>
      </c>
      <c r="E280" s="1">
        <f>[1]!PLAS3.ULT</f>
        <v>9.41</v>
      </c>
      <c r="F280" s="1">
        <f>[1]!PLAS3.ABE</f>
        <v>8.69</v>
      </c>
      <c r="G280" s="1">
        <f>[1]!PLAS3.MAX</f>
        <v>9.7899999999999991</v>
      </c>
      <c r="H280" s="1">
        <f>[1]!PLAS3.MIN</f>
        <v>8.69</v>
      </c>
      <c r="I280" s="1">
        <f>[1]!PLAS3.FEC</f>
        <v>8.8000000000000007</v>
      </c>
      <c r="J280" s="1">
        <f>[1]!PLAS3.VAR</f>
        <v>6.9318181818181746</v>
      </c>
      <c r="K280" s="1" t="s">
        <v>558</v>
      </c>
      <c r="L280" s="1">
        <f>[1]!PLAS3.NEG</f>
        <v>94</v>
      </c>
      <c r="M280" s="1">
        <f>[1]!PLAS3.VOL</f>
        <v>288817</v>
      </c>
      <c r="N280" s="1" t="str">
        <f>[1]!PLAS3.204</f>
        <v>-1,00</v>
      </c>
    </row>
    <row r="281" spans="2:14" ht="20.100000000000001" customHeight="1" x14ac:dyDescent="0.25">
      <c r="B281" s="1" t="s">
        <v>559</v>
      </c>
      <c r="C281" s="1" t="str">
        <f>[1]!PLPL3.DAT</f>
        <v>30/04/2021</v>
      </c>
      <c r="D281" s="1" t="str">
        <f>[1]!PLPL3.HOR</f>
        <v>17:11:18</v>
      </c>
      <c r="E281" s="1">
        <f>[1]!PLPL3.ULT</f>
        <v>7.04</v>
      </c>
      <c r="F281" s="1">
        <f>[1]!PLPL3.ABE</f>
        <v>6.84</v>
      </c>
      <c r="G281" s="1">
        <f>[1]!PLPL3.MAX</f>
        <v>7.04</v>
      </c>
      <c r="H281" s="1">
        <f>[1]!PLPL3.MIN</f>
        <v>6.56</v>
      </c>
      <c r="I281" s="1">
        <f>[1]!PLPL3.FEC</f>
        <v>6.84</v>
      </c>
      <c r="J281" s="1">
        <f>[1]!PLPL3.VAR</f>
        <v>2.9239766081871372</v>
      </c>
      <c r="K281" s="1" t="s">
        <v>560</v>
      </c>
      <c r="L281" s="1">
        <f>[1]!PLPL3.NEG</f>
        <v>2136</v>
      </c>
      <c r="M281" s="1">
        <f>[1]!PLPL3.VOL</f>
        <v>10190519</v>
      </c>
      <c r="N281" s="1" t="str">
        <f>[1]!PLPL3.204</f>
        <v>-1,00</v>
      </c>
    </row>
    <row r="282" spans="2:14" ht="20.100000000000001" customHeight="1" x14ac:dyDescent="0.25">
      <c r="B282" s="1" t="s">
        <v>561</v>
      </c>
      <c r="C282" s="1" t="str">
        <f>[1]!PMAM3.DAT</f>
        <v>30/04/2021</v>
      </c>
      <c r="D282" s="1" t="str">
        <f>[1]!PMAM3.HOR</f>
        <v>17:11:18</v>
      </c>
      <c r="E282" s="1">
        <f>[1]!PMAM3.ULT</f>
        <v>18.43</v>
      </c>
      <c r="F282" s="1">
        <f>[1]!PMAM3.ABE</f>
        <v>21.6</v>
      </c>
      <c r="G282" s="1">
        <f>[1]!PMAM3.MAX</f>
        <v>21.6</v>
      </c>
      <c r="H282" s="1">
        <f>[1]!PMAM3.MIN</f>
        <v>17.649999999999999</v>
      </c>
      <c r="I282" s="1">
        <f>[1]!PMAM3.FEC</f>
        <v>23.45</v>
      </c>
      <c r="J282" s="1">
        <f>[1]!PMAM3.VAR</f>
        <v>-21.407249466950958</v>
      </c>
      <c r="K282" s="1" t="s">
        <v>562</v>
      </c>
      <c r="L282" s="1">
        <f>[1]!PMAM3.NEG</f>
        <v>10869</v>
      </c>
      <c r="M282" s="1">
        <f>[1]!PMAM3.VOL</f>
        <v>71333336</v>
      </c>
      <c r="N282" s="1" t="str">
        <f>[1]!PMAM3.204</f>
        <v>-1,00</v>
      </c>
    </row>
    <row r="283" spans="2:14" ht="20.100000000000001" customHeight="1" x14ac:dyDescent="0.25">
      <c r="B283" s="1" t="s">
        <v>563</v>
      </c>
      <c r="C283" s="1" t="str">
        <f>[1]!PNVL3.DAT</f>
        <v>30/04/2021</v>
      </c>
      <c r="D283" s="1" t="str">
        <f>[1]!PNVL3.HOR</f>
        <v>17:08:00</v>
      </c>
      <c r="E283" s="1">
        <f>[1]!PNVL3.ULT</f>
        <v>19.760000000000002</v>
      </c>
      <c r="F283" s="1">
        <f>[1]!PNVL3.ABE</f>
        <v>19.829999999999998</v>
      </c>
      <c r="G283" s="1">
        <f>[1]!PNVL3.MAX</f>
        <v>20.16</v>
      </c>
      <c r="H283" s="1">
        <f>[1]!PNVL3.MIN</f>
        <v>19.440000000000001</v>
      </c>
      <c r="I283" s="1">
        <f>[1]!PNVL3.FEC</f>
        <v>19.760000000000002</v>
      </c>
      <c r="J283" s="1">
        <f>[1]!PNVL3.VAR</f>
        <v>0</v>
      </c>
      <c r="K283" s="1" t="s">
        <v>564</v>
      </c>
      <c r="L283" s="1">
        <f>[1]!PNVL3.NEG</f>
        <v>10072</v>
      </c>
      <c r="M283" s="1">
        <f>[1]!PNVL3.VOL</f>
        <v>65135838</v>
      </c>
      <c r="N283" s="1" t="str">
        <f>[1]!PNVL3.204</f>
        <v>0,58</v>
      </c>
    </row>
    <row r="284" spans="2:14" ht="20.100000000000001" customHeight="1" x14ac:dyDescent="0.25">
      <c r="B284" s="1" t="s">
        <v>565</v>
      </c>
      <c r="C284" s="1" t="str">
        <f>[1]!PNVL4.DAT</f>
        <v>30/04/2021</v>
      </c>
      <c r="D284" s="1" t="str">
        <f>[1]!PNVL4.HOR</f>
        <v>17:11:18</v>
      </c>
      <c r="E284" s="1">
        <f>[1]!PNVL4.ULT</f>
        <v>19.75</v>
      </c>
      <c r="F284" s="1">
        <f>[1]!PNVL4.ABE</f>
        <v>19.48</v>
      </c>
      <c r="G284" s="1">
        <f>[1]!PNVL4.MAX</f>
        <v>20.09</v>
      </c>
      <c r="H284" s="1">
        <f>[1]!PNVL4.MIN</f>
        <v>19.45</v>
      </c>
      <c r="I284" s="1">
        <f>[1]!PNVL4.FEC</f>
        <v>19.61</v>
      </c>
      <c r="J284" s="1">
        <f>[1]!PNVL4.VAR</f>
        <v>0.71392146863845274</v>
      </c>
      <c r="K284" s="1" t="s">
        <v>566</v>
      </c>
      <c r="L284" s="1">
        <f>[1]!PNVL4.NEG</f>
        <v>60</v>
      </c>
      <c r="M284" s="1">
        <f>[1]!PNVL4.VOL</f>
        <v>257938</v>
      </c>
      <c r="N284" s="1" t="str">
        <f>[1]!PNVL4.204</f>
        <v>0,64</v>
      </c>
    </row>
    <row r="285" spans="2:14" ht="20.100000000000001" customHeight="1" x14ac:dyDescent="0.25">
      <c r="B285" s="1" t="s">
        <v>567</v>
      </c>
      <c r="C285" s="1" t="str">
        <f>[1]!POMO3.DAT</f>
        <v>30/04/2021</v>
      </c>
      <c r="D285" s="1" t="str">
        <f>[1]!POMO3.HOR</f>
        <v>17:05:00</v>
      </c>
      <c r="E285" s="1">
        <f>[1]!POMO3.ULT</f>
        <v>2.5</v>
      </c>
      <c r="F285" s="1">
        <f>[1]!POMO3.ABE</f>
        <v>2.5099999999999998</v>
      </c>
      <c r="G285" s="1">
        <f>[1]!POMO3.MAX</f>
        <v>2.52</v>
      </c>
      <c r="H285" s="1">
        <f>[1]!POMO3.MIN</f>
        <v>2.5</v>
      </c>
      <c r="I285" s="1">
        <f>[1]!POMO3.FEC</f>
        <v>2.52</v>
      </c>
      <c r="J285" s="1">
        <f>[1]!POMO3.VAR</f>
        <v>-0.79365079365079438</v>
      </c>
      <c r="K285" s="1" t="s">
        <v>568</v>
      </c>
      <c r="L285" s="1">
        <f>[1]!POMO3.NEG</f>
        <v>262</v>
      </c>
      <c r="M285" s="1">
        <f>[1]!POMO3.VOL</f>
        <v>395518</v>
      </c>
      <c r="N285" s="1" t="str">
        <f>[1]!POMO3.204</f>
        <v>0,68</v>
      </c>
    </row>
    <row r="286" spans="2:14" ht="20.100000000000001" customHeight="1" x14ac:dyDescent="0.25">
      <c r="B286" s="1" t="s">
        <v>569</v>
      </c>
      <c r="C286" s="1" t="str">
        <f>[1]!POMO4.DAT</f>
        <v>30/04/2021</v>
      </c>
      <c r="D286" s="1" t="str">
        <f>[1]!POMO4.HOR</f>
        <v>17:08:00</v>
      </c>
      <c r="E286" s="1">
        <f>[1]!POMO4.ULT</f>
        <v>2.61</v>
      </c>
      <c r="F286" s="1">
        <f>[1]!POMO4.ABE</f>
        <v>2.63</v>
      </c>
      <c r="G286" s="1">
        <f>[1]!POMO4.MAX</f>
        <v>2.65</v>
      </c>
      <c r="H286" s="1">
        <f>[1]!POMO4.MIN</f>
        <v>2.61</v>
      </c>
      <c r="I286" s="1">
        <f>[1]!POMO4.FEC</f>
        <v>2.63</v>
      </c>
      <c r="J286" s="1">
        <f>[1]!POMO4.VAR</f>
        <v>-0.76045627376425928</v>
      </c>
      <c r="K286" s="1" t="s">
        <v>570</v>
      </c>
      <c r="L286" s="1">
        <f>[1]!POMO4.NEG</f>
        <v>4097</v>
      </c>
      <c r="M286" s="1">
        <f>[1]!POMO4.VOL</f>
        <v>11667918</v>
      </c>
      <c r="N286" s="1" t="str">
        <f>[1]!POMO4.204</f>
        <v>0,65</v>
      </c>
    </row>
    <row r="287" spans="2:14" ht="20.100000000000001" customHeight="1" x14ac:dyDescent="0.25">
      <c r="B287" s="1" t="s">
        <v>571</v>
      </c>
      <c r="C287" s="1" t="str">
        <f>[1]!POSI3.DAT</f>
        <v>30/04/2021</v>
      </c>
      <c r="D287" s="1" t="str">
        <f>[1]!POSI3.HOR</f>
        <v>17:07:00</v>
      </c>
      <c r="E287" s="1">
        <f>[1]!POSI3.ULT</f>
        <v>11.23</v>
      </c>
      <c r="F287" s="1">
        <f>[1]!POSI3.ABE</f>
        <v>11.28</v>
      </c>
      <c r="G287" s="1">
        <f>[1]!POSI3.MAX</f>
        <v>11.33</v>
      </c>
      <c r="H287" s="1">
        <f>[1]!POSI3.MIN</f>
        <v>10.77</v>
      </c>
      <c r="I287" s="1">
        <f>[1]!POSI3.FEC</f>
        <v>11.09</v>
      </c>
      <c r="J287" s="1">
        <f>[1]!POSI3.VAR</f>
        <v>1.2623985572587968</v>
      </c>
      <c r="K287" s="1" t="s">
        <v>572</v>
      </c>
      <c r="L287" s="1">
        <f>[1]!POSI3.NEG</f>
        <v>8430</v>
      </c>
      <c r="M287" s="1">
        <f>[1]!POSI3.VOL</f>
        <v>62494342</v>
      </c>
      <c r="N287" s="1" t="str">
        <f>[1]!POSI3.204</f>
        <v>0,29</v>
      </c>
    </row>
    <row r="288" spans="2:14" ht="20.100000000000001" customHeight="1" x14ac:dyDescent="0.25">
      <c r="B288" s="1" t="s">
        <v>573</v>
      </c>
      <c r="C288" s="1" t="str">
        <f>[1]!PPLA11.DAT</f>
        <v>30/04/2021</v>
      </c>
      <c r="D288" s="1" t="str">
        <f>[1]!PPLA11.HOR</f>
        <v>17:05:00</v>
      </c>
      <c r="E288" s="1">
        <f>[1]!PPLA11.ULT</f>
        <v>9.5</v>
      </c>
      <c r="F288" s="1">
        <f>[1]!PPLA11.ABE</f>
        <v>9.5</v>
      </c>
      <c r="G288" s="1">
        <f>[1]!PPLA11.MAX</f>
        <v>9.6</v>
      </c>
      <c r="H288" s="1">
        <f>[1]!PPLA11.MIN</f>
        <v>9.5</v>
      </c>
      <c r="I288" s="1">
        <f>[1]!PPLA11.FEC</f>
        <v>9.5</v>
      </c>
      <c r="J288" s="1">
        <f>[1]!PPLA11.VAR</f>
        <v>0</v>
      </c>
      <c r="K288" s="1" t="s">
        <v>574</v>
      </c>
      <c r="L288" s="1">
        <f>[1]!PPLA11.NEG</f>
        <v>19</v>
      </c>
      <c r="M288" s="1">
        <f>[1]!PPLA11.VOL</f>
        <v>7603.85</v>
      </c>
      <c r="N288" s="1" t="str">
        <f>[1]!PPLA11.204</f>
        <v>-1,00</v>
      </c>
    </row>
    <row r="289" spans="2:14" ht="20.100000000000001" customHeight="1" x14ac:dyDescent="0.25">
      <c r="B289" s="1" t="s">
        <v>575</v>
      </c>
      <c r="C289" s="1" t="str">
        <f>[1]!PRIO3.DAT</f>
        <v>30/04/2021</v>
      </c>
      <c r="D289" s="1" t="str">
        <f>[1]!PRIO3.HOR</f>
        <v>17:59:56</v>
      </c>
      <c r="E289" s="1">
        <f>[1]!PRIO3.ULT</f>
        <v>91.58</v>
      </c>
      <c r="F289" s="1">
        <f>[1]!PRIO3.ABE</f>
        <v>91.65</v>
      </c>
      <c r="G289" s="1">
        <f>[1]!PRIO3.MAX</f>
        <v>91.65</v>
      </c>
      <c r="H289" s="1">
        <f>[1]!PRIO3.MIN</f>
        <v>89.86</v>
      </c>
      <c r="I289" s="1">
        <f>[1]!PRIO3.FEC</f>
        <v>92.6</v>
      </c>
      <c r="J289" s="1">
        <f>[1]!PRIO3.VAR</f>
        <v>-1.1015118790496718</v>
      </c>
      <c r="K289" s="1" t="s">
        <v>576</v>
      </c>
      <c r="L289" s="1">
        <f>[1]!PRIO3.NEG</f>
        <v>16545</v>
      </c>
      <c r="M289" s="1">
        <f>[1]!PRIO3.VOL</f>
        <v>359644662</v>
      </c>
      <c r="N289" s="1" t="str">
        <f>[1]!PRIO3.204</f>
        <v>-1,00</v>
      </c>
    </row>
    <row r="290" spans="2:14" ht="20.100000000000001" customHeight="1" x14ac:dyDescent="0.25">
      <c r="B290" s="1" t="s">
        <v>577</v>
      </c>
      <c r="C290" s="1" t="str">
        <f>[1]!PRNR3.DAT</f>
        <v>30/04/2021</v>
      </c>
      <c r="D290" s="1" t="str">
        <f>[1]!PRNR3.HOR</f>
        <v>17:11:18</v>
      </c>
      <c r="E290" s="1">
        <f>[1]!PRNR3.ULT</f>
        <v>8.9499999999999993</v>
      </c>
      <c r="F290" s="1">
        <f>[1]!PRNR3.ABE</f>
        <v>9.59</v>
      </c>
      <c r="G290" s="1">
        <f>[1]!PRNR3.MAX</f>
        <v>9.6</v>
      </c>
      <c r="H290" s="1">
        <f>[1]!PRNR3.MIN</f>
        <v>8.9499999999999993</v>
      </c>
      <c r="I290" s="1">
        <f>[1]!PRNR3.FEC</f>
        <v>9.59</v>
      </c>
      <c r="J290" s="1">
        <f>[1]!PRNR3.VAR</f>
        <v>-6.6736183524504753</v>
      </c>
      <c r="K290" s="1" t="s">
        <v>578</v>
      </c>
      <c r="L290" s="1">
        <f>[1]!PRNR3.NEG</f>
        <v>2301</v>
      </c>
      <c r="M290" s="1">
        <f>[1]!PRNR3.VOL</f>
        <v>6909837</v>
      </c>
      <c r="N290" s="1" t="str">
        <f>[1]!PRNR3.204</f>
        <v>-1,00</v>
      </c>
    </row>
    <row r="291" spans="2:14" ht="20.100000000000001" customHeight="1" x14ac:dyDescent="0.25">
      <c r="B291" s="1" t="s">
        <v>579</v>
      </c>
      <c r="C291" s="1" t="str">
        <f>[1]!PSSA3.DAT</f>
        <v>30/04/2021</v>
      </c>
      <c r="D291" s="1" t="str">
        <f>[1]!PSSA3.HOR</f>
        <v>17:59:58</v>
      </c>
      <c r="E291" s="1">
        <f>[1]!PSSA3.ULT</f>
        <v>49.37</v>
      </c>
      <c r="F291" s="1">
        <f>[1]!PSSA3.ABE</f>
        <v>47.98</v>
      </c>
      <c r="G291" s="1">
        <f>[1]!PSSA3.MAX</f>
        <v>49.38</v>
      </c>
      <c r="H291" s="1">
        <f>[1]!PSSA3.MIN</f>
        <v>47.72</v>
      </c>
      <c r="I291" s="1">
        <f>[1]!PSSA3.FEC</f>
        <v>47.98</v>
      </c>
      <c r="J291" s="1">
        <f>[1]!PSSA3.VAR</f>
        <v>2.8970404335139657</v>
      </c>
      <c r="K291" s="1" t="s">
        <v>580</v>
      </c>
      <c r="L291" s="1">
        <f>[1]!PSSA3.NEG</f>
        <v>8685</v>
      </c>
      <c r="M291" s="1">
        <f>[1]!PSSA3.VOL</f>
        <v>80049261</v>
      </c>
      <c r="N291" s="1" t="str">
        <f>[1]!PSSA3.204</f>
        <v>5,24</v>
      </c>
    </row>
    <row r="292" spans="2:14" ht="20.100000000000001" customHeight="1" x14ac:dyDescent="0.25">
      <c r="B292" s="1" t="s">
        <v>581</v>
      </c>
      <c r="C292" s="1" t="str">
        <f>[1]!PTBL3.DAT</f>
        <v>30/04/2021</v>
      </c>
      <c r="D292" s="1" t="str">
        <f>[1]!PTBL3.HOR</f>
        <v>17:08:00</v>
      </c>
      <c r="E292" s="1">
        <f>[1]!PTBL3.ULT</f>
        <v>11.95</v>
      </c>
      <c r="F292" s="1">
        <f>[1]!PTBL3.ABE</f>
        <v>10.98</v>
      </c>
      <c r="G292" s="1">
        <f>[1]!PTBL3.MAX</f>
        <v>12.18</v>
      </c>
      <c r="H292" s="1">
        <f>[1]!PTBL3.MIN</f>
        <v>10.57</v>
      </c>
      <c r="I292" s="1">
        <f>[1]!PTBL3.FEC</f>
        <v>11</v>
      </c>
      <c r="J292" s="1">
        <f>[1]!PTBL3.VAR</f>
        <v>8.6363636363636296</v>
      </c>
      <c r="K292" s="1" t="s">
        <v>582</v>
      </c>
      <c r="L292" s="1">
        <f>[1]!PTBL3.NEG</f>
        <v>15802</v>
      </c>
      <c r="M292" s="1">
        <f>[1]!PTBL3.VOL</f>
        <v>84002028</v>
      </c>
      <c r="N292" s="1" t="str">
        <f>[1]!PTBL3.204</f>
        <v>1,26</v>
      </c>
    </row>
    <row r="293" spans="2:14" ht="20.100000000000001" customHeight="1" x14ac:dyDescent="0.25">
      <c r="B293" s="1" t="s">
        <v>583</v>
      </c>
      <c r="C293" s="1" t="str">
        <f>[1]!PTNT3.DAT</f>
        <v>30/04/2021</v>
      </c>
      <c r="D293" s="1" t="str">
        <f>[1]!PTNT3.HOR</f>
        <v>16:49:00</v>
      </c>
      <c r="E293" s="1">
        <f>[1]!PTNT3.ULT</f>
        <v>16.09</v>
      </c>
      <c r="F293" s="1">
        <f>[1]!PTNT3.ABE</f>
        <v>16.61</v>
      </c>
      <c r="G293" s="1">
        <f>[1]!PTNT3.MAX</f>
        <v>16.61</v>
      </c>
      <c r="H293" s="1">
        <f>[1]!PTNT3.MIN</f>
        <v>15.53</v>
      </c>
      <c r="I293" s="1">
        <f>[1]!PTNT3.FEC</f>
        <v>16.399999999999999</v>
      </c>
      <c r="J293" s="1">
        <f>[1]!PTNT3.VAR</f>
        <v>-1.8902439024390167</v>
      </c>
      <c r="K293" s="1" t="s">
        <v>584</v>
      </c>
      <c r="L293" s="1">
        <f>[1]!PTNT3.NEG</f>
        <v>48</v>
      </c>
      <c r="M293" s="1">
        <f>[1]!PTNT3.VOL</f>
        <v>155262</v>
      </c>
      <c r="N293" s="1" t="str">
        <f>[1]!PTNT3.204</f>
        <v>-1,00</v>
      </c>
    </row>
    <row r="294" spans="2:14" ht="20.100000000000001" customHeight="1" x14ac:dyDescent="0.25">
      <c r="B294" s="1" t="s">
        <v>585</v>
      </c>
      <c r="C294" s="1" t="str">
        <f>[1]!PTNT4.DAT</f>
        <v>30/04/2021</v>
      </c>
      <c r="D294" s="1" t="str">
        <f>[1]!PTNT4.HOR</f>
        <v>17:00:00</v>
      </c>
      <c r="E294" s="1">
        <f>[1]!PTNT4.ULT</f>
        <v>5.09</v>
      </c>
      <c r="F294" s="1">
        <f>[1]!PTNT4.ABE</f>
        <v>5.07</v>
      </c>
      <c r="G294" s="1">
        <f>[1]!PTNT4.MAX</f>
        <v>5.15</v>
      </c>
      <c r="H294" s="1">
        <f>[1]!PTNT4.MIN</f>
        <v>5</v>
      </c>
      <c r="I294" s="1">
        <f>[1]!PTNT4.FEC</f>
        <v>5.05</v>
      </c>
      <c r="J294" s="1">
        <f>[1]!PTNT4.VAR</f>
        <v>0.79207920792079278</v>
      </c>
      <c r="K294" s="1" t="s">
        <v>586</v>
      </c>
      <c r="L294" s="1">
        <f>[1]!PTNT4.NEG</f>
        <v>25</v>
      </c>
      <c r="M294" s="1">
        <f>[1]!PTNT4.VOL</f>
        <v>71698</v>
      </c>
      <c r="N294" s="1" t="str">
        <f>[1]!PTNT4.204</f>
        <v>-1,00</v>
      </c>
    </row>
    <row r="295" spans="2:14" ht="20.100000000000001" customHeight="1" x14ac:dyDescent="0.25">
      <c r="B295" s="1" t="s">
        <v>587</v>
      </c>
      <c r="C295" s="1" t="str">
        <f>[1]!QUAL3.DAT</f>
        <v>30/04/2021</v>
      </c>
      <c r="D295" s="1" t="str">
        <f>[1]!QUAL3.HOR</f>
        <v>17:59:59</v>
      </c>
      <c r="E295" s="1">
        <f>[1]!QUAL3.ULT</f>
        <v>27.05</v>
      </c>
      <c r="F295" s="1">
        <f>[1]!QUAL3.ABE</f>
        <v>26.84</v>
      </c>
      <c r="G295" s="1">
        <f>[1]!QUAL3.MAX</f>
        <v>27.44</v>
      </c>
      <c r="H295" s="1">
        <f>[1]!QUAL3.MIN</f>
        <v>26.69</v>
      </c>
      <c r="I295" s="1">
        <f>[1]!QUAL3.FEC</f>
        <v>26.98</v>
      </c>
      <c r="J295" s="1">
        <f>[1]!QUAL3.VAR</f>
        <v>0.2594514455151975</v>
      </c>
      <c r="K295" s="1" t="s">
        <v>588</v>
      </c>
      <c r="L295" s="1">
        <f>[1]!QUAL3.NEG</f>
        <v>11828</v>
      </c>
      <c r="M295" s="1">
        <f>[1]!QUAL3.VOL</f>
        <v>106727785</v>
      </c>
      <c r="N295" s="1" t="str">
        <f>[1]!QUAL3.204</f>
        <v>0,91</v>
      </c>
    </row>
    <row r="296" spans="2:14" ht="20.100000000000001" customHeight="1" x14ac:dyDescent="0.25">
      <c r="B296" s="1" t="s">
        <v>589</v>
      </c>
      <c r="C296" s="1" t="str">
        <f>[1]!RADL3.DAT</f>
        <v>30/04/2021</v>
      </c>
      <c r="D296" s="1" t="str">
        <f>[1]!RADL3.HOR</f>
        <v>17:58:57</v>
      </c>
      <c r="E296" s="1">
        <f>[1]!RADL3.ULT</f>
        <v>26.3</v>
      </c>
      <c r="F296" s="1">
        <f>[1]!RADL3.ABE</f>
        <v>25.04</v>
      </c>
      <c r="G296" s="1">
        <f>[1]!RADL3.MAX</f>
        <v>26.63</v>
      </c>
      <c r="H296" s="1">
        <f>[1]!RADL3.MIN</f>
        <v>25.04</v>
      </c>
      <c r="I296" s="1">
        <f>[1]!RADL3.FEC</f>
        <v>25.29</v>
      </c>
      <c r="J296" s="1">
        <f>[1]!RADL3.VAR</f>
        <v>3.9936733886911888</v>
      </c>
      <c r="K296" s="1" t="s">
        <v>590</v>
      </c>
      <c r="L296" s="1">
        <f>[1]!RADL3.NEG</f>
        <v>23951</v>
      </c>
      <c r="M296" s="1">
        <f>[1]!RADL3.VOL</f>
        <v>247579769</v>
      </c>
      <c r="N296" s="1" t="str">
        <f>[1]!RADL3.204</f>
        <v>1,18</v>
      </c>
    </row>
    <row r="297" spans="2:14" ht="20.100000000000001" customHeight="1" x14ac:dyDescent="0.25">
      <c r="B297" s="1" t="s">
        <v>591</v>
      </c>
      <c r="C297" s="1" t="str">
        <f>[1]!RAIL3.DAT</f>
        <v>30/04/2021</v>
      </c>
      <c r="D297" s="1" t="str">
        <f>[1]!RAIL3.HOR</f>
        <v>17:59:59</v>
      </c>
      <c r="E297" s="1">
        <f>[1]!RAIL3.ULT</f>
        <v>20</v>
      </c>
      <c r="F297" s="1">
        <f>[1]!RAIL3.ABE</f>
        <v>20.45</v>
      </c>
      <c r="G297" s="1">
        <f>[1]!RAIL3.MAX</f>
        <v>20.79</v>
      </c>
      <c r="H297" s="1">
        <f>[1]!RAIL3.MIN</f>
        <v>19.670000000000002</v>
      </c>
      <c r="I297" s="1">
        <f>[1]!RAIL3.FEC</f>
        <v>20.57</v>
      </c>
      <c r="J297" s="1">
        <f>[1]!RAIL3.VAR</f>
        <v>-2.7710257656781736</v>
      </c>
      <c r="K297" s="1" t="s">
        <v>592</v>
      </c>
      <c r="L297" s="1">
        <f>[1]!RAIL3.NEG</f>
        <v>36197</v>
      </c>
      <c r="M297" s="1">
        <f>[1]!RAIL3.VOL</f>
        <v>450778466</v>
      </c>
      <c r="N297" s="1" t="str">
        <f>[1]!RAIL3.204</f>
        <v>-1,00</v>
      </c>
    </row>
    <row r="298" spans="2:14" ht="20.100000000000001" customHeight="1" x14ac:dyDescent="0.25">
      <c r="B298" s="1" t="s">
        <v>593</v>
      </c>
      <c r="C298" s="1" t="str">
        <f>[1]!RANI3.DAT</f>
        <v>30/04/2021</v>
      </c>
      <c r="D298" s="1" t="str">
        <f>[1]!RANI3.HOR</f>
        <v>17:11:18</v>
      </c>
      <c r="E298" s="1">
        <f>[1]!RANI3.ULT</f>
        <v>6.86</v>
      </c>
      <c r="F298" s="1">
        <f>[1]!RANI3.ABE</f>
        <v>6.68</v>
      </c>
      <c r="G298" s="1">
        <f>[1]!RANI3.MAX</f>
        <v>7.02</v>
      </c>
      <c r="H298" s="1">
        <f>[1]!RANI3.MIN</f>
        <v>6.56</v>
      </c>
      <c r="I298" s="1">
        <f>[1]!RANI3.FEC</f>
        <v>6.37</v>
      </c>
      <c r="J298" s="1">
        <f>[1]!RANI3.VAR</f>
        <v>7.6923076923076952</v>
      </c>
      <c r="K298" s="1" t="s">
        <v>594</v>
      </c>
      <c r="L298" s="1">
        <f>[1]!RANI3.NEG</f>
        <v>14134</v>
      </c>
      <c r="M298" s="1">
        <f>[1]!RANI3.VOL</f>
        <v>62368630</v>
      </c>
      <c r="N298" s="1" t="str">
        <f>[1]!RANI3.204</f>
        <v>2,78</v>
      </c>
    </row>
    <row r="299" spans="2:14" ht="20.100000000000001" customHeight="1" x14ac:dyDescent="0.25">
      <c r="B299" s="1" t="s">
        <v>595</v>
      </c>
      <c r="C299" s="1" t="str">
        <f>[1]!RAPT3.DAT</f>
        <v>30/04/2021</v>
      </c>
      <c r="D299" s="1" t="str">
        <f>[1]!RAPT3.HOR</f>
        <v>16:49:40</v>
      </c>
      <c r="E299" s="1">
        <f>[1]!RAPT3.ULT</f>
        <v>11.27</v>
      </c>
      <c r="F299" s="1">
        <f>[1]!RAPT3.ABE</f>
        <v>11.36</v>
      </c>
      <c r="G299" s="1">
        <f>[1]!RAPT3.MAX</f>
        <v>11.39</v>
      </c>
      <c r="H299" s="1">
        <f>[1]!RAPT3.MIN</f>
        <v>11.13</v>
      </c>
      <c r="I299" s="1">
        <f>[1]!RAPT3.FEC</f>
        <v>11.3</v>
      </c>
      <c r="J299" s="1">
        <f>[1]!RAPT3.VAR</f>
        <v>-0.26548672566372689</v>
      </c>
      <c r="K299" s="1" t="s">
        <v>596</v>
      </c>
      <c r="L299" s="1">
        <f>[1]!RAPT3.NEG</f>
        <v>57</v>
      </c>
      <c r="M299" s="1">
        <f>[1]!RAPT3.VOL</f>
        <v>183886</v>
      </c>
      <c r="N299" s="1" t="str">
        <f>[1]!RAPT3.204</f>
        <v>5,00</v>
      </c>
    </row>
    <row r="300" spans="2:14" ht="20.100000000000001" customHeight="1" x14ac:dyDescent="0.25">
      <c r="B300" s="1" t="s">
        <v>597</v>
      </c>
      <c r="C300" s="1" t="str">
        <f>[1]!RAPT4.DAT</f>
        <v>30/04/2021</v>
      </c>
      <c r="D300" s="1" t="str">
        <f>[1]!RAPT4.HOR</f>
        <v>17:59:25</v>
      </c>
      <c r="E300" s="1">
        <f>[1]!RAPT4.ULT</f>
        <v>13.91</v>
      </c>
      <c r="F300" s="1">
        <f>[1]!RAPT4.ABE</f>
        <v>14.11</v>
      </c>
      <c r="G300" s="1">
        <f>[1]!RAPT4.MAX</f>
        <v>14.18</v>
      </c>
      <c r="H300" s="1">
        <f>[1]!RAPT4.MIN</f>
        <v>13.8</v>
      </c>
      <c r="I300" s="1">
        <f>[1]!RAPT4.FEC</f>
        <v>14.16</v>
      </c>
      <c r="J300" s="1">
        <f>[1]!RAPT4.VAR</f>
        <v>-1.7655367231638417</v>
      </c>
      <c r="K300" s="1" t="s">
        <v>598</v>
      </c>
      <c r="L300" s="1">
        <f>[1]!RAPT4.NEG</f>
        <v>9885</v>
      </c>
      <c r="M300" s="1">
        <f>[1]!RAPT4.VOL</f>
        <v>39346981</v>
      </c>
      <c r="N300" s="1" t="str">
        <f>[1]!RAPT4.204</f>
        <v>4,06</v>
      </c>
    </row>
    <row r="301" spans="2:14" ht="20.100000000000001" customHeight="1" x14ac:dyDescent="0.25">
      <c r="B301" s="1" t="s">
        <v>599</v>
      </c>
      <c r="C301" s="1" t="str">
        <f>[1]!RCSL3.DAT</f>
        <v>30/04/2021</v>
      </c>
      <c r="D301" s="1" t="str">
        <f>[1]!RCSL3.HOR</f>
        <v>17:06:00</v>
      </c>
      <c r="E301" s="1">
        <f>[1]!RCSL3.ULT</f>
        <v>7.56</v>
      </c>
      <c r="F301" s="1">
        <f>[1]!RCSL3.ABE</f>
        <v>7.99</v>
      </c>
      <c r="G301" s="1">
        <f>[1]!RCSL3.MAX</f>
        <v>8.1</v>
      </c>
      <c r="H301" s="1">
        <f>[1]!RCSL3.MIN</f>
        <v>7.42</v>
      </c>
      <c r="I301" s="1">
        <f>[1]!RCSL3.FEC</f>
        <v>7.91</v>
      </c>
      <c r="J301" s="1">
        <f>[1]!RCSL3.VAR</f>
        <v>-4.4247787610619538</v>
      </c>
      <c r="K301" s="1" t="s">
        <v>600</v>
      </c>
      <c r="L301" s="1">
        <f>[1]!RCSL3.NEG</f>
        <v>6408</v>
      </c>
      <c r="M301" s="1">
        <f>[1]!RCSL3.VOL</f>
        <v>15485914</v>
      </c>
      <c r="N301" s="1" t="str">
        <f>[1]!RCSL3.204</f>
        <v>-1,00</v>
      </c>
    </row>
    <row r="302" spans="2:14" ht="20.100000000000001" customHeight="1" x14ac:dyDescent="0.25">
      <c r="B302" s="1" t="s">
        <v>601</v>
      </c>
      <c r="C302" s="1" t="str">
        <f>[1]!RCSL4.DAT</f>
        <v>30/04/2021</v>
      </c>
      <c r="D302" s="1" t="str">
        <f>[1]!RCSL4.HOR</f>
        <v>17:06:00</v>
      </c>
      <c r="E302" s="1">
        <f>[1]!RCSL4.ULT</f>
        <v>1.5</v>
      </c>
      <c r="F302" s="1">
        <f>[1]!RCSL4.ABE</f>
        <v>1.49</v>
      </c>
      <c r="G302" s="1">
        <f>[1]!RCSL4.MAX</f>
        <v>1.55</v>
      </c>
      <c r="H302" s="1">
        <f>[1]!RCSL4.MIN</f>
        <v>1.48</v>
      </c>
      <c r="I302" s="1">
        <f>[1]!RCSL4.FEC</f>
        <v>1.48</v>
      </c>
      <c r="J302" s="1">
        <f>[1]!RCSL4.VAR</f>
        <v>1.3513513513513526</v>
      </c>
      <c r="K302" s="1" t="s">
        <v>602</v>
      </c>
      <c r="L302" s="1">
        <f>[1]!RCSL4.NEG</f>
        <v>1871</v>
      </c>
      <c r="M302" s="1">
        <f>[1]!RCSL4.VOL</f>
        <v>4974264</v>
      </c>
      <c r="N302" s="1" t="str">
        <f>[1]!RCSL4.204</f>
        <v>-1,00</v>
      </c>
    </row>
    <row r="303" spans="2:14" ht="20.100000000000001" customHeight="1" x14ac:dyDescent="0.25">
      <c r="B303" s="1" t="s">
        <v>603</v>
      </c>
      <c r="C303" s="1" t="str">
        <f>[1]!RDNI3.DAT</f>
        <v>30/04/2021</v>
      </c>
      <c r="D303" s="1" t="str">
        <f>[1]!RDNI3.HOR</f>
        <v>17:05:00</v>
      </c>
      <c r="E303" s="1">
        <f>[1]!RDNI3.ULT</f>
        <v>9.69</v>
      </c>
      <c r="F303" s="1">
        <f>[1]!RDNI3.ABE</f>
        <v>9.56</v>
      </c>
      <c r="G303" s="1">
        <f>[1]!RDNI3.MAX</f>
        <v>9.75</v>
      </c>
      <c r="H303" s="1">
        <f>[1]!RDNI3.MIN</f>
        <v>9.2100000000000009</v>
      </c>
      <c r="I303" s="1">
        <f>[1]!RDNI3.FEC</f>
        <v>9.2100000000000009</v>
      </c>
      <c r="J303" s="1">
        <f>[1]!RDNI3.VAR</f>
        <v>5.2117263843648054</v>
      </c>
      <c r="K303" s="1" t="s">
        <v>604</v>
      </c>
      <c r="L303" s="1">
        <f>[1]!RDNI3.NEG</f>
        <v>145</v>
      </c>
      <c r="M303" s="1">
        <f>[1]!RDNI3.VOL</f>
        <v>14635531</v>
      </c>
      <c r="N303" s="1" t="str">
        <f>[1]!RDNI3.204</f>
        <v>0,10</v>
      </c>
    </row>
    <row r="304" spans="2:14" ht="20.100000000000001" customHeight="1" x14ac:dyDescent="0.25">
      <c r="B304" s="1" t="s">
        <v>605</v>
      </c>
      <c r="C304" s="1" t="str">
        <f>[1]!REDE3.DAT</f>
        <v>30/04/2021</v>
      </c>
      <c r="D304" s="1" t="str">
        <f>[1]!REDE3.HOR</f>
        <v>17:05:00</v>
      </c>
      <c r="E304" s="1">
        <f>[1]!REDE3.ULT</f>
        <v>8.34</v>
      </c>
      <c r="F304" s="1">
        <f>[1]!REDE3.ABE</f>
        <v>8.15</v>
      </c>
      <c r="G304" s="1">
        <f>[1]!REDE3.MAX</f>
        <v>8.34</v>
      </c>
      <c r="H304" s="1">
        <f>[1]!REDE3.MIN</f>
        <v>8.15</v>
      </c>
      <c r="I304" s="1">
        <f>[1]!REDE3.FEC</f>
        <v>8.26</v>
      </c>
      <c r="J304" s="1">
        <f>[1]!REDE3.VAR</f>
        <v>0.9685230024213084</v>
      </c>
      <c r="K304" s="1" t="s">
        <v>606</v>
      </c>
      <c r="L304" s="1">
        <f>[1]!REDE3.NEG</f>
        <v>30</v>
      </c>
      <c r="M304" s="1">
        <f>[1]!REDE3.VOL</f>
        <v>79470</v>
      </c>
      <c r="N304" s="1" t="str">
        <f>[1]!REDE3.204</f>
        <v>4,88</v>
      </c>
    </row>
    <row r="305" spans="2:14" ht="20.100000000000001" customHeight="1" x14ac:dyDescent="0.25">
      <c r="B305" s="1" t="s">
        <v>607</v>
      </c>
      <c r="C305" s="1" t="str">
        <f>[1]!RENT3.DAT</f>
        <v>30/04/2021</v>
      </c>
      <c r="D305" s="1" t="str">
        <f>[1]!RENT3.HOR</f>
        <v>17:57:04</v>
      </c>
      <c r="E305" s="1">
        <f>[1]!RENT3.ULT</f>
        <v>64.3</v>
      </c>
      <c r="F305" s="1">
        <f>[1]!RENT3.ABE</f>
        <v>62.3</v>
      </c>
      <c r="G305" s="1">
        <f>[1]!RENT3.MAX</f>
        <v>64.55</v>
      </c>
      <c r="H305" s="1">
        <f>[1]!RENT3.MIN</f>
        <v>62.3</v>
      </c>
      <c r="I305" s="1">
        <f>[1]!RENT3.FEC</f>
        <v>63.37</v>
      </c>
      <c r="J305" s="1">
        <f>[1]!RENT3.VAR</f>
        <v>1.4675714060280887</v>
      </c>
      <c r="K305" s="1" t="s">
        <v>608</v>
      </c>
      <c r="L305" s="1">
        <f>[1]!RENT3.NEG</f>
        <v>31280</v>
      </c>
      <c r="M305" s="1">
        <f>[1]!RENT3.VOL</f>
        <v>533867910</v>
      </c>
      <c r="N305" s="1" t="str">
        <f>[1]!RENT3.204</f>
        <v>0,45</v>
      </c>
    </row>
    <row r="306" spans="2:14" ht="20.100000000000001" customHeight="1" x14ac:dyDescent="0.25">
      <c r="B306" s="1" t="s">
        <v>609</v>
      </c>
      <c r="C306" s="1" t="str">
        <f>[1]!RLOG3.DAT</f>
        <v>05/03/2021</v>
      </c>
      <c r="D306" s="1" t="str">
        <f>[1]!RLOG3.HOR</f>
        <v>18:09:16</v>
      </c>
      <c r="E306" s="1">
        <f>[1]!RLOG3.ULT</f>
        <v>23.08</v>
      </c>
      <c r="F306" s="1">
        <f>[1]!RLOG3.ABE</f>
        <v>22.26</v>
      </c>
      <c r="G306" s="1">
        <f>[1]!RLOG3.MAX</f>
        <v>23.22</v>
      </c>
      <c r="H306" s="1">
        <f>[1]!RLOG3.MIN</f>
        <v>21.92</v>
      </c>
      <c r="I306" s="1">
        <f>[1]!RLOG3.FEC</f>
        <v>23.08</v>
      </c>
      <c r="J306" s="1">
        <f>[1]!RLOG3.VAR</f>
        <v>0</v>
      </c>
      <c r="K306" s="1" t="s">
        <v>610</v>
      </c>
      <c r="L306" s="1">
        <f>[1]!RLOG3.NEG</f>
        <v>20340</v>
      </c>
      <c r="M306" s="1">
        <f>[1]!RLOG3.VOL</f>
        <v>246920845</v>
      </c>
      <c r="N306" s="1" t="str">
        <f>[1]!RLOG3.204</f>
        <v>-1,00</v>
      </c>
    </row>
    <row r="307" spans="2:14" ht="20.100000000000001" customHeight="1" x14ac:dyDescent="0.25">
      <c r="B307" s="1" t="s">
        <v>611</v>
      </c>
      <c r="C307" s="1" t="str">
        <f>[1]!RNEW11.DAT</f>
        <v>30/04/2021</v>
      </c>
      <c r="D307" s="1" t="str">
        <f>[1]!RNEW11.HOR</f>
        <v>16:49:25</v>
      </c>
      <c r="E307" s="1">
        <f>[1]!RNEW11.ULT</f>
        <v>12.91</v>
      </c>
      <c r="F307" s="1">
        <f>[1]!RNEW11.ABE</f>
        <v>12.96</v>
      </c>
      <c r="G307" s="1">
        <f>[1]!RNEW11.MAX</f>
        <v>13.02</v>
      </c>
      <c r="H307" s="1">
        <f>[1]!RNEW11.MIN</f>
        <v>12.9</v>
      </c>
      <c r="I307" s="1">
        <f>[1]!RNEW11.FEC</f>
        <v>12.95</v>
      </c>
      <c r="J307" s="1">
        <f>[1]!RNEW11.VAR</f>
        <v>-0.30888030888030232</v>
      </c>
      <c r="K307" s="1" t="s">
        <v>612</v>
      </c>
      <c r="L307" s="1">
        <f>[1]!RNEW11.NEG</f>
        <v>16</v>
      </c>
      <c r="M307" s="1">
        <f>[1]!RNEW11.VOL</f>
        <v>25924</v>
      </c>
      <c r="N307" s="1" t="str">
        <f>[1]!RNEW11.204</f>
        <v>-1,00</v>
      </c>
    </row>
    <row r="308" spans="2:14" ht="20.100000000000001" customHeight="1" x14ac:dyDescent="0.25">
      <c r="B308" s="1" t="s">
        <v>613</v>
      </c>
      <c r="C308" s="1" t="str">
        <f>[1]!RNEW3.DAT</f>
        <v>30/04/2021</v>
      </c>
      <c r="D308" s="1" t="str">
        <f>[1]!RNEW3.HOR</f>
        <v>17:00:00</v>
      </c>
      <c r="E308" s="1">
        <f>[1]!RNEW3.ULT</f>
        <v>4.3499999999999996</v>
      </c>
      <c r="F308" s="1">
        <f>[1]!RNEW3.ABE</f>
        <v>4.4000000000000004</v>
      </c>
      <c r="G308" s="1">
        <f>[1]!RNEW3.MAX</f>
        <v>4.5</v>
      </c>
      <c r="H308" s="1">
        <f>[1]!RNEW3.MIN</f>
        <v>4.3499999999999996</v>
      </c>
      <c r="I308" s="1">
        <f>[1]!RNEW3.FEC</f>
        <v>4.4000000000000004</v>
      </c>
      <c r="J308" s="1">
        <f>[1]!RNEW3.VAR</f>
        <v>-1.1363636363636525</v>
      </c>
      <c r="K308" s="1" t="s">
        <v>614</v>
      </c>
      <c r="L308" s="1">
        <f>[1]!RNEW3.NEG</f>
        <v>52</v>
      </c>
      <c r="M308" s="1">
        <f>[1]!RNEW3.VOL</f>
        <v>45951</v>
      </c>
      <c r="N308" s="1" t="str">
        <f>[1]!RNEW3.204</f>
        <v>-1,00</v>
      </c>
    </row>
    <row r="309" spans="2:14" ht="20.100000000000001" customHeight="1" x14ac:dyDescent="0.25">
      <c r="B309" s="1" t="s">
        <v>615</v>
      </c>
      <c r="C309" s="1" t="str">
        <f>[1]!RNEW4.DAT</f>
        <v>30/04/2021</v>
      </c>
      <c r="D309" s="1" t="str">
        <f>[1]!RNEW4.HOR</f>
        <v>16:47:08</v>
      </c>
      <c r="E309" s="1">
        <f>[1]!RNEW4.ULT</f>
        <v>4.26</v>
      </c>
      <c r="F309" s="1">
        <f>[1]!RNEW4.ABE</f>
        <v>4.33</v>
      </c>
      <c r="G309" s="1">
        <f>[1]!RNEW4.MAX</f>
        <v>4.3600000000000003</v>
      </c>
      <c r="H309" s="1">
        <f>[1]!RNEW4.MIN</f>
        <v>4.21</v>
      </c>
      <c r="I309" s="1">
        <f>[1]!RNEW4.FEC</f>
        <v>4.32</v>
      </c>
      <c r="J309" s="1">
        <f>[1]!RNEW4.VAR</f>
        <v>-1.3888888888889004</v>
      </c>
      <c r="K309" s="1" t="s">
        <v>616</v>
      </c>
      <c r="L309" s="1">
        <f>[1]!RNEW4.NEG</f>
        <v>89</v>
      </c>
      <c r="M309" s="1">
        <f>[1]!RNEW4.VOL</f>
        <v>74042</v>
      </c>
      <c r="N309" s="1" t="str">
        <f>[1]!RNEW4.204</f>
        <v>-1,00</v>
      </c>
    </row>
    <row r="310" spans="2:14" ht="20.100000000000001" customHeight="1" x14ac:dyDescent="0.25">
      <c r="B310" s="1" t="s">
        <v>617</v>
      </c>
      <c r="C310" s="1" t="str">
        <f>[1]!ROMI3.DAT</f>
        <v>30/04/2021</v>
      </c>
      <c r="D310" s="1" t="str">
        <f>[1]!ROMI3.HOR</f>
        <v>17:07:00</v>
      </c>
      <c r="E310" s="1">
        <f>[1]!ROMI3.ULT</f>
        <v>32.659999999999997</v>
      </c>
      <c r="F310" s="1">
        <f>[1]!ROMI3.ABE</f>
        <v>32.39</v>
      </c>
      <c r="G310" s="1">
        <f>[1]!ROMI3.MAX</f>
        <v>33.33</v>
      </c>
      <c r="H310" s="1">
        <f>[1]!ROMI3.MIN</f>
        <v>31.71</v>
      </c>
      <c r="I310" s="1">
        <f>[1]!ROMI3.FEC</f>
        <v>32.39</v>
      </c>
      <c r="J310" s="1">
        <f>[1]!ROMI3.VAR</f>
        <v>0.83359061438714421</v>
      </c>
      <c r="K310" s="1" t="s">
        <v>618</v>
      </c>
      <c r="L310" s="1">
        <f>[1]!ROMI3.NEG</f>
        <v>6740</v>
      </c>
      <c r="M310" s="1">
        <f>[1]!ROMI3.VOL</f>
        <v>45628818</v>
      </c>
      <c r="N310" s="1" t="str">
        <f>[1]!ROMI3.204</f>
        <v>7,32</v>
      </c>
    </row>
    <row r="311" spans="2:14" ht="20.100000000000001" customHeight="1" x14ac:dyDescent="0.25">
      <c r="B311" s="1" t="s">
        <v>619</v>
      </c>
      <c r="C311" s="1" t="str">
        <f>[1]!RPAD3.DAT</f>
        <v>30/04/2021</v>
      </c>
      <c r="D311" s="1" t="str">
        <f>[1]!RPAD3.HOR</f>
        <v>17:00:00</v>
      </c>
      <c r="E311" s="1">
        <f>[1]!RPAD3.ULT</f>
        <v>7.11</v>
      </c>
      <c r="F311" s="1">
        <f>[1]!RPAD3.ABE</f>
        <v>7.05</v>
      </c>
      <c r="G311" s="1">
        <f>[1]!RPAD3.MAX</f>
        <v>7.25</v>
      </c>
      <c r="H311" s="1">
        <f>[1]!RPAD3.MIN</f>
        <v>7</v>
      </c>
      <c r="I311" s="1">
        <f>[1]!RPAD3.FEC</f>
        <v>7.25</v>
      </c>
      <c r="J311" s="1">
        <f>[1]!RPAD3.VAR</f>
        <v>-1.9310344827586163</v>
      </c>
      <c r="K311" s="1" t="s">
        <v>620</v>
      </c>
      <c r="L311" s="1">
        <f>[1]!RPAD3.NEG</f>
        <v>11</v>
      </c>
      <c r="M311" s="1">
        <f>[1]!RPAD3.VOL</f>
        <v>11321</v>
      </c>
      <c r="N311" s="1" t="str">
        <f>[1]!RPAD3.204</f>
        <v>-1,00</v>
      </c>
    </row>
    <row r="312" spans="2:14" ht="20.100000000000001" customHeight="1" x14ac:dyDescent="0.25">
      <c r="B312" s="1" t="s">
        <v>621</v>
      </c>
      <c r="C312" s="1" t="str">
        <f>[1]!RPAD5.DAT</f>
        <v>30/04/2021</v>
      </c>
      <c r="D312" s="1" t="str">
        <f>[1]!RPAD5.HOR</f>
        <v>16:28:23</v>
      </c>
      <c r="E312" s="1">
        <f>[1]!RPAD5.ULT</f>
        <v>8.4</v>
      </c>
      <c r="F312" s="1">
        <f>[1]!RPAD5.ABE</f>
        <v>8.6</v>
      </c>
      <c r="G312" s="1">
        <f>[1]!RPAD5.MAX</f>
        <v>8.6</v>
      </c>
      <c r="H312" s="1">
        <f>[1]!RPAD5.MIN</f>
        <v>8.4</v>
      </c>
      <c r="I312" s="1">
        <f>[1]!RPAD5.FEC</f>
        <v>8.9</v>
      </c>
      <c r="J312" s="1">
        <f>[1]!RPAD5.VAR</f>
        <v>-5.6179775280898872</v>
      </c>
      <c r="K312" s="1" t="s">
        <v>622</v>
      </c>
      <c r="L312" s="1">
        <f>[1]!RPAD5.NEG</f>
        <v>4</v>
      </c>
      <c r="M312" s="1">
        <f>[1]!RPAD5.VOL</f>
        <v>6780</v>
      </c>
      <c r="N312" s="1" t="str">
        <f>[1]!RPAD5.204</f>
        <v>6,45</v>
      </c>
    </row>
    <row r="313" spans="2:14" ht="20.100000000000001" customHeight="1" x14ac:dyDescent="0.25">
      <c r="B313" s="1" t="s">
        <v>623</v>
      </c>
      <c r="C313" s="1" t="str">
        <f>[1]!RPAD6.DAT</f>
        <v>29/04/2021</v>
      </c>
      <c r="D313" s="1" t="str">
        <f>[1]!RPAD6.HOR</f>
        <v>15:05:35</v>
      </c>
      <c r="E313" s="1">
        <f>[1]!RPAD6.ULT</f>
        <v>5.5</v>
      </c>
      <c r="F313" s="1">
        <f>[1]!RPAD6.ABE</f>
        <v>5.5</v>
      </c>
      <c r="G313" s="1">
        <f>[1]!RPAD6.MAX</f>
        <v>5.5</v>
      </c>
      <c r="H313" s="1">
        <f>[1]!RPAD6.MIN</f>
        <v>5.5</v>
      </c>
      <c r="I313" s="1">
        <f>[1]!RPAD6.FEC</f>
        <v>5.5</v>
      </c>
      <c r="J313" s="1">
        <f>[1]!RPAD6.VAR</f>
        <v>0</v>
      </c>
      <c r="K313" s="1" t="s">
        <v>624</v>
      </c>
      <c r="L313" s="1">
        <f>[1]!RPAD6.NEG</f>
        <v>3</v>
      </c>
      <c r="M313" s="1">
        <f>[1]!RPAD6.VOL</f>
        <v>11550</v>
      </c>
      <c r="N313" s="1" t="str">
        <f>[1]!RPAD6.204</f>
        <v>-1,00</v>
      </c>
    </row>
    <row r="314" spans="2:14" ht="20.100000000000001" customHeight="1" x14ac:dyDescent="0.25">
      <c r="B314" s="1" t="s">
        <v>625</v>
      </c>
      <c r="C314" s="1" t="str">
        <f>[1]!RPMG3.DAT</f>
        <v>30/04/2021</v>
      </c>
      <c r="D314" s="1" t="str">
        <f>[1]!RPMG3.HOR</f>
        <v>17:06:00</v>
      </c>
      <c r="E314" s="1">
        <f>[1]!RPMG3.ULT</f>
        <v>4.1100000000000003</v>
      </c>
      <c r="F314" s="1">
        <f>[1]!RPMG3.ABE</f>
        <v>4.09</v>
      </c>
      <c r="G314" s="1">
        <f>[1]!RPMG3.MAX</f>
        <v>4.75</v>
      </c>
      <c r="H314" s="1">
        <f>[1]!RPMG3.MIN</f>
        <v>4.0599999999999996</v>
      </c>
      <c r="I314" s="1">
        <f>[1]!RPMG3.FEC</f>
        <v>4</v>
      </c>
      <c r="J314" s="1">
        <f>[1]!RPMG3.VAR</f>
        <v>2.750000000000008</v>
      </c>
      <c r="K314" s="1" t="s">
        <v>626</v>
      </c>
      <c r="L314" s="1">
        <f>[1]!RPMG3.NEG</f>
        <v>1758</v>
      </c>
      <c r="M314" s="1">
        <f>[1]!RPMG3.VOL</f>
        <v>3706388</v>
      </c>
      <c r="N314" s="1" t="str">
        <f>[1]!RPMG3.204</f>
        <v>-1,00</v>
      </c>
    </row>
    <row r="315" spans="2:14" ht="20.100000000000001" customHeight="1" x14ac:dyDescent="0.25">
      <c r="B315" s="1" t="s">
        <v>627</v>
      </c>
      <c r="C315" s="1" t="str">
        <f>[1]!RSID3.DAT</f>
        <v>30/04/2021</v>
      </c>
      <c r="D315" s="1" t="str">
        <f>[1]!RSID3.HOR</f>
        <v>17:05:00</v>
      </c>
      <c r="E315" s="1">
        <f>[1]!RSID3.ULT</f>
        <v>11.64</v>
      </c>
      <c r="F315" s="1">
        <f>[1]!RSID3.ABE</f>
        <v>11.97</v>
      </c>
      <c r="G315" s="1">
        <f>[1]!RSID3.MAX</f>
        <v>12.46</v>
      </c>
      <c r="H315" s="1">
        <f>[1]!RSID3.MIN</f>
        <v>11.57</v>
      </c>
      <c r="I315" s="1">
        <f>[1]!RSID3.FEC</f>
        <v>11.99</v>
      </c>
      <c r="J315" s="1">
        <f>[1]!RSID3.VAR</f>
        <v>-2.9190992493744758</v>
      </c>
      <c r="K315" s="1" t="s">
        <v>628</v>
      </c>
      <c r="L315" s="1">
        <f>[1]!RSID3.NEG</f>
        <v>253</v>
      </c>
      <c r="M315" s="1">
        <f>[1]!RSID3.VOL</f>
        <v>721629</v>
      </c>
      <c r="N315" s="1" t="str">
        <f>[1]!RSID3.204</f>
        <v>-1,00</v>
      </c>
    </row>
    <row r="316" spans="2:14" ht="20.100000000000001" customHeight="1" x14ac:dyDescent="0.25">
      <c r="B316" s="1" t="s">
        <v>629</v>
      </c>
      <c r="C316" s="1" t="str">
        <f>[1]!SANB11.DAT</f>
        <v>30/04/2021</v>
      </c>
      <c r="D316" s="1" t="str">
        <f>[1]!SANB11.HOR</f>
        <v>17:59:44</v>
      </c>
      <c r="E316" s="1">
        <f>[1]!SANB11.ULT</f>
        <v>38.53</v>
      </c>
      <c r="F316" s="1">
        <f>[1]!SANB11.ABE</f>
        <v>38.96</v>
      </c>
      <c r="G316" s="1">
        <f>[1]!SANB11.MAX</f>
        <v>39.15</v>
      </c>
      <c r="H316" s="1">
        <f>[1]!SANB11.MIN</f>
        <v>38.479999999999997</v>
      </c>
      <c r="I316" s="1">
        <f>[1]!SANB11.FEC</f>
        <v>39.03</v>
      </c>
      <c r="J316" s="1">
        <f>[1]!SANB11.VAR</f>
        <v>-1.2810658467845246</v>
      </c>
      <c r="K316" s="1" t="s">
        <v>630</v>
      </c>
      <c r="L316" s="1">
        <f>[1]!SANB11.NEG</f>
        <v>14299</v>
      </c>
      <c r="M316" s="1">
        <f>[1]!SANB11.VOL</f>
        <v>140863791</v>
      </c>
      <c r="N316" s="1" t="str">
        <f>[1]!SANB11.204</f>
        <v>2,30</v>
      </c>
    </row>
    <row r="317" spans="2:14" ht="20.100000000000001" customHeight="1" x14ac:dyDescent="0.25">
      <c r="B317" s="1" t="s">
        <v>631</v>
      </c>
      <c r="C317" s="1" t="str">
        <f>[1]!SANB3.DAT</f>
        <v>30/04/2021</v>
      </c>
      <c r="D317" s="1" t="str">
        <f>[1]!SANB3.HOR</f>
        <v>17:05:00</v>
      </c>
      <c r="E317" s="1">
        <f>[1]!SANB3.ULT</f>
        <v>18.600000000000001</v>
      </c>
      <c r="F317" s="1">
        <f>[1]!SANB3.ABE</f>
        <v>18.91</v>
      </c>
      <c r="G317" s="1">
        <f>[1]!SANB3.MAX</f>
        <v>18.91</v>
      </c>
      <c r="H317" s="1">
        <f>[1]!SANB3.MIN</f>
        <v>18.52</v>
      </c>
      <c r="I317" s="1">
        <f>[1]!SANB3.FEC</f>
        <v>18.91</v>
      </c>
      <c r="J317" s="1">
        <f>[1]!SANB3.VAR</f>
        <v>-1.6393442622950751</v>
      </c>
      <c r="K317" s="1" t="s">
        <v>632</v>
      </c>
      <c r="L317" s="1">
        <f>[1]!SANB3.NEG</f>
        <v>406</v>
      </c>
      <c r="M317" s="1">
        <f>[1]!SANB3.VOL</f>
        <v>1349425</v>
      </c>
      <c r="N317" s="1" t="str">
        <f>[1]!SANB3.204</f>
        <v>2,27</v>
      </c>
    </row>
    <row r="318" spans="2:14" ht="20.100000000000001" customHeight="1" x14ac:dyDescent="0.25">
      <c r="B318" s="1" t="s">
        <v>633</v>
      </c>
      <c r="C318" s="1" t="str">
        <f>[1]!SANB4.DAT</f>
        <v>30/04/2021</v>
      </c>
      <c r="D318" s="1" t="str">
        <f>[1]!SANB4.HOR</f>
        <v>16:49:46</v>
      </c>
      <c r="E318" s="1">
        <f>[1]!SANB4.ULT</f>
        <v>20.079999999999998</v>
      </c>
      <c r="F318" s="1">
        <f>[1]!SANB4.ABE</f>
        <v>20.350000000000001</v>
      </c>
      <c r="G318" s="1">
        <f>[1]!SANB4.MAX</f>
        <v>20.37</v>
      </c>
      <c r="H318" s="1">
        <f>[1]!SANB4.MIN</f>
        <v>19.96</v>
      </c>
      <c r="I318" s="1">
        <f>[1]!SANB4.FEC</f>
        <v>20.25</v>
      </c>
      <c r="J318" s="1">
        <f>[1]!SANB4.VAR</f>
        <v>-0.83950617283951456</v>
      </c>
      <c r="K318" s="1" t="s">
        <v>634</v>
      </c>
      <c r="L318" s="1">
        <f>[1]!SANB4.NEG</f>
        <v>355</v>
      </c>
      <c r="M318" s="1">
        <f>[1]!SANB4.VOL</f>
        <v>1258896</v>
      </c>
      <c r="N318" s="1" t="str">
        <f>[1]!SANB4.204</f>
        <v>2,31</v>
      </c>
    </row>
    <row r="319" spans="2:14" ht="20.100000000000001" customHeight="1" x14ac:dyDescent="0.25">
      <c r="B319" s="1" t="s">
        <v>635</v>
      </c>
      <c r="C319" s="1" t="str">
        <f>[1]!SAPR11.DAT</f>
        <v>30/04/2021</v>
      </c>
      <c r="D319" s="1" t="str">
        <f>[1]!SAPR11.HOR</f>
        <v>17:54:54</v>
      </c>
      <c r="E319" s="1">
        <f>[1]!SAPR11.ULT</f>
        <v>21.1</v>
      </c>
      <c r="F319" s="1">
        <f>[1]!SAPR11.ABE</f>
        <v>21.3</v>
      </c>
      <c r="G319" s="1">
        <f>[1]!SAPR11.MAX</f>
        <v>21.53</v>
      </c>
      <c r="H319" s="1">
        <f>[1]!SAPR11.MIN</f>
        <v>21</v>
      </c>
      <c r="I319" s="1">
        <f>[1]!SAPR11.FEC</f>
        <v>21.44</v>
      </c>
      <c r="J319" s="1">
        <f>[1]!SAPR11.VAR</f>
        <v>-1.5858208955223874</v>
      </c>
      <c r="K319" s="1" t="s">
        <v>636</v>
      </c>
      <c r="L319" s="1">
        <f>[1]!SAPR11.NEG</f>
        <v>6852</v>
      </c>
      <c r="M319" s="1">
        <f>[1]!SAPR11.VOL</f>
        <v>84753284</v>
      </c>
      <c r="N319" s="1" t="str">
        <f>[1]!SAPR11.204</f>
        <v>3,97</v>
      </c>
    </row>
    <row r="320" spans="2:14" ht="20.100000000000001" customHeight="1" x14ac:dyDescent="0.25">
      <c r="B320" s="1" t="s">
        <v>637</v>
      </c>
      <c r="C320" s="1" t="str">
        <f>[1]!SAPR3.DAT</f>
        <v>30/04/2021</v>
      </c>
      <c r="D320" s="1" t="str">
        <f>[1]!SAPR3.HOR</f>
        <v>17:08:00</v>
      </c>
      <c r="E320" s="1">
        <f>[1]!SAPR3.ULT</f>
        <v>4.25</v>
      </c>
      <c r="F320" s="1">
        <f>[1]!SAPR3.ABE</f>
        <v>4.26</v>
      </c>
      <c r="G320" s="1">
        <f>[1]!SAPR3.MAX</f>
        <v>4.28</v>
      </c>
      <c r="H320" s="1">
        <f>[1]!SAPR3.MIN</f>
        <v>4.22</v>
      </c>
      <c r="I320" s="1">
        <f>[1]!SAPR3.FEC</f>
        <v>4.24</v>
      </c>
      <c r="J320" s="1">
        <f>[1]!SAPR3.VAR</f>
        <v>0.23584905660376854</v>
      </c>
      <c r="K320" s="1" t="s">
        <v>638</v>
      </c>
      <c r="L320" s="1">
        <f>[1]!SAPR3.NEG</f>
        <v>1480</v>
      </c>
      <c r="M320" s="1">
        <f>[1]!SAPR3.VOL</f>
        <v>2714548</v>
      </c>
      <c r="N320" s="1" t="str">
        <f>[1]!SAPR3.204</f>
        <v>3,65</v>
      </c>
    </row>
    <row r="321" spans="2:14" ht="20.100000000000001" customHeight="1" x14ac:dyDescent="0.25">
      <c r="B321" s="1" t="s">
        <v>639</v>
      </c>
      <c r="C321" s="1" t="str">
        <f>[1]!SAPR4.DAT</f>
        <v>30/04/2021</v>
      </c>
      <c r="D321" s="1" t="str">
        <f>[1]!SAPR4.HOR</f>
        <v>17:08:00</v>
      </c>
      <c r="E321" s="1">
        <f>[1]!SAPR4.ULT</f>
        <v>4.26</v>
      </c>
      <c r="F321" s="1">
        <f>[1]!SAPR4.ABE</f>
        <v>4.3099999999999996</v>
      </c>
      <c r="G321" s="1">
        <f>[1]!SAPR4.MAX</f>
        <v>4.32</v>
      </c>
      <c r="H321" s="1">
        <f>[1]!SAPR4.MIN</f>
        <v>4.22</v>
      </c>
      <c r="I321" s="1">
        <f>[1]!SAPR4.FEC</f>
        <v>4.3099999999999996</v>
      </c>
      <c r="J321" s="1">
        <f>[1]!SAPR4.VAR</f>
        <v>-1.16009280742459</v>
      </c>
      <c r="K321" s="1" t="s">
        <v>640</v>
      </c>
      <c r="L321" s="1">
        <f>[1]!SAPR4.NEG</f>
        <v>4023</v>
      </c>
      <c r="M321" s="1">
        <f>[1]!SAPR4.VOL</f>
        <v>20138552</v>
      </c>
      <c r="N321" s="1" t="str">
        <f>[1]!SAPR4.204</f>
        <v>4,00</v>
      </c>
    </row>
    <row r="322" spans="2:14" ht="20.100000000000001" customHeight="1" x14ac:dyDescent="0.25">
      <c r="B322" s="1" t="s">
        <v>641</v>
      </c>
      <c r="C322" s="1" t="str">
        <f>[1]!SBSP3.DAT</f>
        <v>30/04/2021</v>
      </c>
      <c r="D322" s="1" t="str">
        <f>[1]!SBSP3.HOR</f>
        <v>17:54:43</v>
      </c>
      <c r="E322" s="1">
        <f>[1]!SBSP3.ULT</f>
        <v>42.78</v>
      </c>
      <c r="F322" s="1">
        <f>[1]!SBSP3.ABE</f>
        <v>42.14</v>
      </c>
      <c r="G322" s="1">
        <f>[1]!SBSP3.MAX</f>
        <v>43.4</v>
      </c>
      <c r="H322" s="1">
        <f>[1]!SBSP3.MIN</f>
        <v>41.14</v>
      </c>
      <c r="I322" s="1">
        <f>[1]!SBSP3.FEC</f>
        <v>42.461799999999997</v>
      </c>
      <c r="J322" s="1">
        <f>[1]!SBSP3.VAR</f>
        <v>0.74937944222808384</v>
      </c>
      <c r="K322" s="1" t="s">
        <v>642</v>
      </c>
      <c r="L322" s="1">
        <f>[1]!SBSP3.NEG</f>
        <v>22704</v>
      </c>
      <c r="M322" s="1">
        <f>[1]!SBSP3.VOL</f>
        <v>307511421</v>
      </c>
      <c r="N322" s="1" t="str">
        <f>[1]!SBSP3.204</f>
        <v>0,79</v>
      </c>
    </row>
    <row r="323" spans="2:14" ht="20.100000000000001" customHeight="1" x14ac:dyDescent="0.25">
      <c r="B323" s="1" t="s">
        <v>643</v>
      </c>
      <c r="C323" s="1" t="str">
        <f>[1]!SCAR3.DAT</f>
        <v>30/04/2021</v>
      </c>
      <c r="D323" s="1" t="str">
        <f>[1]!SCAR3.HOR</f>
        <v>17:05:00</v>
      </c>
      <c r="E323" s="1">
        <f>[1]!SCAR3.ULT</f>
        <v>37.700000000000003</v>
      </c>
      <c r="F323" s="1">
        <f>[1]!SCAR3.ABE</f>
        <v>38.49</v>
      </c>
      <c r="G323" s="1">
        <f>[1]!SCAR3.MAX</f>
        <v>38.49</v>
      </c>
      <c r="H323" s="1">
        <f>[1]!SCAR3.MIN</f>
        <v>37.6</v>
      </c>
      <c r="I323" s="1">
        <f>[1]!SCAR3.FEC</f>
        <v>38.08</v>
      </c>
      <c r="J323" s="1">
        <f>[1]!SCAR3.VAR</f>
        <v>-0.99789915966385367</v>
      </c>
      <c r="K323" s="1" t="s">
        <v>644</v>
      </c>
      <c r="L323" s="1">
        <f>[1]!SCAR3.NEG</f>
        <v>37</v>
      </c>
      <c r="M323" s="1">
        <f>[1]!SCAR3.VOL</f>
        <v>275793</v>
      </c>
      <c r="N323" s="1" t="str">
        <f>[1]!SCAR3.204</f>
        <v>0,17</v>
      </c>
    </row>
    <row r="324" spans="2:14" ht="20.100000000000001" customHeight="1" x14ac:dyDescent="0.25">
      <c r="B324" s="1" t="s">
        <v>645</v>
      </c>
      <c r="C324" s="1" t="str">
        <f>[1]!SEER3.DAT</f>
        <v>30/04/2021</v>
      </c>
      <c r="D324" s="1" t="str">
        <f>[1]!SEER3.HOR</f>
        <v>17:07:00</v>
      </c>
      <c r="E324" s="1">
        <f>[1]!SEER3.ULT</f>
        <v>12.89</v>
      </c>
      <c r="F324" s="1">
        <f>[1]!SEER3.ABE</f>
        <v>13</v>
      </c>
      <c r="G324" s="1">
        <f>[1]!SEER3.MAX</f>
        <v>13</v>
      </c>
      <c r="H324" s="1">
        <f>[1]!SEER3.MIN</f>
        <v>12.62</v>
      </c>
      <c r="I324" s="1">
        <f>[1]!SEER3.FEC</f>
        <v>13.03</v>
      </c>
      <c r="J324" s="1">
        <f>[1]!SEER3.VAR</f>
        <v>-1.0744435917114259</v>
      </c>
      <c r="K324" s="1" t="s">
        <v>646</v>
      </c>
      <c r="L324" s="1">
        <f>[1]!SEER3.NEG</f>
        <v>4000</v>
      </c>
      <c r="M324" s="1">
        <f>[1]!SEER3.VOL</f>
        <v>10509968</v>
      </c>
      <c r="N324" s="1" t="str">
        <f>[1]!SEER3.204</f>
        <v>2,37</v>
      </c>
    </row>
    <row r="325" spans="2:14" ht="20.100000000000001" customHeight="1" x14ac:dyDescent="0.25">
      <c r="B325" s="1" t="s">
        <v>647</v>
      </c>
      <c r="C325" s="1" t="str">
        <f>[1]!SGPS3.DAT</f>
        <v>30/04/2021</v>
      </c>
      <c r="D325" s="1" t="str">
        <f>[1]!SGPS3.HOR</f>
        <v>17:06:00</v>
      </c>
      <c r="E325" s="1">
        <f>[1]!SGPS3.ULT</f>
        <v>11</v>
      </c>
      <c r="F325" s="1">
        <f>[1]!SGPS3.ABE</f>
        <v>11.21</v>
      </c>
      <c r="G325" s="1">
        <f>[1]!SGPS3.MAX</f>
        <v>11.67</v>
      </c>
      <c r="H325" s="1">
        <f>[1]!SGPS3.MIN</f>
        <v>10.69</v>
      </c>
      <c r="I325" s="1">
        <f>[1]!SGPS3.FEC</f>
        <v>11.3</v>
      </c>
      <c r="J325" s="1">
        <f>[1]!SGPS3.VAR</f>
        <v>-2.654867256637174</v>
      </c>
      <c r="K325" s="1" t="s">
        <v>648</v>
      </c>
      <c r="L325" s="1">
        <f>[1]!SGPS3.NEG</f>
        <v>1368</v>
      </c>
      <c r="M325" s="1">
        <f>[1]!SGPS3.VOL</f>
        <v>3157688</v>
      </c>
      <c r="N325" s="1" t="str">
        <f>[1]!SGPS3.204</f>
        <v>-1,00</v>
      </c>
    </row>
    <row r="326" spans="2:14" ht="20.100000000000001" customHeight="1" x14ac:dyDescent="0.25">
      <c r="B326" s="1" t="s">
        <v>649</v>
      </c>
      <c r="C326" s="1" t="str">
        <f>[1]!SHOW3.DAT</f>
        <v>30/04/2021</v>
      </c>
      <c r="D326" s="1" t="str">
        <f>[1]!SHOW3.HOR</f>
        <v>17:07:00</v>
      </c>
      <c r="E326" s="1">
        <f>[1]!SHOW3.ULT</f>
        <v>4.62</v>
      </c>
      <c r="F326" s="1">
        <f>[1]!SHOW3.ABE</f>
        <v>4.3099999999999996</v>
      </c>
      <c r="G326" s="1">
        <f>[1]!SHOW3.MAX</f>
        <v>4.74</v>
      </c>
      <c r="H326" s="1">
        <f>[1]!SHOW3.MIN</f>
        <v>4.25</v>
      </c>
      <c r="I326" s="1">
        <f>[1]!SHOW3.FEC</f>
        <v>4.3099999999999996</v>
      </c>
      <c r="J326" s="1">
        <f>[1]!SHOW3.VAR</f>
        <v>7.1925754060324945</v>
      </c>
      <c r="K326" s="1" t="s">
        <v>650</v>
      </c>
      <c r="L326" s="1">
        <f>[1]!SHOW3.NEG</f>
        <v>4693</v>
      </c>
      <c r="M326" s="1">
        <f>[1]!SHOW3.VOL</f>
        <v>12531477</v>
      </c>
      <c r="N326" s="1" t="str">
        <f>[1]!SHOW3.204</f>
        <v>-1,00</v>
      </c>
    </row>
    <row r="327" spans="2:14" ht="20.100000000000001" customHeight="1" x14ac:dyDescent="0.25">
      <c r="B327" s="1" t="s">
        <v>651</v>
      </c>
      <c r="C327" s="1" t="str">
        <f>[1]!SHUL4.DAT</f>
        <v>30/04/2021</v>
      </c>
      <c r="D327" s="1" t="str">
        <f>[1]!SHUL4.HOR</f>
        <v>17:05:00</v>
      </c>
      <c r="E327" s="1">
        <f>[1]!SHUL4.ULT</f>
        <v>10.98</v>
      </c>
      <c r="F327" s="1">
        <f>[1]!SHUL4.ABE</f>
        <v>10.94</v>
      </c>
      <c r="G327" s="1">
        <f>[1]!SHUL4.MAX</f>
        <v>11.14</v>
      </c>
      <c r="H327" s="1">
        <f>[1]!SHUL4.MIN</f>
        <v>10.82</v>
      </c>
      <c r="I327" s="1">
        <f>[1]!SHUL4.FEC</f>
        <v>10.78</v>
      </c>
      <c r="J327" s="1">
        <f>[1]!SHUL4.VAR</f>
        <v>1.8552875695732938</v>
      </c>
      <c r="K327" s="1" t="s">
        <v>652</v>
      </c>
      <c r="L327" s="1">
        <f>[1]!SHUL4.NEG</f>
        <v>1080</v>
      </c>
      <c r="M327" s="1">
        <f>[1]!SHUL4.VOL</f>
        <v>3341479</v>
      </c>
      <c r="N327" s="1" t="str">
        <f>[1]!SHUL4.204</f>
        <v>6,11</v>
      </c>
    </row>
    <row r="328" spans="2:14" ht="20.100000000000001" customHeight="1" x14ac:dyDescent="0.25">
      <c r="B328" s="1" t="s">
        <v>653</v>
      </c>
      <c r="C328" s="1" t="str">
        <f>[1]!SIMH3.DAT</f>
        <v>30/04/2021</v>
      </c>
      <c r="D328" s="1" t="str">
        <f>[1]!SIMH3.HOR</f>
        <v>17:11:18</v>
      </c>
      <c r="E328" s="1">
        <f>[1]!SIMH3.ULT</f>
        <v>43.26</v>
      </c>
      <c r="F328" s="1">
        <f>[1]!SIMH3.ABE</f>
        <v>42.2</v>
      </c>
      <c r="G328" s="1">
        <f>[1]!SIMH3.MAX</f>
        <v>43.26</v>
      </c>
      <c r="H328" s="1">
        <f>[1]!SIMH3.MIN</f>
        <v>41.12</v>
      </c>
      <c r="I328" s="1">
        <f>[1]!SIMH3.FEC</f>
        <v>42.354199999999999</v>
      </c>
      <c r="J328" s="1">
        <f>[1]!SIMH3.VAR</f>
        <v>2.1386308795821884</v>
      </c>
      <c r="K328" s="1" t="s">
        <v>654</v>
      </c>
      <c r="L328" s="1">
        <f>[1]!SIMH3.NEG</f>
        <v>7189</v>
      </c>
      <c r="M328" s="1">
        <f>[1]!SIMH3.VOL</f>
        <v>49992862</v>
      </c>
      <c r="N328" s="1" t="str">
        <f>[1]!SIMH3.204</f>
        <v>2,25</v>
      </c>
    </row>
    <row r="329" spans="2:14" ht="20.100000000000001" customHeight="1" x14ac:dyDescent="0.25">
      <c r="B329" s="1" t="s">
        <v>655</v>
      </c>
      <c r="C329" s="1" t="str">
        <f>[1]!SLCE3.DAT</f>
        <v>30/04/2021</v>
      </c>
      <c r="D329" s="1" t="str">
        <f>[1]!SLCE3.HOR</f>
        <v>17:07:00</v>
      </c>
      <c r="E329" s="1">
        <f>[1]!SLCE3.ULT</f>
        <v>48.79</v>
      </c>
      <c r="F329" s="1">
        <f>[1]!SLCE3.ABE</f>
        <v>50.42</v>
      </c>
      <c r="G329" s="1">
        <f>[1]!SLCE3.MAX</f>
        <v>50.99</v>
      </c>
      <c r="H329" s="1">
        <f>[1]!SLCE3.MIN</f>
        <v>48.5</v>
      </c>
      <c r="I329" s="1">
        <f>[1]!SLCE3.FEC</f>
        <v>50.287300000000002</v>
      </c>
      <c r="J329" s="1">
        <f>[1]!SLCE3.VAR</f>
        <v>-2.9774913347903005</v>
      </c>
      <c r="K329" s="1" t="s">
        <v>656</v>
      </c>
      <c r="L329" s="1">
        <f>[1]!SLCE3.NEG</f>
        <v>5989</v>
      </c>
      <c r="M329" s="1">
        <f>[1]!SLCE3.VOL</f>
        <v>56781108</v>
      </c>
      <c r="N329" s="1" t="str">
        <f>[1]!SLCE3.204</f>
        <v>4,07</v>
      </c>
    </row>
    <row r="330" spans="2:14" ht="20.100000000000001" customHeight="1" x14ac:dyDescent="0.25">
      <c r="B330" s="1" t="s">
        <v>657</v>
      </c>
      <c r="C330" s="1" t="str">
        <f>[1]!SLED3.DAT</f>
        <v>30/04/2021</v>
      </c>
      <c r="D330" s="1" t="str">
        <f>[1]!SLED3.HOR</f>
        <v>17:05:00</v>
      </c>
      <c r="E330" s="1">
        <f>[1]!SLED3.ULT</f>
        <v>1.03</v>
      </c>
      <c r="F330" s="1">
        <f>[1]!SLED3.ABE</f>
        <v>1.07</v>
      </c>
      <c r="G330" s="1">
        <f>[1]!SLED3.MAX</f>
        <v>1.07</v>
      </c>
      <c r="H330" s="1">
        <f>[1]!SLED3.MIN</f>
        <v>1</v>
      </c>
      <c r="I330" s="1">
        <f>[1]!SLED3.FEC</f>
        <v>1.06</v>
      </c>
      <c r="J330" s="1">
        <f>[1]!SLED3.VAR</f>
        <v>-2.8301886792452855</v>
      </c>
      <c r="K330" s="1" t="s">
        <v>658</v>
      </c>
      <c r="L330" s="1">
        <f>[1]!SLED3.NEG</f>
        <v>291</v>
      </c>
      <c r="M330" s="1">
        <f>[1]!SLED3.VOL</f>
        <v>370544</v>
      </c>
      <c r="N330" s="1" t="str">
        <f>[1]!SLED3.204</f>
        <v>-1,00</v>
      </c>
    </row>
    <row r="331" spans="2:14" ht="20.100000000000001" customHeight="1" x14ac:dyDescent="0.25">
      <c r="B331" s="1" t="s">
        <v>659</v>
      </c>
      <c r="C331" s="1" t="str">
        <f>[1]!SLED4.DAT</f>
        <v>30/04/2021</v>
      </c>
      <c r="D331" s="1" t="str">
        <f>[1]!SLED4.HOR</f>
        <v>17:06:00</v>
      </c>
      <c r="E331" s="1">
        <f>[1]!SLED4.ULT</f>
        <v>0.56999999999999995</v>
      </c>
      <c r="F331" s="1">
        <f>[1]!SLED4.ABE</f>
        <v>0.56999999999999995</v>
      </c>
      <c r="G331" s="1">
        <f>[1]!SLED4.MAX</f>
        <v>0.57999999999999996</v>
      </c>
      <c r="H331" s="1">
        <f>[1]!SLED4.MIN</f>
        <v>0.56000000000000005</v>
      </c>
      <c r="I331" s="1">
        <f>[1]!SLED4.FEC</f>
        <v>0.56999999999999995</v>
      </c>
      <c r="J331" s="1">
        <f>[1]!SLED4.VAR</f>
        <v>0</v>
      </c>
      <c r="K331" s="1" t="s">
        <v>660</v>
      </c>
      <c r="L331" s="1">
        <f>[1]!SLED4.NEG</f>
        <v>487</v>
      </c>
      <c r="M331" s="1">
        <f>[1]!SLED4.VOL</f>
        <v>702366</v>
      </c>
      <c r="N331" s="1" t="str">
        <f>[1]!SLED4.204</f>
        <v>-1,00</v>
      </c>
    </row>
    <row r="332" spans="2:14" ht="20.100000000000001" customHeight="1" x14ac:dyDescent="0.25">
      <c r="B332" s="1" t="s">
        <v>661</v>
      </c>
      <c r="C332" s="1" t="str">
        <f>[1]!SMLS3.DAT</f>
        <v>30/04/2021</v>
      </c>
      <c r="D332" s="1" t="str">
        <f>[1]!SMLS3.HOR</f>
        <v>17:06:00</v>
      </c>
      <c r="E332" s="1">
        <f>[1]!SMLS3.ULT</f>
        <v>21.43</v>
      </c>
      <c r="F332" s="1">
        <f>[1]!SMLS3.ABE</f>
        <v>21.61</v>
      </c>
      <c r="G332" s="1">
        <f>[1]!SMLS3.MAX</f>
        <v>21.71</v>
      </c>
      <c r="H332" s="1">
        <f>[1]!SMLS3.MIN</f>
        <v>21.35</v>
      </c>
      <c r="I332" s="1">
        <f>[1]!SMLS3.FEC</f>
        <v>21.67</v>
      </c>
      <c r="J332" s="1">
        <f>[1]!SMLS3.VAR</f>
        <v>-1.10752191970467</v>
      </c>
      <c r="K332" s="1" t="s">
        <v>662</v>
      </c>
      <c r="L332" s="1">
        <f>[1]!SMLS3.NEG</f>
        <v>3172</v>
      </c>
      <c r="M332" s="1">
        <f>[1]!SMLS3.VOL</f>
        <v>15934491</v>
      </c>
      <c r="N332" s="1" t="str">
        <f>[1]!SMLS3.204</f>
        <v>23,46</v>
      </c>
    </row>
    <row r="333" spans="2:14" ht="20.100000000000001" customHeight="1" x14ac:dyDescent="0.25">
      <c r="B333" s="1" t="s">
        <v>663</v>
      </c>
      <c r="C333" s="1" t="str">
        <f>[1]!SMTO3.DAT</f>
        <v>30/04/2021</v>
      </c>
      <c r="D333" s="1" t="str">
        <f>[1]!SMTO3.HOR</f>
        <v>17:06:00</v>
      </c>
      <c r="E333" s="1">
        <f>[1]!SMTO3.ULT</f>
        <v>31.17</v>
      </c>
      <c r="F333" s="1">
        <f>[1]!SMTO3.ABE</f>
        <v>32.21</v>
      </c>
      <c r="G333" s="1">
        <f>[1]!SMTO3.MAX</f>
        <v>32.450000000000003</v>
      </c>
      <c r="H333" s="1">
        <f>[1]!SMTO3.MIN</f>
        <v>30.69</v>
      </c>
      <c r="I333" s="1">
        <f>[1]!SMTO3.FEC</f>
        <v>32.200000000000003</v>
      </c>
      <c r="J333" s="1">
        <f>[1]!SMTO3.VAR</f>
        <v>-3.1987577639751583</v>
      </c>
      <c r="K333" s="1" t="s">
        <v>664</v>
      </c>
      <c r="L333" s="1">
        <f>[1]!SMTO3.NEG</f>
        <v>9218</v>
      </c>
      <c r="M333" s="1">
        <f>[1]!SMTO3.VOL</f>
        <v>53533540</v>
      </c>
      <c r="N333" s="1" t="str">
        <f>[1]!SMTO3.204</f>
        <v>1,56</v>
      </c>
    </row>
    <row r="334" spans="2:14" ht="20.100000000000001" customHeight="1" x14ac:dyDescent="0.25">
      <c r="B334" s="1" t="s">
        <v>665</v>
      </c>
      <c r="C334" s="1" t="str">
        <f>[1]!SNSY3.DAT</f>
        <v>29/04/2021</v>
      </c>
      <c r="D334" s="1" t="str">
        <f>[1]!SNSY3.HOR</f>
        <v>17:05:00</v>
      </c>
      <c r="E334" s="1">
        <f>[1]!SNSY3.ULT</f>
        <v>17</v>
      </c>
      <c r="F334" s="1">
        <f>[1]!SNSY3.ABE</f>
        <v>16</v>
      </c>
      <c r="G334" s="1">
        <f>[1]!SNSY3.MAX</f>
        <v>17</v>
      </c>
      <c r="H334" s="1">
        <f>[1]!SNSY3.MIN</f>
        <v>15.6</v>
      </c>
      <c r="I334" s="1">
        <f>[1]!SNSY3.FEC</f>
        <v>17</v>
      </c>
      <c r="J334" s="1">
        <f>[1]!SNSY3.VAR</f>
        <v>0</v>
      </c>
      <c r="K334" s="1" t="s">
        <v>666</v>
      </c>
      <c r="L334" s="1">
        <f>[1]!SNSY3.NEG</f>
        <v>8</v>
      </c>
      <c r="M334" s="1">
        <f>[1]!SNSY3.VOL</f>
        <v>16016</v>
      </c>
      <c r="N334" s="1" t="str">
        <f>[1]!SNSY3.204</f>
        <v>0,15</v>
      </c>
    </row>
    <row r="335" spans="2:14" ht="20.100000000000001" customHeight="1" x14ac:dyDescent="0.25">
      <c r="B335" s="1" t="s">
        <v>667</v>
      </c>
      <c r="C335" s="1" t="str">
        <f>[1]!SNSY5.DAT</f>
        <v>30/04/2021</v>
      </c>
      <c r="D335" s="1" t="str">
        <f>[1]!SNSY5.HOR</f>
        <v>17:06:00</v>
      </c>
      <c r="E335" s="1">
        <f>[1]!SNSY5.ULT</f>
        <v>5.38</v>
      </c>
      <c r="F335" s="1">
        <f>[1]!SNSY5.ABE</f>
        <v>5.36</v>
      </c>
      <c r="G335" s="1">
        <f>[1]!SNSY5.MAX</f>
        <v>5.56</v>
      </c>
      <c r="H335" s="1">
        <f>[1]!SNSY5.MIN</f>
        <v>5.36</v>
      </c>
      <c r="I335" s="1">
        <f>[1]!SNSY5.FEC</f>
        <v>5.31</v>
      </c>
      <c r="J335" s="1">
        <f>[1]!SNSY5.VAR</f>
        <v>1.3182674199623408</v>
      </c>
      <c r="K335" s="1" t="s">
        <v>668</v>
      </c>
      <c r="L335" s="1">
        <f>[1]!SNSY5.NEG</f>
        <v>45</v>
      </c>
      <c r="M335" s="1">
        <f>[1]!SNSY5.VOL</f>
        <v>75016</v>
      </c>
      <c r="N335" s="1" t="str">
        <f>[1]!SNSY5.204</f>
        <v>0,46</v>
      </c>
    </row>
    <row r="336" spans="2:14" ht="20.100000000000001" customHeight="1" x14ac:dyDescent="0.25">
      <c r="B336" s="1" t="s">
        <v>669</v>
      </c>
      <c r="C336" s="1" t="str">
        <f>[1]!SOMA3.DAT</f>
        <v>30/04/2021</v>
      </c>
      <c r="D336" s="1" t="str">
        <f>[1]!SOMA3.HOR</f>
        <v>17:14:16</v>
      </c>
      <c r="E336" s="1">
        <f>[1]!SOMA3.ULT</f>
        <v>12.12</v>
      </c>
      <c r="F336" s="1">
        <f>[1]!SOMA3.ABE</f>
        <v>12.2</v>
      </c>
      <c r="G336" s="1">
        <f>[1]!SOMA3.MAX</f>
        <v>12.59</v>
      </c>
      <c r="H336" s="1">
        <f>[1]!SOMA3.MIN</f>
        <v>11.93</v>
      </c>
      <c r="I336" s="1">
        <f>[1]!SOMA3.FEC</f>
        <v>12.15</v>
      </c>
      <c r="J336" s="1">
        <f>[1]!SOMA3.VAR</f>
        <v>-0.24691358024692295</v>
      </c>
      <c r="K336" s="1" t="s">
        <v>670</v>
      </c>
      <c r="L336" s="1">
        <f>[1]!SOMA3.NEG</f>
        <v>20707</v>
      </c>
      <c r="M336" s="1">
        <f>[1]!SOMA3.VOL</f>
        <v>117688071</v>
      </c>
      <c r="N336" s="1" t="str">
        <f>[1]!SOMA3.204</f>
        <v>-1,00</v>
      </c>
    </row>
    <row r="337" spans="2:14" ht="20.100000000000001" customHeight="1" x14ac:dyDescent="0.25">
      <c r="B337" s="1" t="s">
        <v>671</v>
      </c>
      <c r="C337" s="1" t="str">
        <f>[1]!SOND5.DAT</f>
        <v>29/04/2021</v>
      </c>
      <c r="D337" s="1" t="str">
        <f>[1]!SOND5.HOR</f>
        <v>11:51:35</v>
      </c>
      <c r="E337" s="1">
        <f>[1]!SOND5.ULT</f>
        <v>58</v>
      </c>
      <c r="F337" s="1">
        <f>[1]!SOND5.ABE</f>
        <v>58</v>
      </c>
      <c r="G337" s="1">
        <f>[1]!SOND5.MAX</f>
        <v>58</v>
      </c>
      <c r="H337" s="1">
        <f>[1]!SOND5.MIN</f>
        <v>58</v>
      </c>
      <c r="I337" s="1">
        <f>[1]!SOND5.FEC</f>
        <v>58</v>
      </c>
      <c r="J337" s="1">
        <f>[1]!SOND5.VAR</f>
        <v>0</v>
      </c>
      <c r="K337" s="1" t="s">
        <v>672</v>
      </c>
      <c r="L337" s="1">
        <f>[1]!SOND5.NEG</f>
        <v>1</v>
      </c>
      <c r="M337" s="1">
        <f>[1]!SOND5.VOL</f>
        <v>5800</v>
      </c>
      <c r="N337" s="1" t="str">
        <f>[1]!SOND5.204</f>
        <v>1,59</v>
      </c>
    </row>
    <row r="338" spans="2:14" ht="20.100000000000001" customHeight="1" x14ac:dyDescent="0.25">
      <c r="B338" s="1" t="s">
        <v>673</v>
      </c>
      <c r="C338" s="1" t="str">
        <f>[1]!SQIA3.DAT</f>
        <v>30/04/2021</v>
      </c>
      <c r="D338" s="1" t="str">
        <f>[1]!SQIA3.HOR</f>
        <v>17:08:00</v>
      </c>
      <c r="E338" s="1">
        <f>[1]!SQIA3.ULT</f>
        <v>22.78</v>
      </c>
      <c r="F338" s="1">
        <f>[1]!SQIA3.ABE</f>
        <v>22.26</v>
      </c>
      <c r="G338" s="1">
        <f>[1]!SQIA3.MAX</f>
        <v>22.91</v>
      </c>
      <c r="H338" s="1">
        <f>[1]!SQIA3.MIN</f>
        <v>22.07</v>
      </c>
      <c r="I338" s="1">
        <f>[1]!SQIA3.FEC</f>
        <v>22.263100000000001</v>
      </c>
      <c r="J338" s="1">
        <f>[1]!SQIA3.VAR</f>
        <v>2.3217790873687836</v>
      </c>
      <c r="K338" s="1" t="s">
        <v>674</v>
      </c>
      <c r="L338" s="1">
        <f>[1]!SQIA3.NEG</f>
        <v>2510</v>
      </c>
      <c r="M338" s="1">
        <f>[1]!SQIA3.VOL</f>
        <v>11099651</v>
      </c>
      <c r="N338" s="1" t="str">
        <f>[1]!SQIA3.204</f>
        <v>0,07</v>
      </c>
    </row>
    <row r="339" spans="2:14" ht="20.100000000000001" customHeight="1" x14ac:dyDescent="0.25">
      <c r="B339" s="1" t="s">
        <v>675</v>
      </c>
      <c r="C339" s="1" t="str">
        <f>[1]!STBP3.DAT</f>
        <v>30/04/2021</v>
      </c>
      <c r="D339" s="1" t="str">
        <f>[1]!STBP3.HOR</f>
        <v>17:11:18</v>
      </c>
      <c r="E339" s="1">
        <f>[1]!STBP3.ULT</f>
        <v>7.06</v>
      </c>
      <c r="F339" s="1">
        <f>[1]!STBP3.ABE</f>
        <v>7.17</v>
      </c>
      <c r="G339" s="1">
        <f>[1]!STBP3.MAX</f>
        <v>7.21</v>
      </c>
      <c r="H339" s="1">
        <f>[1]!STBP3.MIN</f>
        <v>7</v>
      </c>
      <c r="I339" s="1">
        <f>[1]!STBP3.FEC</f>
        <v>7.19</v>
      </c>
      <c r="J339" s="1">
        <f>[1]!STBP3.VAR</f>
        <v>-1.8080667593880497</v>
      </c>
      <c r="K339" s="1" t="s">
        <v>676</v>
      </c>
      <c r="L339" s="1">
        <f>[1]!STBP3.NEG</f>
        <v>13942</v>
      </c>
      <c r="M339" s="1">
        <f>[1]!STBP3.VOL</f>
        <v>48526983</v>
      </c>
      <c r="N339" s="1" t="str">
        <f>[1]!STBP3.204</f>
        <v>0,25</v>
      </c>
    </row>
    <row r="340" spans="2:14" ht="20.100000000000001" customHeight="1" x14ac:dyDescent="0.25">
      <c r="B340" s="1" t="s">
        <v>677</v>
      </c>
      <c r="C340" s="1" t="str">
        <f>[1]!SULA11.DAT</f>
        <v>30/04/2021</v>
      </c>
      <c r="D340" s="1" t="str">
        <f>[1]!SULA11.HOR</f>
        <v>17:59:40</v>
      </c>
      <c r="E340" s="1">
        <f>[1]!SULA11.ULT</f>
        <v>32.71</v>
      </c>
      <c r="F340" s="1">
        <f>[1]!SULA11.ABE</f>
        <v>33.43</v>
      </c>
      <c r="G340" s="1">
        <f>[1]!SULA11.MAX</f>
        <v>33.6</v>
      </c>
      <c r="H340" s="1">
        <f>[1]!SULA11.MIN</f>
        <v>32.270000000000003</v>
      </c>
      <c r="I340" s="1">
        <f>[1]!SULA11.FEC</f>
        <v>33.39</v>
      </c>
      <c r="J340" s="1">
        <f>[1]!SULA11.VAR</f>
        <v>-2.0365378855944885</v>
      </c>
      <c r="K340" s="1" t="s">
        <v>678</v>
      </c>
      <c r="L340" s="1">
        <f>[1]!SULA11.NEG</f>
        <v>19899</v>
      </c>
      <c r="M340" s="1">
        <f>[1]!SULA11.VOL</f>
        <v>181324110</v>
      </c>
      <c r="N340" s="1" t="str">
        <f>[1]!SULA11.204</f>
        <v>10,49</v>
      </c>
    </row>
    <row r="341" spans="2:14" ht="20.100000000000001" customHeight="1" x14ac:dyDescent="0.25">
      <c r="B341" s="1" t="s">
        <v>679</v>
      </c>
      <c r="C341" s="1" t="str">
        <f>[1]!SULA3.DAT</f>
        <v>30/04/2021</v>
      </c>
      <c r="D341" s="1" t="str">
        <f>[1]!SULA3.HOR</f>
        <v>16:49:00</v>
      </c>
      <c r="E341" s="1">
        <f>[1]!SULA3.ULT</f>
        <v>12.4</v>
      </c>
      <c r="F341" s="1">
        <f>[1]!SULA3.ABE</f>
        <v>12.57</v>
      </c>
      <c r="G341" s="1">
        <f>[1]!SULA3.MAX</f>
        <v>12.65</v>
      </c>
      <c r="H341" s="1">
        <f>[1]!SULA3.MIN</f>
        <v>12.04</v>
      </c>
      <c r="I341" s="1">
        <f>[1]!SULA3.FEC</f>
        <v>12.56</v>
      </c>
      <c r="J341" s="1">
        <f>[1]!SULA3.VAR</f>
        <v>-1.2738853503184724</v>
      </c>
      <c r="K341" s="1" t="s">
        <v>680</v>
      </c>
      <c r="L341" s="1">
        <f>[1]!SULA3.NEG</f>
        <v>241</v>
      </c>
      <c r="M341" s="1">
        <f>[1]!SULA3.VOL</f>
        <v>371962</v>
      </c>
      <c r="N341" s="1" t="str">
        <f>[1]!SULA3.204</f>
        <v>19,27</v>
      </c>
    </row>
    <row r="342" spans="2:14" ht="20.100000000000001" customHeight="1" x14ac:dyDescent="0.25">
      <c r="B342" s="1" t="s">
        <v>681</v>
      </c>
      <c r="C342" s="1" t="str">
        <f>[1]!SULA4.DAT</f>
        <v>30/04/2021</v>
      </c>
      <c r="D342" s="1" t="str">
        <f>[1]!SULA4.HOR</f>
        <v>17:05:00</v>
      </c>
      <c r="E342" s="1">
        <f>[1]!SULA4.ULT</f>
        <v>10.199999999999999</v>
      </c>
      <c r="F342" s="1">
        <f>[1]!SULA4.ABE</f>
        <v>10.44</v>
      </c>
      <c r="G342" s="1">
        <f>[1]!SULA4.MAX</f>
        <v>10.49</v>
      </c>
      <c r="H342" s="1">
        <f>[1]!SULA4.MIN</f>
        <v>10.119999999999999</v>
      </c>
      <c r="I342" s="1">
        <f>[1]!SULA4.FEC</f>
        <v>10.4</v>
      </c>
      <c r="J342" s="1">
        <f>[1]!SULA4.VAR</f>
        <v>-1.9230769230769333</v>
      </c>
      <c r="K342" s="1" t="s">
        <v>682</v>
      </c>
      <c r="L342" s="1">
        <f>[1]!SULA4.NEG</f>
        <v>275</v>
      </c>
      <c r="M342" s="1">
        <f>[1]!SULA4.VOL</f>
        <v>463108</v>
      </c>
      <c r="N342" s="1" t="str">
        <f>[1]!SULA4.204</f>
        <v>23,40</v>
      </c>
    </row>
    <row r="343" spans="2:14" ht="20.100000000000001" customHeight="1" x14ac:dyDescent="0.25">
      <c r="B343" s="1" t="s">
        <v>683</v>
      </c>
      <c r="C343" s="1" t="str">
        <f>[1]!SUZB3.DAT</f>
        <v>30/04/2021</v>
      </c>
      <c r="D343" s="1" t="str">
        <f>[1]!SUZB3.HOR</f>
        <v>17:57:47</v>
      </c>
      <c r="E343" s="1">
        <f>[1]!SUZB3.ULT</f>
        <v>68.67</v>
      </c>
      <c r="F343" s="1">
        <f>[1]!SUZB3.ABE</f>
        <v>68.17</v>
      </c>
      <c r="G343" s="1">
        <f>[1]!SUZB3.MAX</f>
        <v>69.88</v>
      </c>
      <c r="H343" s="1">
        <f>[1]!SUZB3.MIN</f>
        <v>67.55</v>
      </c>
      <c r="I343" s="1">
        <f>[1]!SUZB3.FEC</f>
        <v>67.64</v>
      </c>
      <c r="J343" s="1">
        <f>[1]!SUZB3.VAR</f>
        <v>1.5227675931401554</v>
      </c>
      <c r="K343" s="1" t="s">
        <v>684</v>
      </c>
      <c r="L343" s="1">
        <f>[1]!SUZB3.NEG</f>
        <v>36336</v>
      </c>
      <c r="M343" s="1">
        <f>[1]!SUZB3.VOL</f>
        <v>625169583</v>
      </c>
      <c r="N343" s="1" t="str">
        <f>[1]!SUZB3.204</f>
        <v>-1,00</v>
      </c>
    </row>
    <row r="344" spans="2:14" ht="20.100000000000001" customHeight="1" x14ac:dyDescent="0.25">
      <c r="B344" s="1" t="s">
        <v>685</v>
      </c>
      <c r="C344" s="1" t="str">
        <f>[1]!TAEE11.DAT</f>
        <v>30/04/2021</v>
      </c>
      <c r="D344" s="1" t="str">
        <f>[1]!TAEE11.HOR</f>
        <v>17:59:30</v>
      </c>
      <c r="E344" s="1">
        <f>[1]!TAEE11.ULT</f>
        <v>41.8</v>
      </c>
      <c r="F344" s="1">
        <f>[1]!TAEE11.ABE</f>
        <v>41.28</v>
      </c>
      <c r="G344" s="1">
        <f>[1]!TAEE11.MAX</f>
        <v>41.83</v>
      </c>
      <c r="H344" s="1">
        <f>[1]!TAEE11.MIN</f>
        <v>41.15</v>
      </c>
      <c r="I344" s="1">
        <f>[1]!TAEE11.FEC</f>
        <v>40.950000000000003</v>
      </c>
      <c r="J344" s="1">
        <f>[1]!TAEE11.VAR</f>
        <v>2.0757020757020617</v>
      </c>
      <c r="K344" s="1" t="s">
        <v>686</v>
      </c>
      <c r="L344" s="1">
        <f>[1]!TAEE11.NEG</f>
        <v>11263</v>
      </c>
      <c r="M344" s="1">
        <f>[1]!TAEE11.VOL</f>
        <v>126585541</v>
      </c>
      <c r="N344" s="1" t="str">
        <f>[1]!TAEE11.204</f>
        <v>7,19</v>
      </c>
    </row>
    <row r="345" spans="2:14" ht="20.100000000000001" customHeight="1" x14ac:dyDescent="0.25">
      <c r="B345" s="1" t="s">
        <v>687</v>
      </c>
      <c r="C345" s="1" t="str">
        <f>[1]!TAEE3.DAT</f>
        <v>30/04/2021</v>
      </c>
      <c r="D345" s="1" t="str">
        <f>[1]!TAEE3.HOR</f>
        <v>17:06:00</v>
      </c>
      <c r="E345" s="1">
        <f>[1]!TAEE3.ULT</f>
        <v>13.88</v>
      </c>
      <c r="F345" s="1">
        <f>[1]!TAEE3.ABE</f>
        <v>13.87</v>
      </c>
      <c r="G345" s="1">
        <f>[1]!TAEE3.MAX</f>
        <v>14</v>
      </c>
      <c r="H345" s="1">
        <f>[1]!TAEE3.MIN</f>
        <v>13.7</v>
      </c>
      <c r="I345" s="1">
        <f>[1]!TAEE3.FEC</f>
        <v>13.75</v>
      </c>
      <c r="J345" s="1">
        <f>[1]!TAEE3.VAR</f>
        <v>0.9454545454545511</v>
      </c>
      <c r="K345" s="1" t="s">
        <v>688</v>
      </c>
      <c r="L345" s="1">
        <f>[1]!TAEE3.NEG</f>
        <v>1344</v>
      </c>
      <c r="M345" s="1">
        <f>[1]!TAEE3.VOL</f>
        <v>3094005</v>
      </c>
      <c r="N345" s="1" t="str">
        <f>[1]!TAEE3.204</f>
        <v>7,22</v>
      </c>
    </row>
    <row r="346" spans="2:14" ht="20.100000000000001" customHeight="1" x14ac:dyDescent="0.25">
      <c r="B346" s="1" t="s">
        <v>689</v>
      </c>
      <c r="C346" s="1" t="str">
        <f>[1]!TAEE4.DAT</f>
        <v>30/04/2021</v>
      </c>
      <c r="D346" s="1" t="str">
        <f>[1]!TAEE4.HOR</f>
        <v>17:06:00</v>
      </c>
      <c r="E346" s="1">
        <f>[1]!TAEE4.ULT</f>
        <v>13.98</v>
      </c>
      <c r="F346" s="1">
        <f>[1]!TAEE4.ABE</f>
        <v>13.9</v>
      </c>
      <c r="G346" s="1">
        <f>[1]!TAEE4.MAX</f>
        <v>14.15</v>
      </c>
      <c r="H346" s="1">
        <f>[1]!TAEE4.MIN</f>
        <v>13.73</v>
      </c>
      <c r="I346" s="1">
        <f>[1]!TAEE4.FEC</f>
        <v>13.73</v>
      </c>
      <c r="J346" s="1">
        <f>[1]!TAEE4.VAR</f>
        <v>1.8208302986161689</v>
      </c>
      <c r="K346" s="1" t="s">
        <v>690</v>
      </c>
      <c r="L346" s="1">
        <f>[1]!TAEE4.NEG</f>
        <v>2755</v>
      </c>
      <c r="M346" s="1">
        <f>[1]!TAEE4.VOL</f>
        <v>8420198</v>
      </c>
      <c r="N346" s="1" t="str">
        <f>[1]!TAEE4.204</f>
        <v>7,17</v>
      </c>
    </row>
    <row r="347" spans="2:14" ht="20.100000000000001" customHeight="1" x14ac:dyDescent="0.25">
      <c r="B347" s="1" t="s">
        <v>691</v>
      </c>
      <c r="C347" s="1" t="str">
        <f>[1]!TASA3.DAT</f>
        <v>30/04/2021</v>
      </c>
      <c r="D347" s="1" t="str">
        <f>[1]!TASA3.HOR</f>
        <v>17:06:00</v>
      </c>
      <c r="E347" s="1">
        <f>[1]!TASA3.ULT</f>
        <v>26.1</v>
      </c>
      <c r="F347" s="1">
        <f>[1]!TASA3.ABE</f>
        <v>25.65</v>
      </c>
      <c r="G347" s="1">
        <f>[1]!TASA3.MAX</f>
        <v>26.9</v>
      </c>
      <c r="H347" s="1">
        <f>[1]!TASA3.MIN</f>
        <v>25.48</v>
      </c>
      <c r="I347" s="1">
        <f>[1]!TASA3.FEC</f>
        <v>25.62</v>
      </c>
      <c r="J347" s="1">
        <f>[1]!TASA3.VAR</f>
        <v>1.8735362997658096</v>
      </c>
      <c r="K347" s="1" t="s">
        <v>692</v>
      </c>
      <c r="L347" s="1">
        <f>[1]!TASA3.NEG</f>
        <v>773</v>
      </c>
      <c r="M347" s="1">
        <f>[1]!TASA3.VOL</f>
        <v>3493496</v>
      </c>
      <c r="N347" s="1" t="str">
        <f>[1]!TASA3.204</f>
        <v>-1,00</v>
      </c>
    </row>
    <row r="348" spans="2:14" ht="20.100000000000001" customHeight="1" x14ac:dyDescent="0.25">
      <c r="B348" s="1" t="s">
        <v>693</v>
      </c>
      <c r="C348" s="1" t="str">
        <f>[1]!TASA4.DAT</f>
        <v>30/04/2021</v>
      </c>
      <c r="D348" s="1" t="str">
        <f>[1]!TASA4.HOR</f>
        <v>17:11:18</v>
      </c>
      <c r="E348" s="1">
        <f>[1]!TASA4.ULT</f>
        <v>25.75</v>
      </c>
      <c r="F348" s="1">
        <f>[1]!TASA4.ABE</f>
        <v>25.8</v>
      </c>
      <c r="G348" s="1">
        <f>[1]!TASA4.MAX</f>
        <v>26.74</v>
      </c>
      <c r="H348" s="1">
        <f>[1]!TASA4.MIN</f>
        <v>25.4</v>
      </c>
      <c r="I348" s="1">
        <f>[1]!TASA4.FEC</f>
        <v>25.6</v>
      </c>
      <c r="J348" s="1">
        <f>[1]!TASA4.VAR</f>
        <v>0.58593749999999445</v>
      </c>
      <c r="K348" s="1" t="s">
        <v>694</v>
      </c>
      <c r="L348" s="1">
        <f>[1]!TASA4.NEG</f>
        <v>8759</v>
      </c>
      <c r="M348" s="1">
        <f>[1]!TASA4.VOL</f>
        <v>86038424</v>
      </c>
      <c r="N348" s="1" t="str">
        <f>[1]!TASA4.204</f>
        <v>-1,00</v>
      </c>
    </row>
    <row r="349" spans="2:14" ht="20.100000000000001" customHeight="1" x14ac:dyDescent="0.25">
      <c r="B349" s="1" t="s">
        <v>695</v>
      </c>
      <c r="C349" s="1" t="str">
        <f>[1]!TCNO3.DAT</f>
        <v>30/04/2021</v>
      </c>
      <c r="D349" s="1" t="str">
        <f>[1]!TCNO3.HOR</f>
        <v>16:49:37</v>
      </c>
      <c r="E349" s="1">
        <f>[1]!TCNO3.ULT</f>
        <v>2.35</v>
      </c>
      <c r="F349" s="1">
        <f>[1]!TCNO3.ABE</f>
        <v>2.37</v>
      </c>
      <c r="G349" s="1">
        <f>[1]!TCNO3.MAX</f>
        <v>2.4500000000000002</v>
      </c>
      <c r="H349" s="1">
        <f>[1]!TCNO3.MIN</f>
        <v>2.35</v>
      </c>
      <c r="I349" s="1">
        <f>[1]!TCNO3.FEC</f>
        <v>2.4</v>
      </c>
      <c r="J349" s="1">
        <f>[1]!TCNO3.VAR</f>
        <v>-2.0833333333333259</v>
      </c>
      <c r="K349" s="1" t="s">
        <v>696</v>
      </c>
      <c r="L349" s="1">
        <f>[1]!TCNO3.NEG</f>
        <v>54</v>
      </c>
      <c r="M349" s="1">
        <f>[1]!TCNO3.VOL</f>
        <v>49943</v>
      </c>
      <c r="N349" s="1" t="str">
        <f>[1]!TCNO3.204</f>
        <v>-1,00</v>
      </c>
    </row>
    <row r="350" spans="2:14" ht="20.100000000000001" customHeight="1" x14ac:dyDescent="0.25">
      <c r="B350" s="1" t="s">
        <v>697</v>
      </c>
      <c r="C350" s="1" t="str">
        <f>[1]!TCNO4.DAT</f>
        <v>30/04/2021</v>
      </c>
      <c r="D350" s="1" t="str">
        <f>[1]!TCNO4.HOR</f>
        <v>17:00:00</v>
      </c>
      <c r="E350" s="1">
        <f>[1]!TCNO4.ULT</f>
        <v>1.62</v>
      </c>
      <c r="F350" s="1">
        <f>[1]!TCNO4.ABE</f>
        <v>1.6</v>
      </c>
      <c r="G350" s="1">
        <f>[1]!TCNO4.MAX</f>
        <v>1.65</v>
      </c>
      <c r="H350" s="1">
        <f>[1]!TCNO4.MIN</f>
        <v>1.6</v>
      </c>
      <c r="I350" s="1">
        <f>[1]!TCNO4.FEC</f>
        <v>1.61</v>
      </c>
      <c r="J350" s="1">
        <f>[1]!TCNO4.VAR</f>
        <v>0.62111801242236075</v>
      </c>
      <c r="K350" s="1" t="s">
        <v>698</v>
      </c>
      <c r="L350" s="1">
        <f>[1]!TCNO4.NEG</f>
        <v>55</v>
      </c>
      <c r="M350" s="1">
        <f>[1]!TCNO4.VOL</f>
        <v>61786</v>
      </c>
      <c r="N350" s="1" t="str">
        <f>[1]!TCNO4.204</f>
        <v>-1,00</v>
      </c>
    </row>
    <row r="351" spans="2:14" ht="20.100000000000001" customHeight="1" x14ac:dyDescent="0.25">
      <c r="B351" s="1" t="s">
        <v>699</v>
      </c>
      <c r="C351" s="1" t="str">
        <f>[1]!TCSA3.DAT</f>
        <v>30/04/2021</v>
      </c>
      <c r="D351" s="1" t="str">
        <f>[1]!TCSA3.HOR</f>
        <v>17:08:00</v>
      </c>
      <c r="E351" s="1">
        <f>[1]!TCSA3.ULT</f>
        <v>8.1999999999999993</v>
      </c>
      <c r="F351" s="1">
        <f>[1]!TCSA3.ABE</f>
        <v>8.48</v>
      </c>
      <c r="G351" s="1">
        <f>[1]!TCSA3.MAX</f>
        <v>8.48</v>
      </c>
      <c r="H351" s="1">
        <f>[1]!TCSA3.MIN</f>
        <v>8.17</v>
      </c>
      <c r="I351" s="1">
        <f>[1]!TCSA3.FEC</f>
        <v>8.44</v>
      </c>
      <c r="J351" s="1">
        <f>[1]!TCSA3.VAR</f>
        <v>-2.8436018957345999</v>
      </c>
      <c r="K351" s="1" t="s">
        <v>700</v>
      </c>
      <c r="L351" s="1">
        <f>[1]!TCSA3.NEG</f>
        <v>3051</v>
      </c>
      <c r="M351" s="1">
        <f>[1]!TCSA3.VOL</f>
        <v>13283405</v>
      </c>
      <c r="N351" s="1" t="str">
        <f>[1]!TCSA3.204</f>
        <v>-1,00</v>
      </c>
    </row>
    <row r="352" spans="2:14" ht="20.100000000000001" customHeight="1" x14ac:dyDescent="0.25">
      <c r="B352" s="1" t="s">
        <v>701</v>
      </c>
      <c r="C352" s="1" t="str">
        <f>[1]!TECN3.DAT</f>
        <v>30/04/2021</v>
      </c>
      <c r="D352" s="1" t="str">
        <f>[1]!TECN3.HOR</f>
        <v>17:11:18</v>
      </c>
      <c r="E352" s="1">
        <f>[1]!TECN3.ULT</f>
        <v>2.19</v>
      </c>
      <c r="F352" s="1">
        <f>[1]!TECN3.ABE</f>
        <v>2.0499999999999998</v>
      </c>
      <c r="G352" s="1">
        <f>[1]!TECN3.MAX</f>
        <v>2.25</v>
      </c>
      <c r="H352" s="1">
        <f>[1]!TECN3.MIN</f>
        <v>2.0499999999999998</v>
      </c>
      <c r="I352" s="1">
        <f>[1]!TECN3.FEC</f>
        <v>2.09</v>
      </c>
      <c r="J352" s="1">
        <f>[1]!TECN3.VAR</f>
        <v>4.7846889952153155</v>
      </c>
      <c r="K352" s="1" t="s">
        <v>702</v>
      </c>
      <c r="L352" s="1">
        <f>[1]!TECN3.NEG</f>
        <v>2310</v>
      </c>
      <c r="M352" s="1">
        <f>[1]!TECN3.VOL</f>
        <v>6939633</v>
      </c>
      <c r="N352" s="1" t="str">
        <f>[1]!TECN3.204</f>
        <v>-1,00</v>
      </c>
    </row>
    <row r="353" spans="2:14" ht="20.100000000000001" customHeight="1" x14ac:dyDescent="0.25">
      <c r="B353" s="1" t="s">
        <v>703</v>
      </c>
      <c r="C353" s="1" t="str">
        <f>[1]!TEKA4.DAT</f>
        <v>30/04/2021</v>
      </c>
      <c r="D353" s="1" t="str">
        <f>[1]!TEKA4.HOR</f>
        <v>17:05:00</v>
      </c>
      <c r="E353" s="1">
        <f>[1]!TEKA4.ULT</f>
        <v>15.42</v>
      </c>
      <c r="F353" s="1">
        <f>[1]!TEKA4.ABE</f>
        <v>15.3</v>
      </c>
      <c r="G353" s="1">
        <f>[1]!TEKA4.MAX</f>
        <v>16</v>
      </c>
      <c r="H353" s="1">
        <f>[1]!TEKA4.MIN</f>
        <v>15.25</v>
      </c>
      <c r="I353" s="1">
        <f>[1]!TEKA4.FEC</f>
        <v>15.61</v>
      </c>
      <c r="J353" s="1">
        <f>[1]!TEKA4.VAR</f>
        <v>-1.2171684817424697</v>
      </c>
      <c r="K353" s="1" t="s">
        <v>704</v>
      </c>
      <c r="L353" s="1">
        <f>[1]!TEKA4.NEG</f>
        <v>32</v>
      </c>
      <c r="M353" s="1">
        <f>[1]!TEKA4.VOL</f>
        <v>118470</v>
      </c>
      <c r="N353" s="1" t="str">
        <f>[1]!TEKA4.204</f>
        <v>-1,00</v>
      </c>
    </row>
    <row r="354" spans="2:14" ht="20.100000000000001" customHeight="1" x14ac:dyDescent="0.25">
      <c r="B354" s="1" t="s">
        <v>705</v>
      </c>
      <c r="C354" s="1" t="str">
        <f>[1]!TELB3.DAT</f>
        <v>29/04/2021</v>
      </c>
      <c r="D354" s="1" t="str">
        <f>[1]!TELB3.HOR</f>
        <v>16:21:11</v>
      </c>
      <c r="E354" s="1">
        <f>[1]!TELB3.ULT</f>
        <v>68.56</v>
      </c>
      <c r="F354" s="1">
        <f>[1]!TELB3.ABE</f>
        <v>72</v>
      </c>
      <c r="G354" s="1">
        <f>[1]!TELB3.MAX</f>
        <v>72</v>
      </c>
      <c r="H354" s="1">
        <f>[1]!TELB3.MIN</f>
        <v>68.5</v>
      </c>
      <c r="I354" s="1">
        <f>[1]!TELB3.FEC</f>
        <v>68.56</v>
      </c>
      <c r="J354" s="1">
        <f>[1]!TELB3.VAR</f>
        <v>0</v>
      </c>
      <c r="K354" s="1" t="s">
        <v>706</v>
      </c>
      <c r="L354" s="1">
        <f>[1]!TELB3.NEG</f>
        <v>9</v>
      </c>
      <c r="M354" s="1">
        <f>[1]!TELB3.VOL</f>
        <v>69470</v>
      </c>
      <c r="N354" s="1" t="str">
        <f>[1]!TELB3.204</f>
        <v>-1,00</v>
      </c>
    </row>
    <row r="355" spans="2:14" ht="20.100000000000001" customHeight="1" x14ac:dyDescent="0.25">
      <c r="B355" s="1" t="s">
        <v>707</v>
      </c>
      <c r="C355" s="1" t="str">
        <f>[1]!TELB4.DAT</f>
        <v>30/04/2021</v>
      </c>
      <c r="D355" s="1" t="str">
        <f>[1]!TELB4.HOR</f>
        <v>17:05:00</v>
      </c>
      <c r="E355" s="1">
        <f>[1]!TELB4.ULT</f>
        <v>26.2</v>
      </c>
      <c r="F355" s="1">
        <f>[1]!TELB4.ABE</f>
        <v>25.6</v>
      </c>
      <c r="G355" s="1">
        <f>[1]!TELB4.MAX</f>
        <v>26.7</v>
      </c>
      <c r="H355" s="1">
        <f>[1]!TELB4.MIN</f>
        <v>25.6</v>
      </c>
      <c r="I355" s="1">
        <f>[1]!TELB4.FEC</f>
        <v>26</v>
      </c>
      <c r="J355" s="1">
        <f>[1]!TELB4.VAR</f>
        <v>0.7692307692307665</v>
      </c>
      <c r="K355" s="1" t="s">
        <v>708</v>
      </c>
      <c r="L355" s="1">
        <f>[1]!TELB4.NEG</f>
        <v>78</v>
      </c>
      <c r="M355" s="1">
        <f>[1]!TELB4.VOL</f>
        <v>324847</v>
      </c>
      <c r="N355" s="1" t="str">
        <f>[1]!TELB4.204</f>
        <v>-1,00</v>
      </c>
    </row>
    <row r="356" spans="2:14" ht="20.100000000000001" customHeight="1" x14ac:dyDescent="0.25">
      <c r="B356" s="1" t="s">
        <v>709</v>
      </c>
      <c r="C356" s="1" t="str">
        <f>[1]!TEND3.DAT</f>
        <v>30/04/2021</v>
      </c>
      <c r="D356" s="1" t="str">
        <f>[1]!TEND3.HOR</f>
        <v>17:11:18</v>
      </c>
      <c r="E356" s="1">
        <f>[1]!TEND3.ULT</f>
        <v>25.9</v>
      </c>
      <c r="F356" s="1">
        <f>[1]!TEND3.ABE</f>
        <v>26.12</v>
      </c>
      <c r="G356" s="1">
        <f>[1]!TEND3.MAX</f>
        <v>26.16</v>
      </c>
      <c r="H356" s="1">
        <f>[1]!TEND3.MIN</f>
        <v>25.37</v>
      </c>
      <c r="I356" s="1">
        <f>[1]!TEND3.FEC</f>
        <v>26.2</v>
      </c>
      <c r="J356" s="1">
        <f>[1]!TEND3.VAR</f>
        <v>-1.1450381679389341</v>
      </c>
      <c r="K356" s="1" t="s">
        <v>710</v>
      </c>
      <c r="L356" s="1">
        <f>[1]!TEND3.NEG</f>
        <v>5338</v>
      </c>
      <c r="M356" s="1">
        <f>[1]!TEND3.VOL</f>
        <v>31383617</v>
      </c>
      <c r="N356" s="1" t="str">
        <f>[1]!TEND3.204</f>
        <v>1,90</v>
      </c>
    </row>
    <row r="357" spans="2:14" ht="20.100000000000001" customHeight="1" x14ac:dyDescent="0.25">
      <c r="B357" s="1" t="s">
        <v>711</v>
      </c>
      <c r="C357" s="1" t="str">
        <f>[1]!TESA3.DAT</f>
        <v>30/04/2021</v>
      </c>
      <c r="D357" s="1" t="str">
        <f>[1]!TESA3.HOR</f>
        <v>17:05:00</v>
      </c>
      <c r="E357" s="1">
        <f>[1]!TESA3.ULT</f>
        <v>44.78</v>
      </c>
      <c r="F357" s="1">
        <f>[1]!TESA3.ABE</f>
        <v>42.89</v>
      </c>
      <c r="G357" s="1">
        <f>[1]!TESA3.MAX</f>
        <v>46</v>
      </c>
      <c r="H357" s="1">
        <f>[1]!TESA3.MIN</f>
        <v>41.26</v>
      </c>
      <c r="I357" s="1">
        <f>[1]!TESA3.FEC</f>
        <v>42.72</v>
      </c>
      <c r="J357" s="1">
        <f>[1]!TESA3.VAR</f>
        <v>4.8220973782771592</v>
      </c>
      <c r="K357" s="1" t="s">
        <v>712</v>
      </c>
      <c r="L357" s="1">
        <f>[1]!TESA3.NEG</f>
        <v>485</v>
      </c>
      <c r="M357" s="1">
        <f>[1]!TESA3.VOL</f>
        <v>5100060</v>
      </c>
      <c r="N357" s="1" t="str">
        <f>[1]!TESA3.204</f>
        <v>-1,00</v>
      </c>
    </row>
    <row r="358" spans="2:14" ht="20.100000000000001" customHeight="1" x14ac:dyDescent="0.25">
      <c r="B358" s="1" t="s">
        <v>713</v>
      </c>
      <c r="C358" s="1" t="str">
        <f>[1]!TGMA3.DAT</f>
        <v>30/04/2021</v>
      </c>
      <c r="D358" s="1" t="str">
        <f>[1]!TGMA3.HOR</f>
        <v>17:06:00</v>
      </c>
      <c r="E358" s="1">
        <f>[1]!TGMA3.ULT</f>
        <v>22.64</v>
      </c>
      <c r="F358" s="1">
        <f>[1]!TGMA3.ABE</f>
        <v>22.5</v>
      </c>
      <c r="G358" s="1">
        <f>[1]!TGMA3.MAX</f>
        <v>22.87</v>
      </c>
      <c r="H358" s="1">
        <f>[1]!TGMA3.MIN</f>
        <v>22.27</v>
      </c>
      <c r="I358" s="1">
        <f>[1]!TGMA3.FEC</f>
        <v>22.61</v>
      </c>
      <c r="J358" s="1">
        <f>[1]!TGMA3.VAR</f>
        <v>0.13268465280849684</v>
      </c>
      <c r="K358" s="1" t="s">
        <v>714</v>
      </c>
      <c r="L358" s="1">
        <f>[1]!TGMA3.NEG</f>
        <v>1414</v>
      </c>
      <c r="M358" s="1">
        <f>[1]!TGMA3.VOL</f>
        <v>5515005</v>
      </c>
      <c r="N358" s="1" t="str">
        <f>[1]!TGMA3.204</f>
        <v>2,24</v>
      </c>
    </row>
    <row r="359" spans="2:14" ht="20.100000000000001" customHeight="1" x14ac:dyDescent="0.25">
      <c r="B359" s="1" t="s">
        <v>715</v>
      </c>
      <c r="C359" s="1" t="str">
        <f>[1]!TIET11.DAT</f>
        <v>26/03/2021</v>
      </c>
      <c r="D359" s="1" t="str">
        <f>[1]!TIET11.HOR</f>
        <v>17:09:04</v>
      </c>
      <c r="E359" s="1">
        <f>[1]!TIET11.ULT</f>
        <v>17.440000000000001</v>
      </c>
      <c r="F359" s="1">
        <f>[1]!TIET11.ABE</f>
        <v>17.28</v>
      </c>
      <c r="G359" s="1">
        <f>[1]!TIET11.MAX</f>
        <v>17.54</v>
      </c>
      <c r="H359" s="1">
        <f>[1]!TIET11.MIN</f>
        <v>17.22</v>
      </c>
      <c r="I359" s="1">
        <f>[1]!TIET11.FEC</f>
        <v>17.440000000000001</v>
      </c>
      <c r="J359" s="1">
        <f>[1]!TIET11.VAR</f>
        <v>0</v>
      </c>
      <c r="K359" s="1" t="s">
        <v>716</v>
      </c>
      <c r="L359" s="1">
        <f>[1]!TIET11.NEG</f>
        <v>3510</v>
      </c>
      <c r="M359" s="1">
        <f>[1]!TIET11.VOL</f>
        <v>20383753</v>
      </c>
      <c r="N359" s="1" t="str">
        <f>[1]!TIET11.204</f>
        <v>5,92</v>
      </c>
    </row>
    <row r="360" spans="2:14" ht="20.100000000000001" customHeight="1" x14ac:dyDescent="0.25">
      <c r="B360" s="1" t="s">
        <v>717</v>
      </c>
      <c r="C360" s="1" t="str">
        <f>[1]!TIET3.DAT</f>
        <v>26/03/2021</v>
      </c>
      <c r="D360" s="1" t="str">
        <f>[1]!TIET3.HOR</f>
        <v>17:06:00</v>
      </c>
      <c r="E360" s="1">
        <f>[1]!TIET3.ULT</f>
        <v>3.49</v>
      </c>
      <c r="F360" s="1">
        <f>[1]!TIET3.ABE</f>
        <v>3.44</v>
      </c>
      <c r="G360" s="1">
        <f>[1]!TIET3.MAX</f>
        <v>3.5</v>
      </c>
      <c r="H360" s="1">
        <f>[1]!TIET3.MIN</f>
        <v>3.44</v>
      </c>
      <c r="I360" s="1">
        <f>[1]!TIET3.FEC</f>
        <v>3.49</v>
      </c>
      <c r="J360" s="1">
        <f>[1]!TIET3.VAR</f>
        <v>0</v>
      </c>
      <c r="K360" s="1" t="s">
        <v>718</v>
      </c>
      <c r="L360" s="1">
        <f>[1]!TIET3.NEG</f>
        <v>316</v>
      </c>
      <c r="M360" s="1">
        <f>[1]!TIET3.VOL</f>
        <v>588268</v>
      </c>
      <c r="N360" s="1" t="str">
        <f>[1]!TIET3.204</f>
        <v>5,92</v>
      </c>
    </row>
    <row r="361" spans="2:14" ht="20.100000000000001" customHeight="1" x14ac:dyDescent="0.25">
      <c r="B361" s="1" t="s">
        <v>719</v>
      </c>
      <c r="C361" s="1" t="str">
        <f>[1]!TIET4.DAT</f>
        <v>26/03/2021</v>
      </c>
      <c r="D361" s="1" t="str">
        <f>[1]!TIET4.HOR</f>
        <v>17:05:00</v>
      </c>
      <c r="E361" s="1">
        <f>[1]!TIET4.ULT</f>
        <v>3.51</v>
      </c>
      <c r="F361" s="1">
        <f>[1]!TIET4.ABE</f>
        <v>3.47</v>
      </c>
      <c r="G361" s="1">
        <f>[1]!TIET4.MAX</f>
        <v>3.51</v>
      </c>
      <c r="H361" s="1">
        <f>[1]!TIET4.MIN</f>
        <v>3.44</v>
      </c>
      <c r="I361" s="1">
        <f>[1]!TIET4.FEC</f>
        <v>3.51</v>
      </c>
      <c r="J361" s="1">
        <f>[1]!TIET4.VAR</f>
        <v>0</v>
      </c>
      <c r="K361" s="1" t="s">
        <v>720</v>
      </c>
      <c r="L361" s="1">
        <f>[1]!TIET4.NEG</f>
        <v>601</v>
      </c>
      <c r="M361" s="1">
        <f>[1]!TIET4.VOL</f>
        <v>1126246</v>
      </c>
      <c r="N361" s="1" t="str">
        <f>[1]!TIET4.204</f>
        <v>5,88</v>
      </c>
    </row>
    <row r="362" spans="2:14" ht="20.100000000000001" customHeight="1" x14ac:dyDescent="0.25">
      <c r="B362" s="1" t="s">
        <v>721</v>
      </c>
      <c r="C362" s="1" t="str">
        <f>[1]!TIMS3.DAT</f>
        <v>30/04/2021</v>
      </c>
      <c r="D362" s="1" t="str">
        <f>[1]!TIMS3.HOR</f>
        <v>17:59:55</v>
      </c>
      <c r="E362" s="1">
        <f>[1]!TIMS3.ULT</f>
        <v>12.19</v>
      </c>
      <c r="F362" s="1">
        <f>[1]!TIMS3.ABE</f>
        <v>12.15</v>
      </c>
      <c r="G362" s="1">
        <f>[1]!TIMS3.MAX</f>
        <v>12.31</v>
      </c>
      <c r="H362" s="1">
        <f>[1]!TIMS3.MIN</f>
        <v>12.08</v>
      </c>
      <c r="I362" s="1">
        <f>[1]!TIMS3.FEC</f>
        <v>12.22</v>
      </c>
      <c r="J362" s="1">
        <f>[1]!TIMS3.VAR</f>
        <v>-0.24549918166940374</v>
      </c>
      <c r="K362" s="1" t="s">
        <v>722</v>
      </c>
      <c r="L362" s="1">
        <f>[1]!TIMS3.NEG</f>
        <v>10996</v>
      </c>
      <c r="M362" s="1">
        <f>[1]!TIMS3.VOL</f>
        <v>60874678</v>
      </c>
      <c r="N362" s="1" t="str">
        <f>[1]!TIMS3.204</f>
        <v>3,10</v>
      </c>
    </row>
    <row r="363" spans="2:14" ht="20.100000000000001" customHeight="1" x14ac:dyDescent="0.25">
      <c r="B363" s="1" t="s">
        <v>723</v>
      </c>
      <c r="C363" s="1" t="str">
        <f>[1]!TKNO4.DAT</f>
        <v>28/04/2021</v>
      </c>
      <c r="D363" s="1" t="str">
        <f>[1]!TKNO4.HOR</f>
        <v>11:44:05</v>
      </c>
      <c r="E363" s="1">
        <f>[1]!TKNO4.ULT</f>
        <v>53.35</v>
      </c>
      <c r="F363" s="1">
        <f>[1]!TKNO4.ABE</f>
        <v>53.35</v>
      </c>
      <c r="G363" s="1">
        <f>[1]!TKNO4.MAX</f>
        <v>53.35</v>
      </c>
      <c r="H363" s="1">
        <f>[1]!TKNO4.MIN</f>
        <v>53.35</v>
      </c>
      <c r="I363" s="1">
        <f>[1]!TKNO4.FEC</f>
        <v>52.822899999999997</v>
      </c>
      <c r="J363" s="1">
        <f>[1]!TKNO4.VAR</f>
        <v>0.99786266941043444</v>
      </c>
      <c r="K363" s="1" t="s">
        <v>724</v>
      </c>
      <c r="L363" s="1">
        <f>[1]!TKNO4.NEG</f>
        <v>1</v>
      </c>
      <c r="M363" s="1">
        <f>[1]!TKNO4.VOL</f>
        <v>5335</v>
      </c>
      <c r="N363" s="1" t="str">
        <f>[1]!TKNO4.204</f>
        <v>3,14</v>
      </c>
    </row>
    <row r="364" spans="2:14" ht="20.100000000000001" customHeight="1" x14ac:dyDescent="0.25">
      <c r="B364" s="1" t="s">
        <v>725</v>
      </c>
      <c r="C364" s="1" t="str">
        <f>[1]!TOTS3.DAT</f>
        <v>30/04/2021</v>
      </c>
      <c r="D364" s="1" t="str">
        <f>[1]!TOTS3.HOR</f>
        <v>17:59:55</v>
      </c>
      <c r="E364" s="1">
        <f>[1]!TOTS3.ULT</f>
        <v>31.1</v>
      </c>
      <c r="F364" s="1">
        <f>[1]!TOTS3.ABE</f>
        <v>30.98</v>
      </c>
      <c r="G364" s="1">
        <f>[1]!TOTS3.MAX</f>
        <v>31.5</v>
      </c>
      <c r="H364" s="1">
        <f>[1]!TOTS3.MIN</f>
        <v>30.79</v>
      </c>
      <c r="I364" s="1">
        <f>[1]!TOTS3.FEC</f>
        <v>31.2</v>
      </c>
      <c r="J364" s="1">
        <f>[1]!TOTS3.VAR</f>
        <v>-0.32051282051281371</v>
      </c>
      <c r="K364" s="1" t="s">
        <v>726</v>
      </c>
      <c r="L364" s="1">
        <f>[1]!TOTS3.NEG</f>
        <v>19773</v>
      </c>
      <c r="M364" s="1">
        <f>[1]!TOTS3.VOL</f>
        <v>133547834</v>
      </c>
      <c r="N364" s="1" t="str">
        <f>[1]!TOTS3.204</f>
        <v>1,82</v>
      </c>
    </row>
    <row r="365" spans="2:14" ht="20.100000000000001" customHeight="1" x14ac:dyDescent="0.25">
      <c r="B365" s="1" t="s">
        <v>727</v>
      </c>
      <c r="C365" s="1" t="str">
        <f>[1]!TPIS3.DAT</f>
        <v>30/04/2021</v>
      </c>
      <c r="D365" s="1" t="str">
        <f>[1]!TPIS3.HOR</f>
        <v>17:08:00</v>
      </c>
      <c r="E365" s="1">
        <f>[1]!TPIS3.ULT</f>
        <v>4.0999999999999996</v>
      </c>
      <c r="F365" s="1">
        <f>[1]!TPIS3.ABE</f>
        <v>3.71</v>
      </c>
      <c r="G365" s="1">
        <f>[1]!TPIS3.MAX</f>
        <v>4.3</v>
      </c>
      <c r="H365" s="1">
        <f>[1]!TPIS3.MIN</f>
        <v>3.63</v>
      </c>
      <c r="I365" s="1">
        <f>[1]!TPIS3.FEC</f>
        <v>3.71</v>
      </c>
      <c r="J365" s="1">
        <f>[1]!TPIS3.VAR</f>
        <v>10.512129380053899</v>
      </c>
      <c r="K365" s="1" t="s">
        <v>728</v>
      </c>
      <c r="L365" s="1">
        <f>[1]!TPIS3.NEG</f>
        <v>9356</v>
      </c>
      <c r="M365" s="1">
        <f>[1]!TPIS3.VOL</f>
        <v>47632956</v>
      </c>
      <c r="N365" s="1" t="str">
        <f>[1]!TPIS3.204</f>
        <v>-1,00</v>
      </c>
    </row>
    <row r="366" spans="2:14" ht="20.100000000000001" customHeight="1" x14ac:dyDescent="0.25">
      <c r="B366" s="1" t="s">
        <v>729</v>
      </c>
      <c r="C366" s="1" t="str">
        <f>[1]!TRIS3.DAT</f>
        <v>30/04/2021</v>
      </c>
      <c r="D366" s="1" t="str">
        <f>[1]!TRIS3.HOR</f>
        <v>17:11:18</v>
      </c>
      <c r="E366" s="1">
        <f>[1]!TRIS3.ULT</f>
        <v>9.69</v>
      </c>
      <c r="F366" s="1">
        <f>[1]!TRIS3.ABE</f>
        <v>9.83</v>
      </c>
      <c r="G366" s="1">
        <f>[1]!TRIS3.MAX</f>
        <v>9.93</v>
      </c>
      <c r="H366" s="1">
        <f>[1]!TRIS3.MIN</f>
        <v>9.56</v>
      </c>
      <c r="I366" s="1">
        <f>[1]!TRIS3.FEC</f>
        <v>9.86</v>
      </c>
      <c r="J366" s="1">
        <f>[1]!TRIS3.VAR</f>
        <v>-1.7241379310344822</v>
      </c>
      <c r="K366" s="1" t="s">
        <v>730</v>
      </c>
      <c r="L366" s="1">
        <f>[1]!TRIS3.NEG</f>
        <v>6202</v>
      </c>
      <c r="M366" s="1">
        <f>[1]!TRIS3.VOL</f>
        <v>26130419</v>
      </c>
      <c r="N366" s="1" t="str">
        <f>[1]!TRIS3.204</f>
        <v>2,49</v>
      </c>
    </row>
    <row r="367" spans="2:14" ht="20.100000000000001" customHeight="1" x14ac:dyDescent="0.25">
      <c r="B367" s="1" t="s">
        <v>731</v>
      </c>
      <c r="C367" s="1" t="str">
        <f>[1]!TRPL3.DAT</f>
        <v>30/04/2021</v>
      </c>
      <c r="D367" s="1" t="str">
        <f>[1]!TRPL3.HOR</f>
        <v>17:00:00</v>
      </c>
      <c r="E367" s="1">
        <f>[1]!TRPL3.ULT</f>
        <v>29.45</v>
      </c>
      <c r="F367" s="1">
        <f>[1]!TRPL3.ABE</f>
        <v>29.5</v>
      </c>
      <c r="G367" s="1">
        <f>[1]!TRPL3.MAX</f>
        <v>29.85</v>
      </c>
      <c r="H367" s="1">
        <f>[1]!TRPL3.MIN</f>
        <v>29.17</v>
      </c>
      <c r="I367" s="1">
        <f>[1]!TRPL3.FEC</f>
        <v>29.17</v>
      </c>
      <c r="J367" s="1">
        <f>[1]!TRPL3.VAR</f>
        <v>0.95989029825162009</v>
      </c>
      <c r="K367" s="1" t="s">
        <v>732</v>
      </c>
      <c r="L367" s="1">
        <f>[1]!TRPL3.NEG</f>
        <v>58</v>
      </c>
      <c r="M367" s="1">
        <f>[1]!TRPL3.VOL</f>
        <v>266809</v>
      </c>
      <c r="N367" s="1" t="str">
        <f>[1]!TRPL3.204</f>
        <v>10,45</v>
      </c>
    </row>
    <row r="368" spans="2:14" ht="20.100000000000001" customHeight="1" x14ac:dyDescent="0.25">
      <c r="B368" s="1" t="s">
        <v>733</v>
      </c>
      <c r="C368" s="1" t="str">
        <f>[1]!TRPL4.DAT</f>
        <v>30/04/2021</v>
      </c>
      <c r="D368" s="1" t="str">
        <f>[1]!TRPL4.HOR</f>
        <v>17:55:32</v>
      </c>
      <c r="E368" s="1">
        <f>[1]!TRPL4.ULT</f>
        <v>27</v>
      </c>
      <c r="F368" s="1">
        <f>[1]!TRPL4.ABE</f>
        <v>26.86</v>
      </c>
      <c r="G368" s="1">
        <f>[1]!TRPL4.MAX</f>
        <v>27.23</v>
      </c>
      <c r="H368" s="1">
        <f>[1]!TRPL4.MIN</f>
        <v>26.17</v>
      </c>
      <c r="I368" s="1">
        <f>[1]!TRPL4.FEC</f>
        <v>26.95</v>
      </c>
      <c r="J368" s="1">
        <f>[1]!TRPL4.VAR</f>
        <v>0.18552875695733101</v>
      </c>
      <c r="K368" s="1" t="s">
        <v>734</v>
      </c>
      <c r="L368" s="1">
        <f>[1]!TRPL4.NEG</f>
        <v>10673</v>
      </c>
      <c r="M368" s="1">
        <f>[1]!TRPL4.VOL</f>
        <v>150058876</v>
      </c>
      <c r="N368" s="1" t="str">
        <f>[1]!TRPL4.204</f>
        <v>11,33</v>
      </c>
    </row>
    <row r="369" spans="2:14" ht="20.100000000000001" customHeight="1" x14ac:dyDescent="0.25">
      <c r="B369" s="1" t="s">
        <v>735</v>
      </c>
      <c r="C369" s="1" t="str">
        <f>[1]!TUPY3.DAT</f>
        <v>30/04/2021</v>
      </c>
      <c r="D369" s="1" t="str">
        <f>[1]!TUPY3.HOR</f>
        <v>17:07:00</v>
      </c>
      <c r="E369" s="1">
        <f>[1]!TUPY3.ULT</f>
        <v>23.42</v>
      </c>
      <c r="F369" s="1">
        <f>[1]!TUPY3.ABE</f>
        <v>23.99</v>
      </c>
      <c r="G369" s="1">
        <f>[1]!TUPY3.MAX</f>
        <v>24.42</v>
      </c>
      <c r="H369" s="1">
        <f>[1]!TUPY3.MIN</f>
        <v>23.42</v>
      </c>
      <c r="I369" s="1">
        <f>[1]!TUPY3.FEC</f>
        <v>23.99</v>
      </c>
      <c r="J369" s="1">
        <f>[1]!TUPY3.VAR</f>
        <v>-2.3759899958315831</v>
      </c>
      <c r="K369" s="1" t="s">
        <v>736</v>
      </c>
      <c r="L369" s="1">
        <f>[1]!TUPY3.NEG</f>
        <v>5659</v>
      </c>
      <c r="M369" s="1">
        <f>[1]!TUPY3.VOL</f>
        <v>40094795</v>
      </c>
      <c r="N369" s="1" t="str">
        <f>[1]!TUPY3.204</f>
        <v>-1,00</v>
      </c>
    </row>
    <row r="370" spans="2:14" ht="20.100000000000001" customHeight="1" x14ac:dyDescent="0.25">
      <c r="B370" s="1" t="s">
        <v>737</v>
      </c>
      <c r="C370" s="1" t="str">
        <f>[1]!TXRX3.DAT</f>
        <v>30/04/2021</v>
      </c>
      <c r="D370" s="1" t="str">
        <f>[1]!TXRX3.HOR</f>
        <v>16:38:41</v>
      </c>
      <c r="E370" s="1">
        <f>[1]!TXRX3.ULT</f>
        <v>35.799999999999997</v>
      </c>
      <c r="F370" s="1">
        <f>[1]!TXRX3.ABE</f>
        <v>33</v>
      </c>
      <c r="G370" s="1">
        <f>[1]!TXRX3.MAX</f>
        <v>35.799999999999997</v>
      </c>
      <c r="H370" s="1">
        <f>[1]!TXRX3.MIN</f>
        <v>33</v>
      </c>
      <c r="I370" s="1">
        <f>[1]!TXRX3.FEC</f>
        <v>36.06</v>
      </c>
      <c r="J370" s="1">
        <f>[1]!TXRX3.VAR</f>
        <v>-0.72102052135331418</v>
      </c>
      <c r="K370" s="1" t="s">
        <v>738</v>
      </c>
      <c r="L370" s="1">
        <f>[1]!TXRX3.NEG</f>
        <v>3</v>
      </c>
      <c r="M370" s="1">
        <f>[1]!TXRX3.VOL</f>
        <v>10180</v>
      </c>
      <c r="N370" s="1" t="str">
        <f>[1]!TXRX3.204</f>
        <v>-1,00</v>
      </c>
    </row>
    <row r="371" spans="2:14" ht="20.100000000000001" customHeight="1" x14ac:dyDescent="0.25">
      <c r="B371" s="1" t="s">
        <v>739</v>
      </c>
      <c r="C371" s="1" t="str">
        <f>[1]!TXRX4.DAT</f>
        <v>30/04/2021</v>
      </c>
      <c r="D371" s="1" t="str">
        <f>[1]!TXRX4.HOR</f>
        <v>17:00:00</v>
      </c>
      <c r="E371" s="1">
        <f>[1]!TXRX4.ULT</f>
        <v>9.3699999999999992</v>
      </c>
      <c r="F371" s="1">
        <f>[1]!TXRX4.ABE</f>
        <v>9.59</v>
      </c>
      <c r="G371" s="1">
        <f>[1]!TXRX4.MAX</f>
        <v>9.6</v>
      </c>
      <c r="H371" s="1">
        <f>[1]!TXRX4.MIN</f>
        <v>9.35</v>
      </c>
      <c r="I371" s="1">
        <f>[1]!TXRX4.FEC</f>
        <v>9.59</v>
      </c>
      <c r="J371" s="1">
        <f>[1]!TXRX4.VAR</f>
        <v>-2.2940563086548553</v>
      </c>
      <c r="K371" s="1" t="s">
        <v>740</v>
      </c>
      <c r="L371" s="1">
        <f>[1]!TXRX4.NEG</f>
        <v>13</v>
      </c>
      <c r="M371" s="1">
        <f>[1]!TXRX4.VOL</f>
        <v>12298</v>
      </c>
      <c r="N371" s="1" t="str">
        <f>[1]!TXRX4.204</f>
        <v>-1,00</v>
      </c>
    </row>
    <row r="372" spans="2:14" ht="20.100000000000001" customHeight="1" x14ac:dyDescent="0.25">
      <c r="B372" s="1" t="s">
        <v>741</v>
      </c>
      <c r="C372" s="1" t="str">
        <f>[1]!UCAS3.DAT</f>
        <v>30/04/2021</v>
      </c>
      <c r="D372" s="1" t="str">
        <f>[1]!UCAS3.HOR</f>
        <v>17:08:00</v>
      </c>
      <c r="E372" s="1">
        <f>[1]!UCAS3.ULT</f>
        <v>5.5</v>
      </c>
      <c r="F372" s="1">
        <f>[1]!UCAS3.ABE</f>
        <v>5.13</v>
      </c>
      <c r="G372" s="1">
        <f>[1]!UCAS3.MAX</f>
        <v>5.67</v>
      </c>
      <c r="H372" s="1">
        <f>[1]!UCAS3.MIN</f>
        <v>5.12</v>
      </c>
      <c r="I372" s="1">
        <f>[1]!UCAS3.FEC</f>
        <v>5.13</v>
      </c>
      <c r="J372" s="1">
        <f>[1]!UCAS3.VAR</f>
        <v>7.2124756335282676</v>
      </c>
      <c r="K372" s="1" t="s">
        <v>742</v>
      </c>
      <c r="L372" s="1">
        <f>[1]!UCAS3.NEG</f>
        <v>1568</v>
      </c>
      <c r="M372" s="1">
        <f>[1]!UCAS3.VOL</f>
        <v>2118401</v>
      </c>
      <c r="N372" s="1" t="str">
        <f>[1]!UCAS3.204</f>
        <v>4,92</v>
      </c>
    </row>
    <row r="373" spans="2:14" ht="20.100000000000001" customHeight="1" x14ac:dyDescent="0.25">
      <c r="B373" s="1" t="s">
        <v>743</v>
      </c>
      <c r="C373" s="1" t="str">
        <f>[1]!UGPA3.DAT</f>
        <v>30/04/2021</v>
      </c>
      <c r="D373" s="1" t="str">
        <f>[1]!UGPA3.HOR</f>
        <v>17:57:49</v>
      </c>
      <c r="E373" s="1">
        <f>[1]!UGPA3.ULT</f>
        <v>21.11</v>
      </c>
      <c r="F373" s="1">
        <f>[1]!UGPA3.ABE</f>
        <v>21.1</v>
      </c>
      <c r="G373" s="1">
        <f>[1]!UGPA3.MAX</f>
        <v>21.75</v>
      </c>
      <c r="H373" s="1">
        <f>[1]!UGPA3.MIN</f>
        <v>20.97</v>
      </c>
      <c r="I373" s="1">
        <f>[1]!UGPA3.FEC</f>
        <v>21.3</v>
      </c>
      <c r="J373" s="1">
        <f>[1]!UGPA3.VAR</f>
        <v>-0.892018779342729</v>
      </c>
      <c r="K373" s="1" t="s">
        <v>744</v>
      </c>
      <c r="L373" s="1">
        <f>[1]!UGPA3.NEG</f>
        <v>15426</v>
      </c>
      <c r="M373" s="1">
        <f>[1]!UGPA3.VOL</f>
        <v>133014985</v>
      </c>
      <c r="N373" s="1" t="str">
        <f>[1]!UGPA3.204</f>
        <v>2,08</v>
      </c>
    </row>
    <row r="374" spans="2:14" ht="20.100000000000001" customHeight="1" x14ac:dyDescent="0.25">
      <c r="B374" s="1" t="s">
        <v>745</v>
      </c>
      <c r="C374" s="1" t="str">
        <f>[1]!UNIP3.DAT</f>
        <v>30/04/2021</v>
      </c>
      <c r="D374" s="1" t="str">
        <f>[1]!UNIP3.HOR</f>
        <v>17:08:00</v>
      </c>
      <c r="E374" s="1">
        <f>[1]!UNIP3.ULT</f>
        <v>73.180000000000007</v>
      </c>
      <c r="F374" s="1">
        <f>[1]!UNIP3.ABE</f>
        <v>74.2</v>
      </c>
      <c r="G374" s="1">
        <f>[1]!UNIP3.MAX</f>
        <v>74.2</v>
      </c>
      <c r="H374" s="1">
        <f>[1]!UNIP3.MIN</f>
        <v>71.489999999999995</v>
      </c>
      <c r="I374" s="1">
        <f>[1]!UNIP3.FEC</f>
        <v>73.5</v>
      </c>
      <c r="J374" s="1">
        <f>[1]!UNIP3.VAR</f>
        <v>-0.43537414965985466</v>
      </c>
      <c r="K374" s="1" t="s">
        <v>746</v>
      </c>
      <c r="L374" s="1">
        <f>[1]!UNIP3.NEG</f>
        <v>286</v>
      </c>
      <c r="M374" s="1">
        <f>[1]!UNIP3.VOL</f>
        <v>2982353</v>
      </c>
      <c r="N374" s="1" t="str">
        <f>[1]!UNIP3.204</f>
        <v>2,48</v>
      </c>
    </row>
    <row r="375" spans="2:14" ht="20.100000000000001" customHeight="1" x14ac:dyDescent="0.25">
      <c r="B375" s="1" t="s">
        <v>747</v>
      </c>
      <c r="C375" s="1" t="str">
        <f>[1]!UNIP5.DAT</f>
        <v>29/04/2021</v>
      </c>
      <c r="D375" s="1" t="str">
        <f>[1]!UNIP5.HOR</f>
        <v>15:15:17</v>
      </c>
      <c r="E375" s="1">
        <f>[1]!UNIP5.ULT</f>
        <v>81.8</v>
      </c>
      <c r="F375" s="1">
        <f>[1]!UNIP5.ABE</f>
        <v>80.989999999999995</v>
      </c>
      <c r="G375" s="1">
        <f>[1]!UNIP5.MAX</f>
        <v>86.6</v>
      </c>
      <c r="H375" s="1">
        <f>[1]!UNIP5.MIN</f>
        <v>80.989999999999995</v>
      </c>
      <c r="I375" s="1">
        <f>[1]!UNIP5.FEC</f>
        <v>81.8</v>
      </c>
      <c r="J375" s="1">
        <f>[1]!UNIP5.VAR</f>
        <v>0</v>
      </c>
      <c r="K375" s="1" t="s">
        <v>748</v>
      </c>
      <c r="L375" s="1">
        <f>[1]!UNIP5.NEG</f>
        <v>7</v>
      </c>
      <c r="M375" s="1">
        <f>[1]!UNIP5.VOL</f>
        <v>66288</v>
      </c>
      <c r="N375" s="1" t="str">
        <f>[1]!UNIP5.204</f>
        <v>2,44</v>
      </c>
    </row>
    <row r="376" spans="2:14" ht="20.100000000000001" customHeight="1" x14ac:dyDescent="0.25">
      <c r="B376" s="1" t="s">
        <v>749</v>
      </c>
      <c r="C376" s="1" t="str">
        <f>[1]!UNIP6.DAT</f>
        <v>30/04/2021</v>
      </c>
      <c r="D376" s="1" t="str">
        <f>[1]!UNIP6.HOR</f>
        <v>17:11:18</v>
      </c>
      <c r="E376" s="1">
        <f>[1]!UNIP6.ULT</f>
        <v>77.63</v>
      </c>
      <c r="F376" s="1">
        <f>[1]!UNIP6.ABE</f>
        <v>81.62</v>
      </c>
      <c r="G376" s="1">
        <f>[1]!UNIP6.MAX</f>
        <v>82.34</v>
      </c>
      <c r="H376" s="1">
        <f>[1]!UNIP6.MIN</f>
        <v>77.3</v>
      </c>
      <c r="I376" s="1">
        <f>[1]!UNIP6.FEC</f>
        <v>81.599999999999994</v>
      </c>
      <c r="J376" s="1">
        <f>[1]!UNIP6.VAR</f>
        <v>-4.8651960784313717</v>
      </c>
      <c r="K376" s="1" t="s">
        <v>750</v>
      </c>
      <c r="L376" s="1">
        <f>[1]!UNIP6.NEG</f>
        <v>3445</v>
      </c>
      <c r="M376" s="1">
        <f>[1]!UNIP6.VOL</f>
        <v>54080974</v>
      </c>
      <c r="N376" s="1" t="str">
        <f>[1]!UNIP6.204</f>
        <v>2,57</v>
      </c>
    </row>
    <row r="377" spans="2:14" ht="20.100000000000001" customHeight="1" x14ac:dyDescent="0.25">
      <c r="B377" s="1" t="s">
        <v>751</v>
      </c>
      <c r="C377" s="1" t="str">
        <f>[1]!USIM3.DAT</f>
        <v>30/04/2021</v>
      </c>
      <c r="D377" s="1" t="str">
        <f>[1]!USIM3.HOR</f>
        <v>17:07:00</v>
      </c>
      <c r="E377" s="1">
        <f>[1]!USIM3.ULT</f>
        <v>23.19</v>
      </c>
      <c r="F377" s="1">
        <f>[1]!USIM3.ABE</f>
        <v>23.62</v>
      </c>
      <c r="G377" s="1">
        <f>[1]!USIM3.MAX</f>
        <v>23.7</v>
      </c>
      <c r="H377" s="1">
        <f>[1]!USIM3.MIN</f>
        <v>23.13</v>
      </c>
      <c r="I377" s="1">
        <f>[1]!USIM3.FEC</f>
        <v>23.610099999999999</v>
      </c>
      <c r="J377" s="1">
        <f>[1]!USIM3.VAR</f>
        <v>-1.7793232557252951</v>
      </c>
      <c r="K377" s="1" t="s">
        <v>752</v>
      </c>
      <c r="L377" s="1">
        <f>[1]!USIM3.NEG</f>
        <v>1911</v>
      </c>
      <c r="M377" s="1">
        <f>[1]!USIM3.VOL</f>
        <v>9883240</v>
      </c>
      <c r="N377" s="1" t="str">
        <f>[1]!USIM3.204</f>
        <v>0,52</v>
      </c>
    </row>
    <row r="378" spans="2:14" ht="20.100000000000001" customHeight="1" x14ac:dyDescent="0.25">
      <c r="B378" s="1" t="s">
        <v>753</v>
      </c>
      <c r="C378" s="1" t="str">
        <f>[1]!USIM5.DAT</f>
        <v>30/04/2021</v>
      </c>
      <c r="D378" s="1" t="str">
        <f>[1]!USIM5.HOR</f>
        <v>17:59:57</v>
      </c>
      <c r="E378" s="1">
        <f>[1]!USIM5.ULT</f>
        <v>22.45</v>
      </c>
      <c r="F378" s="1">
        <f>[1]!USIM5.ABE</f>
        <v>22.28</v>
      </c>
      <c r="G378" s="1">
        <f>[1]!USIM5.MAX</f>
        <v>22.89</v>
      </c>
      <c r="H378" s="1">
        <f>[1]!USIM5.MIN</f>
        <v>22.15</v>
      </c>
      <c r="I378" s="1">
        <f>[1]!USIM5.FEC</f>
        <v>22.7881</v>
      </c>
      <c r="J378" s="1">
        <f>[1]!USIM5.VAR</f>
        <v>-1.4836691079993538</v>
      </c>
      <c r="K378" s="1" t="s">
        <v>754</v>
      </c>
      <c r="L378" s="1">
        <f>[1]!USIM5.NEG</f>
        <v>35789</v>
      </c>
      <c r="M378" s="1">
        <f>[1]!USIM5.VOL</f>
        <v>482995683</v>
      </c>
      <c r="N378" s="1" t="str">
        <f>[1]!USIM5.204</f>
        <v>0,59</v>
      </c>
    </row>
    <row r="379" spans="2:14" ht="20.100000000000001" customHeight="1" x14ac:dyDescent="0.25">
      <c r="B379" s="1" t="s">
        <v>755</v>
      </c>
      <c r="C379" s="1" t="str">
        <f>[1]!VALE3.DAT</f>
        <v>30/04/2021</v>
      </c>
      <c r="D379" s="1" t="str">
        <f>[1]!VALE3.HOR</f>
        <v>17:59:58</v>
      </c>
      <c r="E379" s="1">
        <f>[1]!VALE3.ULT</f>
        <v>109.02</v>
      </c>
      <c r="F379" s="1">
        <f>[1]!VALE3.ABE</f>
        <v>110.99</v>
      </c>
      <c r="G379" s="1">
        <f>[1]!VALE3.MAX</f>
        <v>111.56</v>
      </c>
      <c r="H379" s="1">
        <f>[1]!VALE3.MIN</f>
        <v>109.02</v>
      </c>
      <c r="I379" s="1">
        <f>[1]!VALE3.FEC</f>
        <v>111.95</v>
      </c>
      <c r="J379" s="1">
        <f>[1]!VALE3.VAR</f>
        <v>-2.6172398392139407</v>
      </c>
      <c r="K379" s="1" t="s">
        <v>756</v>
      </c>
      <c r="L379" s="1">
        <f>[1]!VALE3.NEG</f>
        <v>51365</v>
      </c>
      <c r="M379" s="1">
        <f>[1]!VALE3.VOL</f>
        <v>4031847415</v>
      </c>
      <c r="N379" s="1" t="str">
        <f>[1]!VALE3.204</f>
        <v>5,78</v>
      </c>
    </row>
    <row r="380" spans="2:14" ht="20.100000000000001" customHeight="1" x14ac:dyDescent="0.25">
      <c r="B380" s="1" t="s">
        <v>757</v>
      </c>
      <c r="C380" s="1" t="str">
        <f>[1]!VIVA3.DAT</f>
        <v>30/04/2021</v>
      </c>
      <c r="D380" s="1" t="str">
        <f>[1]!VIVA3.HOR</f>
        <v>17:08:00</v>
      </c>
      <c r="E380" s="1">
        <f>[1]!VIVA3.ULT</f>
        <v>25.11</v>
      </c>
      <c r="F380" s="1">
        <f>[1]!VIVA3.ABE</f>
        <v>25.31</v>
      </c>
      <c r="G380" s="1">
        <f>[1]!VIVA3.MAX</f>
        <v>25.54</v>
      </c>
      <c r="H380" s="1">
        <f>[1]!VIVA3.MIN</f>
        <v>24.43</v>
      </c>
      <c r="I380" s="1">
        <f>[1]!VIVA3.FEC</f>
        <v>25.31</v>
      </c>
      <c r="J380" s="1">
        <f>[1]!VIVA3.VAR</f>
        <v>-0.79020150138284984</v>
      </c>
      <c r="K380" s="1" t="s">
        <v>758</v>
      </c>
      <c r="L380" s="1">
        <f>[1]!VIVA3.NEG</f>
        <v>3992</v>
      </c>
      <c r="M380" s="1">
        <f>[1]!VIVA3.VOL</f>
        <v>22298062</v>
      </c>
      <c r="N380" s="1" t="str">
        <f>[1]!VIVA3.204</f>
        <v>0,36</v>
      </c>
    </row>
    <row r="381" spans="2:14" ht="20.100000000000001" customHeight="1" x14ac:dyDescent="0.25">
      <c r="B381" s="1" t="s">
        <v>759</v>
      </c>
      <c r="C381" s="1" t="str">
        <f>[1]!VIVR3.DAT</f>
        <v>30/04/2021</v>
      </c>
      <c r="D381" s="1" t="str">
        <f>[1]!VIVR3.HOR</f>
        <v>17:10:06</v>
      </c>
      <c r="E381" s="1">
        <f>[1]!VIVR3.ULT</f>
        <v>1.4</v>
      </c>
      <c r="F381" s="1">
        <f>[1]!VIVR3.ABE</f>
        <v>1.41</v>
      </c>
      <c r="G381" s="1">
        <f>[1]!VIVR3.MAX</f>
        <v>1.52</v>
      </c>
      <c r="H381" s="1">
        <f>[1]!VIVR3.MIN</f>
        <v>1.38</v>
      </c>
      <c r="I381" s="1">
        <f>[1]!VIVR3.FEC</f>
        <v>1.4</v>
      </c>
      <c r="J381" s="1">
        <f>[1]!VIVR3.VAR</f>
        <v>0</v>
      </c>
      <c r="K381" s="1" t="s">
        <v>760</v>
      </c>
      <c r="L381" s="1">
        <f>[1]!VIVR3.NEG</f>
        <v>2138</v>
      </c>
      <c r="M381" s="1">
        <f>[1]!VIVR3.VOL</f>
        <v>7299082</v>
      </c>
      <c r="N381" s="1" t="str">
        <f>[1]!VIVR3.204</f>
        <v>-1,00</v>
      </c>
    </row>
    <row r="382" spans="2:14" ht="20.100000000000001" customHeight="1" x14ac:dyDescent="0.25">
      <c r="B382" s="1" t="s">
        <v>761</v>
      </c>
      <c r="C382" s="1" t="str">
        <f>[1]!VIVT3.DAT</f>
        <v>30/04/2021</v>
      </c>
      <c r="D382" s="1" t="str">
        <f>[1]!VIVT3.HOR</f>
        <v>17:54:23</v>
      </c>
      <c r="E382" s="1">
        <f>[1]!VIVT3.ULT</f>
        <v>43.2</v>
      </c>
      <c r="F382" s="1">
        <f>[1]!VIVT3.ABE</f>
        <v>43</v>
      </c>
      <c r="G382" s="1">
        <f>[1]!VIVT3.MAX</f>
        <v>43.68</v>
      </c>
      <c r="H382" s="1">
        <f>[1]!VIVT3.MIN</f>
        <v>42.93</v>
      </c>
      <c r="I382" s="1">
        <f>[1]!VIVT3.FEC</f>
        <v>43.4</v>
      </c>
      <c r="J382" s="1">
        <f>[1]!VIVT3.VAR</f>
        <v>-0.46082949308754778</v>
      </c>
      <c r="K382" s="1" t="s">
        <v>762</v>
      </c>
      <c r="L382" s="1">
        <f>[1]!VIVT3.NEG</f>
        <v>9999</v>
      </c>
      <c r="M382" s="1">
        <f>[1]!VIVT3.VOL</f>
        <v>120774697</v>
      </c>
      <c r="N382" s="1" t="str">
        <f>[1]!VIVT3.204</f>
        <v>9,25</v>
      </c>
    </row>
    <row r="383" spans="2:14" ht="20.100000000000001" customHeight="1" x14ac:dyDescent="0.25">
      <c r="B383" s="1" t="s">
        <v>763</v>
      </c>
      <c r="C383" s="1" t="str">
        <f>[1]!VLID3.DAT</f>
        <v>30/04/2021</v>
      </c>
      <c r="D383" s="1" t="str">
        <f>[1]!VLID3.HOR</f>
        <v>17:07:00</v>
      </c>
      <c r="E383" s="1">
        <f>[1]!VLID3.ULT</f>
        <v>9.6</v>
      </c>
      <c r="F383" s="1">
        <f>[1]!VLID3.ABE</f>
        <v>9.8000000000000007</v>
      </c>
      <c r="G383" s="1">
        <f>[1]!VLID3.MAX</f>
        <v>9.92</v>
      </c>
      <c r="H383" s="1">
        <f>[1]!VLID3.MIN</f>
        <v>9.5399999999999991</v>
      </c>
      <c r="I383" s="1">
        <f>[1]!VLID3.FEC</f>
        <v>9.91</v>
      </c>
      <c r="J383" s="1">
        <f>[1]!VLID3.VAR</f>
        <v>-3.1281533804238193</v>
      </c>
      <c r="K383" s="1" t="s">
        <v>764</v>
      </c>
      <c r="L383" s="1">
        <f>[1]!VLID3.NEG</f>
        <v>3886</v>
      </c>
      <c r="M383" s="1">
        <f>[1]!VLID3.VOL</f>
        <v>8700360</v>
      </c>
      <c r="N383" s="1" t="str">
        <f>[1]!VLID3.204</f>
        <v>-1,00</v>
      </c>
    </row>
    <row r="384" spans="2:14" ht="20.100000000000001" customHeight="1" x14ac:dyDescent="0.25">
      <c r="B384" s="1" t="s">
        <v>765</v>
      </c>
      <c r="C384" s="1" t="str">
        <f>[1]!VULC3.DAT</f>
        <v>30/04/2021</v>
      </c>
      <c r="D384" s="1" t="str">
        <f>[1]!VULC3.HOR</f>
        <v>17:08:00</v>
      </c>
      <c r="E384" s="1">
        <f>[1]!VULC3.ULT</f>
        <v>7.6</v>
      </c>
      <c r="F384" s="1">
        <f>[1]!VULC3.ABE</f>
        <v>7.96</v>
      </c>
      <c r="G384" s="1">
        <f>[1]!VULC3.MAX</f>
        <v>7.96</v>
      </c>
      <c r="H384" s="1">
        <f>[1]!VULC3.MIN</f>
        <v>7.6</v>
      </c>
      <c r="I384" s="1">
        <f>[1]!VULC3.FEC</f>
        <v>7.95</v>
      </c>
      <c r="J384" s="1">
        <f>[1]!VULC3.VAR</f>
        <v>-4.4025157232704473</v>
      </c>
      <c r="K384" s="1" t="s">
        <v>766</v>
      </c>
      <c r="L384" s="1">
        <f>[1]!VULC3.NEG</f>
        <v>1200</v>
      </c>
      <c r="M384" s="1">
        <f>[1]!VULC3.VOL</f>
        <v>2625303</v>
      </c>
      <c r="N384" s="1" t="str">
        <f>[1]!VULC3.204</f>
        <v>-1,00</v>
      </c>
    </row>
    <row r="385" spans="2:14" ht="20.100000000000001" customHeight="1" x14ac:dyDescent="0.25">
      <c r="B385" s="1" t="s">
        <v>767</v>
      </c>
      <c r="C385" s="1" t="str">
        <f>[1]!VVAR3.DAT</f>
        <v>30/04/2021</v>
      </c>
      <c r="D385" s="1" t="str">
        <f>[1]!VVAR3.HOR</f>
        <v>17:59:58</v>
      </c>
      <c r="E385" s="1">
        <f>[1]!VVAR3.ULT</f>
        <v>11.83</v>
      </c>
      <c r="F385" s="1">
        <f>[1]!VVAR3.ABE</f>
        <v>12</v>
      </c>
      <c r="G385" s="1">
        <f>[1]!VVAR3.MAX</f>
        <v>12.26</v>
      </c>
      <c r="H385" s="1">
        <f>[1]!VVAR3.MIN</f>
        <v>11.83</v>
      </c>
      <c r="I385" s="1">
        <f>[1]!VVAR3.FEC</f>
        <v>12.1</v>
      </c>
      <c r="J385" s="1">
        <f>[1]!VVAR3.VAR</f>
        <v>-2.2314049586776825</v>
      </c>
      <c r="K385" s="1" t="s">
        <v>768</v>
      </c>
      <c r="L385" s="1">
        <f>[1]!VVAR3.NEG</f>
        <v>40004</v>
      </c>
      <c r="M385" s="1">
        <f>[1]!VVAR3.VOL</f>
        <v>401088832</v>
      </c>
      <c r="N385" s="1" t="str">
        <f>[1]!VVAR3.204</f>
        <v>-1,00</v>
      </c>
    </row>
    <row r="386" spans="2:14" ht="20.100000000000001" customHeight="1" x14ac:dyDescent="0.25">
      <c r="B386" s="1" t="s">
        <v>769</v>
      </c>
      <c r="C386" s="1" t="str">
        <f>[1]!WEGE3.DAT</f>
        <v>30/04/2021</v>
      </c>
      <c r="D386" s="1" t="str">
        <f>[1]!WEGE3.HOR</f>
        <v>17:59:55</v>
      </c>
      <c r="E386" s="1">
        <f>[1]!WEGE3.ULT</f>
        <v>35.01</v>
      </c>
      <c r="F386" s="1">
        <f>[1]!WEGE3.ABE</f>
        <v>35.42</v>
      </c>
      <c r="G386" s="1">
        <f>[1]!WEGE3.MAX</f>
        <v>35.42</v>
      </c>
      <c r="H386" s="1">
        <f>[1]!WEGE3.MIN</f>
        <v>34.5</v>
      </c>
      <c r="I386" s="1">
        <f>[1]!WEGE3.FEC</f>
        <v>35.49</v>
      </c>
      <c r="J386" s="1">
        <f>[1]!WEGE3.VAR</f>
        <v>-1.3524936601859789</v>
      </c>
      <c r="K386" s="1" t="s">
        <v>770</v>
      </c>
      <c r="L386" s="1">
        <f>[1]!WEGE3.NEG</f>
        <v>36745</v>
      </c>
      <c r="M386" s="1">
        <f>[1]!WEGE3.VOL</f>
        <v>428140105</v>
      </c>
      <c r="N386" s="1" t="str">
        <f>[1]!WEGE3.204</f>
        <v>2,28</v>
      </c>
    </row>
    <row r="387" spans="2:14" ht="20.100000000000001" customHeight="1" x14ac:dyDescent="0.25">
      <c r="B387" s="1" t="s">
        <v>771</v>
      </c>
      <c r="C387" s="1" t="str">
        <f>[1]!WHRL3.DAT</f>
        <v>30/04/2021</v>
      </c>
      <c r="D387" s="1" t="str">
        <f>[1]!WHRL3.HOR</f>
        <v>17:00:00</v>
      </c>
      <c r="E387" s="1">
        <f>[1]!WHRL3.ULT</f>
        <v>7.2</v>
      </c>
      <c r="F387" s="1">
        <f>[1]!WHRL3.ABE</f>
        <v>7.26</v>
      </c>
      <c r="G387" s="1">
        <f>[1]!WHRL3.MAX</f>
        <v>7.35</v>
      </c>
      <c r="H387" s="1">
        <f>[1]!WHRL3.MIN</f>
        <v>7.18</v>
      </c>
      <c r="I387" s="1">
        <f>[1]!WHRL3.FEC</f>
        <v>7.21</v>
      </c>
      <c r="J387" s="1">
        <f>[1]!WHRL3.VAR</f>
        <v>-0.13869625520110662</v>
      </c>
      <c r="K387" s="1" t="s">
        <v>772</v>
      </c>
      <c r="L387" s="1">
        <f>[1]!WHRL3.NEG</f>
        <v>20</v>
      </c>
      <c r="M387" s="1">
        <f>[1]!WHRL3.VOL</f>
        <v>62011</v>
      </c>
      <c r="N387" s="1" t="str">
        <f>[1]!WHRL3.204</f>
        <v>16,42</v>
      </c>
    </row>
    <row r="388" spans="2:14" ht="20.100000000000001" customHeight="1" x14ac:dyDescent="0.25">
      <c r="B388" s="1" t="s">
        <v>773</v>
      </c>
      <c r="C388" s="1" t="str">
        <f>[1]!WHRL4.DAT</f>
        <v>30/04/2021</v>
      </c>
      <c r="D388" s="1" t="str">
        <f>[1]!WHRL4.HOR</f>
        <v>17:05:00</v>
      </c>
      <c r="E388" s="1">
        <f>[1]!WHRL4.ULT</f>
        <v>8.33</v>
      </c>
      <c r="F388" s="1">
        <f>[1]!WHRL4.ABE</f>
        <v>8.32</v>
      </c>
      <c r="G388" s="1">
        <f>[1]!WHRL4.MAX</f>
        <v>8.35</v>
      </c>
      <c r="H388" s="1">
        <f>[1]!WHRL4.MIN</f>
        <v>8.01</v>
      </c>
      <c r="I388" s="1">
        <f>[1]!WHRL4.FEC</f>
        <v>8.4</v>
      </c>
      <c r="J388" s="1">
        <f>[1]!WHRL4.VAR</f>
        <v>-0.8333333333333367</v>
      </c>
      <c r="K388" s="1" t="s">
        <v>774</v>
      </c>
      <c r="L388" s="1">
        <f>[1]!WHRL4.NEG</f>
        <v>92</v>
      </c>
      <c r="M388" s="1">
        <f>[1]!WHRL4.VOL</f>
        <v>238671</v>
      </c>
      <c r="N388" s="1" t="str">
        <f>[1]!WHRL4.204</f>
        <v>15,61</v>
      </c>
    </row>
    <row r="389" spans="2:14" ht="20.100000000000001" customHeight="1" x14ac:dyDescent="0.25">
      <c r="B389" s="1" t="s">
        <v>775</v>
      </c>
      <c r="C389" s="1" t="str">
        <f>[1]!WIZS3.DAT</f>
        <v>30/04/2021</v>
      </c>
      <c r="D389" s="1" t="str">
        <f>[1]!WIZS3.HOR</f>
        <v>17:08:00</v>
      </c>
      <c r="E389" s="1">
        <f>[1]!WIZS3.ULT</f>
        <v>11.5</v>
      </c>
      <c r="F389" s="1">
        <f>[1]!WIZS3.ABE</f>
        <v>10.8</v>
      </c>
      <c r="G389" s="1">
        <f>[1]!WIZS3.MAX</f>
        <v>11.74</v>
      </c>
      <c r="H389" s="1">
        <f>[1]!WIZS3.MIN</f>
        <v>10.73</v>
      </c>
      <c r="I389" s="1">
        <f>[1]!WIZS3.FEC</f>
        <v>10.59</v>
      </c>
      <c r="J389" s="1">
        <f>[1]!WIZS3.VAR</f>
        <v>8.5930122757318248</v>
      </c>
      <c r="K389" s="1" t="s">
        <v>776</v>
      </c>
      <c r="L389" s="1">
        <f>[1]!WIZS3.NEG</f>
        <v>15167</v>
      </c>
      <c r="M389" s="1">
        <f>[1]!WIZS3.VOL</f>
        <v>69468616</v>
      </c>
      <c r="N389" s="1" t="str">
        <f>[1]!WIZS3.204</f>
        <v>5,29</v>
      </c>
    </row>
    <row r="390" spans="2:14" ht="20.100000000000001" customHeight="1" x14ac:dyDescent="0.25">
      <c r="B390" s="1" t="s">
        <v>777</v>
      </c>
      <c r="C390" s="1" t="str">
        <f>[1]!WLMM3.DAT</f>
        <v>30/04/2021</v>
      </c>
      <c r="D390" s="1" t="str">
        <f>[1]!WLMM3.HOR</f>
        <v>10:28:42</v>
      </c>
      <c r="E390" s="1">
        <f>[1]!WLMM3.ULT</f>
        <v>20.25</v>
      </c>
      <c r="F390" s="1">
        <f>[1]!WLMM3.ABE</f>
        <v>20.25</v>
      </c>
      <c r="G390" s="1">
        <f>[1]!WLMM3.MAX</f>
        <v>20.25</v>
      </c>
      <c r="H390" s="1">
        <f>[1]!WLMM3.MIN</f>
        <v>20.25</v>
      </c>
      <c r="I390" s="1">
        <f>[1]!WLMM3.FEC</f>
        <v>20.22</v>
      </c>
      <c r="J390" s="1">
        <f>[1]!WLMM3.VAR</f>
        <v>0.14836795252226082</v>
      </c>
      <c r="K390" s="1" t="s">
        <v>778</v>
      </c>
      <c r="L390" s="1">
        <f>[1]!WLMM3.NEG</f>
        <v>1</v>
      </c>
      <c r="M390" s="1">
        <f>[1]!WLMM3.VOL</f>
        <v>2025</v>
      </c>
      <c r="N390" s="1" t="str">
        <f>[1]!WLMM3.204</f>
        <v>1,89</v>
      </c>
    </row>
    <row r="391" spans="2:14" ht="20.100000000000001" customHeight="1" x14ac:dyDescent="0.25">
      <c r="B391" s="1" t="s">
        <v>779</v>
      </c>
      <c r="C391" s="1" t="str">
        <f>[1]!WLMM4.DAT</f>
        <v>30/04/2021</v>
      </c>
      <c r="D391" s="1" t="str">
        <f>[1]!WLMM4.HOR</f>
        <v>17:07:00</v>
      </c>
      <c r="E391" s="1">
        <f>[1]!WLMM4.ULT</f>
        <v>30.99</v>
      </c>
      <c r="F391" s="1">
        <f>[1]!WLMM4.ABE</f>
        <v>28.5</v>
      </c>
      <c r="G391" s="1">
        <f>[1]!WLMM4.MAX</f>
        <v>30.99</v>
      </c>
      <c r="H391" s="1">
        <f>[1]!WLMM4.MIN</f>
        <v>28.5</v>
      </c>
      <c r="I391" s="1">
        <f>[1]!WLMM4.FEC</f>
        <v>30.4</v>
      </c>
      <c r="J391" s="1">
        <f>[1]!WLMM4.VAR</f>
        <v>1.9407894736842102</v>
      </c>
      <c r="K391" s="1" t="s">
        <v>780</v>
      </c>
      <c r="L391" s="1">
        <f>[1]!WLMM4.NEG</f>
        <v>5</v>
      </c>
      <c r="M391" s="1">
        <f>[1]!WLMM4.VOL</f>
        <v>14929</v>
      </c>
      <c r="N391" s="1" t="str">
        <f>[1]!WLMM4.204</f>
        <v>1,36</v>
      </c>
    </row>
    <row r="392" spans="2:14" ht="20.100000000000001" customHeight="1" x14ac:dyDescent="0.25">
      <c r="B392" s="1" t="s">
        <v>781</v>
      </c>
      <c r="C392" s="1" t="str">
        <f>[1]!WSON33.DAT</f>
        <v>30/04/2021</v>
      </c>
      <c r="D392" s="1" t="str">
        <f>[1]!WSON33.HOR</f>
        <v>17:05:00</v>
      </c>
      <c r="E392" s="1">
        <f>[1]!WSON33.ULT</f>
        <v>49.25</v>
      </c>
      <c r="F392" s="1">
        <f>[1]!WSON33.ABE</f>
        <v>50.99</v>
      </c>
      <c r="G392" s="1">
        <f>[1]!WSON33.MAX</f>
        <v>50.99</v>
      </c>
      <c r="H392" s="1">
        <f>[1]!WSON33.MIN</f>
        <v>49.25</v>
      </c>
      <c r="I392" s="1">
        <f>[1]!WSON33.FEC</f>
        <v>49.75</v>
      </c>
      <c r="J392" s="1">
        <f>[1]!WSON33.VAR</f>
        <v>-1.0050251256281406</v>
      </c>
      <c r="K392" s="1" t="s">
        <v>782</v>
      </c>
      <c r="L392" s="1">
        <f>[1]!WSON33.NEG</f>
        <v>757</v>
      </c>
      <c r="M392" s="1">
        <f>[1]!WSON33.VOL</f>
        <v>2051075.91</v>
      </c>
      <c r="N392" s="1" t="str">
        <f>[1]!WSON33.204</f>
        <v>9,62</v>
      </c>
    </row>
    <row r="393" spans="2:14" ht="20.100000000000001" customHeight="1" x14ac:dyDescent="0.25">
      <c r="B393" s="1" t="s">
        <v>783</v>
      </c>
      <c r="C393" s="1" t="str">
        <f>[1]!YDUQ3.DAT</f>
        <v>30/04/2021</v>
      </c>
      <c r="D393" s="1" t="str">
        <f>[1]!YDUQ3.HOR</f>
        <v>17:59:31</v>
      </c>
      <c r="E393" s="1">
        <f>[1]!YDUQ3.ULT</f>
        <v>29.26</v>
      </c>
      <c r="F393" s="1">
        <f>[1]!YDUQ3.ABE</f>
        <v>30.01</v>
      </c>
      <c r="G393" s="1">
        <f>[1]!YDUQ3.MAX</f>
        <v>30.01</v>
      </c>
      <c r="H393" s="1">
        <f>[1]!YDUQ3.MIN</f>
        <v>29.26</v>
      </c>
      <c r="I393" s="1">
        <f>[1]!YDUQ3.FEC</f>
        <v>29.92</v>
      </c>
      <c r="J393" s="1">
        <f>[1]!YDUQ3.VAR</f>
        <v>-2.2058823529411766</v>
      </c>
      <c r="K393" s="1" t="s">
        <v>784</v>
      </c>
      <c r="L393" s="1">
        <f>[1]!YDUQ3.NEG</f>
        <v>9107</v>
      </c>
      <c r="M393" s="1">
        <f>[1]!YDUQ3.VOL</f>
        <v>60100301</v>
      </c>
      <c r="N393" s="1" t="str">
        <f>[1]!YDUQ3.204</f>
        <v>1,61</v>
      </c>
    </row>
    <row r="394" spans="2:14" ht="20.100000000000001" customHeight="1" x14ac:dyDescent="0.25">
      <c r="B394" s="1" t="s">
        <v>785</v>
      </c>
      <c r="C394" s="1" t="str">
        <f>[1]!WDOFUT.DAT</f>
        <v>30/04/2021</v>
      </c>
      <c r="D394" s="1" t="str">
        <f>[1]!WDOFUT.HOR</f>
        <v>17:59:59</v>
      </c>
      <c r="E394" s="1">
        <f>[1]!WDOFUT.ULT</f>
        <v>5452.5</v>
      </c>
      <c r="F394" s="1">
        <f>[1]!WDOFUT.ABE</f>
        <v>5369</v>
      </c>
      <c r="G394" s="1">
        <f>[1]!WDOFUT.MAX</f>
        <v>5461</v>
      </c>
      <c r="H394" s="1">
        <f>[1]!WDOFUT.MIN</f>
        <v>5348</v>
      </c>
      <c r="I394" s="1">
        <f>[1]!WDOFUT.FEC</f>
        <v>5347.5</v>
      </c>
      <c r="J394" s="1">
        <f>[1]!WDOFUT.VAR</f>
        <v>1.9635343618513323</v>
      </c>
      <c r="K394" s="1" t="s">
        <v>786</v>
      </c>
      <c r="L394" s="1">
        <f>[1]!WDOFUT.NEG</f>
        <v>978758</v>
      </c>
      <c r="M394" s="1">
        <f>[1]!WDOFUT.VOL</f>
        <v>181993265780</v>
      </c>
      <c r="N394" s="1" t="str">
        <f>[1]!WDOFUT.204</f>
        <v>-1,00</v>
      </c>
    </row>
    <row r="395" spans="2:14" ht="20.100000000000001" customHeight="1" x14ac:dyDescent="0.25">
      <c r="B395" s="1" t="s">
        <v>787</v>
      </c>
      <c r="C395" s="1" t="str">
        <f>[1]!WINFUT.DAT</f>
        <v>30/04/2021</v>
      </c>
      <c r="D395" s="1" t="str">
        <f>[1]!WINFUT.HOR</f>
        <v>18:01:14</v>
      </c>
      <c r="E395" s="1">
        <f>[1]!WINFUT.ULT</f>
        <v>119055</v>
      </c>
      <c r="F395" s="1">
        <f>[1]!WINFUT.ABE</f>
        <v>120035</v>
      </c>
      <c r="G395" s="1">
        <f>[1]!WINFUT.MAX</f>
        <v>120540</v>
      </c>
      <c r="H395" s="1">
        <f>[1]!WINFUT.MIN</f>
        <v>118905</v>
      </c>
      <c r="I395" s="1">
        <f>[1]!WINFUT.FEC</f>
        <v>120265</v>
      </c>
      <c r="J395" s="1">
        <f>[1]!WINFUT.VAR</f>
        <v>-1.0061115037625243</v>
      </c>
      <c r="K395" s="1" t="s">
        <v>788</v>
      </c>
      <c r="L395" s="1">
        <f>[1]!WINFUT.NEG</f>
        <v>4642624</v>
      </c>
      <c r="M395" s="1">
        <f>[1]!WINFUT.VOL</f>
        <v>436421971923</v>
      </c>
      <c r="N395" s="1" t="str">
        <f>[1]!WINFUT.204</f>
        <v>-1,00</v>
      </c>
    </row>
    <row r="396" spans="2:14" ht="20.100000000000001" customHeight="1" x14ac:dyDescent="0.25">
      <c r="B396" s="1" t="s">
        <v>789</v>
      </c>
      <c r="C396" s="1" t="str">
        <f>[1]!IBOV.DAT</f>
        <v>30/04/2021</v>
      </c>
      <c r="D396" s="1" t="str">
        <f>[1]!IBOV.HOR</f>
        <v>17:24:00</v>
      </c>
      <c r="E396" s="1">
        <f>[1]!IBOV.ULT</f>
        <v>118893.84</v>
      </c>
      <c r="F396" s="1">
        <f>[1]!IBOV.ABE</f>
        <v>120064.34</v>
      </c>
      <c r="G396" s="1">
        <f>[1]!IBOV.MAX</f>
        <v>120124.61</v>
      </c>
      <c r="H396" s="1">
        <f>[1]!IBOV.MIN</f>
        <v>118893.84</v>
      </c>
      <c r="I396" s="1">
        <f>[1]!IBOV.FEC</f>
        <v>120065.75</v>
      </c>
      <c r="J396" s="1">
        <f>[1]!IBOV.VAR</f>
        <v>-0.97605686884061726</v>
      </c>
      <c r="K396" s="1" t="s">
        <v>790</v>
      </c>
      <c r="L396" s="1">
        <f>[1]!IBOV.NEG</f>
        <v>2085090</v>
      </c>
      <c r="M396" s="1">
        <f>[1]!IBOV.VOL</f>
        <v>30138574559</v>
      </c>
      <c r="N396" s="1" t="str">
        <f>[1]!IBOV.204</f>
        <v>-1,00</v>
      </c>
    </row>
    <row r="404" spans="2:14" ht="20.100000000000001" customHeight="1" x14ac:dyDescent="0.25">
      <c r="N404" s="1" t="s">
        <v>809</v>
      </c>
    </row>
    <row r="405" spans="2:14" ht="20.100000000000001" customHeight="1" x14ac:dyDescent="0.25">
      <c r="B405" s="1" t="s">
        <v>793</v>
      </c>
      <c r="C405" s="1" t="s">
        <v>795</v>
      </c>
      <c r="D405" s="1" t="s">
        <v>796</v>
      </c>
      <c r="E405" s="1" t="s">
        <v>801</v>
      </c>
      <c r="F405" s="1" t="s">
        <v>800</v>
      </c>
      <c r="G405" s="1" t="s">
        <v>797</v>
      </c>
      <c r="H405" s="1" t="s">
        <v>798</v>
      </c>
      <c r="I405" s="1" t="s">
        <v>803</v>
      </c>
      <c r="N405" s="1" t="s">
        <v>799</v>
      </c>
    </row>
    <row r="406" spans="2:14" ht="20.100000000000001" customHeight="1" x14ac:dyDescent="0.25">
      <c r="B406" s="1" t="s">
        <v>794</v>
      </c>
      <c r="E406" s="1" t="s">
        <v>804</v>
      </c>
      <c r="F406" s="1" t="s">
        <v>802</v>
      </c>
      <c r="H406" s="1" t="s">
        <v>805</v>
      </c>
      <c r="I406" s="1" t="s">
        <v>806</v>
      </c>
      <c r="J406" s="1" t="s">
        <v>799</v>
      </c>
      <c r="K406" s="1" t="s">
        <v>807</v>
      </c>
      <c r="L406" s="1" t="s">
        <v>799</v>
      </c>
      <c r="M406" s="1" t="s">
        <v>799</v>
      </c>
      <c r="N406" s="1" t="s">
        <v>808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FFE34-D7DD-4980-AE2B-21777F19DAF8}">
  <dimension ref="B7:F11"/>
  <sheetViews>
    <sheetView tabSelected="1" workbookViewId="0">
      <selection activeCell="B9" sqref="B9:F11"/>
    </sheetView>
  </sheetViews>
  <sheetFormatPr defaultRowHeight="20.100000000000001" customHeight="1" x14ac:dyDescent="0.25"/>
  <cols>
    <col min="1" max="1" width="9.140625" style="1"/>
    <col min="2" max="2" width="10.7109375" style="1" bestFit="1" customWidth="1"/>
    <col min="3" max="3" width="13.42578125" style="1" bestFit="1" customWidth="1"/>
    <col min="4" max="4" width="9.85546875" style="1" bestFit="1" customWidth="1"/>
    <col min="5" max="5" width="8.85546875" style="1" bestFit="1" customWidth="1"/>
    <col min="6" max="6" width="11.140625" style="1" bestFit="1" customWidth="1"/>
    <col min="7" max="8" width="12.85546875" style="1" bestFit="1" customWidth="1"/>
    <col min="9" max="9" width="25.28515625" style="1" bestFit="1" customWidth="1"/>
    <col min="10" max="10" width="16.42578125" style="1" bestFit="1" customWidth="1"/>
    <col min="11" max="11" width="26.85546875" style="1" bestFit="1" customWidth="1"/>
    <col min="12" max="12" width="12.42578125" style="1" customWidth="1"/>
    <col min="13" max="13" width="15.7109375" style="1" bestFit="1" customWidth="1"/>
    <col min="14" max="14" width="17.42578125" style="1" customWidth="1"/>
    <col min="15" max="16384" width="9.140625" style="1"/>
  </cols>
  <sheetData>
    <row r="7" spans="2:6" ht="20.100000000000001" customHeight="1" thickBot="1" x14ac:dyDescent="0.3"/>
    <row r="8" spans="2:6" ht="20.100000000000001" customHeight="1" thickBot="1" x14ac:dyDescent="0.3">
      <c r="B8" s="4" t="s">
        <v>792</v>
      </c>
      <c r="C8" s="5" t="s">
        <v>1</v>
      </c>
      <c r="D8" s="5" t="s">
        <v>2</v>
      </c>
      <c r="E8" s="5" t="s">
        <v>3</v>
      </c>
      <c r="F8" s="5" t="s">
        <v>4</v>
      </c>
    </row>
    <row r="9" spans="2:6" ht="20.100000000000001" customHeight="1" x14ac:dyDescent="0.25">
      <c r="B9" s="3"/>
      <c r="C9" s="3"/>
      <c r="D9" s="3"/>
      <c r="E9" s="3"/>
      <c r="F9" s="3"/>
    </row>
    <row r="10" spans="2:6" ht="20.100000000000001" customHeight="1" x14ac:dyDescent="0.25">
      <c r="B10" s="3"/>
      <c r="C10" s="3"/>
      <c r="D10" s="3"/>
      <c r="E10" s="3"/>
      <c r="F10" s="3"/>
    </row>
    <row r="11" spans="2:6" ht="20.100000000000001" customHeight="1" x14ac:dyDescent="0.25">
      <c r="B11" s="3"/>
      <c r="C11" s="3"/>
      <c r="D11" s="3"/>
      <c r="E11" s="3"/>
      <c r="F11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BANCO DE DADOS</vt:lpstr>
      <vt:lpstr>PRINCIPAL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2021-05-03T01:20:45Z</dcterms:created>
  <dcterms:modified xsi:type="dcterms:W3CDTF">2021-05-03T01:44:29Z</dcterms:modified>
</cp:coreProperties>
</file>