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13_ncr:1_{8DCFDC27-3A41-4568-8996-F7506CB637EC}" xr6:coauthVersionLast="45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PRODUTOS" sheetId="28" r:id="rId1"/>
    <sheet name="Opções" sheetId="29" r:id="rId2"/>
  </sheets>
  <definedNames>
    <definedName name="AgendaAno">#REF!</definedName>
    <definedName name="AgendaSemestre">#REF!</definedName>
    <definedName name="Área_Impressão_Agenda">OFFSET(#REF!,,,COUNTA(#REF!))</definedName>
    <definedName name="Área_Impressão_Atribuição">OFFSET(#REF!,,,COUNTA(#REF!))</definedName>
    <definedName name="IníciodoCronograma">#REF!</definedName>
    <definedName name="TérminoAgen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28" l="1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Q7" i="28" l="1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S43" i="28"/>
  <c r="S44" i="28"/>
  <c r="S45" i="28"/>
  <c r="S46" i="28"/>
  <c r="S47" i="28"/>
  <c r="S48" i="28"/>
  <c r="S49" i="28"/>
  <c r="S50" i="28"/>
  <c r="S51" i="28"/>
  <c r="S52" i="28"/>
  <c r="S53" i="28"/>
  <c r="S54" i="28"/>
  <c r="S55" i="28"/>
  <c r="S56" i="28"/>
  <c r="S57" i="28"/>
  <c r="S58" i="28"/>
  <c r="S59" i="28"/>
  <c r="S60" i="28"/>
  <c r="S61" i="28"/>
  <c r="S62" i="28"/>
  <c r="S63" i="28"/>
  <c r="S64" i="28"/>
  <c r="S6" i="28"/>
  <c r="R6" i="28" l="1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R43" i="28"/>
  <c r="R44" i="28"/>
  <c r="R45" i="28"/>
  <c r="R46" i="28"/>
  <c r="R47" i="28"/>
  <c r="R48" i="28"/>
  <c r="R49" i="28"/>
  <c r="R50" i="28"/>
  <c r="R51" i="28"/>
  <c r="R52" i="28"/>
  <c r="R53" i="28"/>
  <c r="R54" i="28"/>
  <c r="R55" i="28"/>
  <c r="R56" i="28"/>
  <c r="R57" i="28"/>
  <c r="R58" i="28"/>
  <c r="R59" i="28"/>
  <c r="R60" i="28"/>
  <c r="R61" i="28"/>
  <c r="R62" i="28"/>
  <c r="R63" i="28"/>
  <c r="R64" i="28"/>
  <c r="O3" i="28"/>
  <c r="D15" i="28" l="1"/>
  <c r="D14" i="28"/>
  <c r="D13" i="28"/>
  <c r="D12" i="28"/>
  <c r="D11" i="28"/>
  <c r="D10" i="28"/>
  <c r="D9" i="28"/>
  <c r="D8" i="28"/>
  <c r="D7" i="28"/>
  <c r="D6" i="28"/>
  <c r="B7" i="28" l="1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G65" i="28" l="1"/>
</calcChain>
</file>

<file path=xl/sharedStrings.xml><?xml version="1.0" encoding="utf-8"?>
<sst xmlns="http://schemas.openxmlformats.org/spreadsheetml/2006/main" count="226" uniqueCount="152">
  <si>
    <t>SISTEMA</t>
  </si>
  <si>
    <t>STATUS</t>
  </si>
  <si>
    <t>TIQUET</t>
  </si>
  <si>
    <t>JCOT</t>
  </si>
  <si>
    <t>TOTAL</t>
  </si>
  <si>
    <t>DATA ABERTURA</t>
  </si>
  <si>
    <t>c</t>
  </si>
  <si>
    <t>AUTOMATO</t>
  </si>
  <si>
    <t>COT</t>
  </si>
  <si>
    <t>FRONT</t>
  </si>
  <si>
    <t>MCA</t>
  </si>
  <si>
    <t>MCI</t>
  </si>
  <si>
    <t>NETBOL</t>
  </si>
  <si>
    <t>NETCOT</t>
  </si>
  <si>
    <t>NETREPORT</t>
  </si>
  <si>
    <t>SAC</t>
  </si>
  <si>
    <t>SAT</t>
  </si>
  <si>
    <t>SLM</t>
  </si>
  <si>
    <t>SECURITY</t>
  </si>
  <si>
    <t>SPB</t>
  </si>
  <si>
    <t>SRC</t>
  </si>
  <si>
    <t>DATA</t>
  </si>
  <si>
    <t>DATA DA DATA</t>
  </si>
  <si>
    <t>TIPO</t>
  </si>
  <si>
    <t>Colunas1</t>
  </si>
  <si>
    <t>AMPLIS</t>
  </si>
  <si>
    <t>SWIFT</t>
  </si>
  <si>
    <t>Nº</t>
  </si>
  <si>
    <t>XML ANBID</t>
  </si>
  <si>
    <t>WEB PLUS</t>
  </si>
  <si>
    <t>B3</t>
  </si>
  <si>
    <t>BRADESCO SEGUROS</t>
  </si>
  <si>
    <t>BRASILPREV</t>
  </si>
  <si>
    <t>IDL TRUST</t>
  </si>
  <si>
    <t>INTRADER</t>
  </si>
  <si>
    <t>JP MORGAN</t>
  </si>
  <si>
    <t>MAXIMA</t>
  </si>
  <si>
    <t>TOKIO MARINE</t>
  </si>
  <si>
    <t>UBS</t>
  </si>
  <si>
    <t>ÚNICA</t>
  </si>
  <si>
    <t>BANCO DO BRASIL</t>
  </si>
  <si>
    <t>BNP</t>
  </si>
  <si>
    <t>BRADESCO</t>
  </si>
  <si>
    <t>ITAÚ</t>
  </si>
  <si>
    <t>MELLON</t>
  </si>
  <si>
    <t>SICREDI</t>
  </si>
  <si>
    <t>NEGÓCIO</t>
  </si>
  <si>
    <t>ANDERSON</t>
  </si>
  <si>
    <t>AMILCAR</t>
  </si>
  <si>
    <t>CARLA</t>
  </si>
  <si>
    <t>CAROL</t>
  </si>
  <si>
    <t>EDUARDO</t>
  </si>
  <si>
    <t>KESLY</t>
  </si>
  <si>
    <t>NÁDIA</t>
  </si>
  <si>
    <t>PATRÍCIA</t>
  </si>
  <si>
    <t>RONILDO</t>
  </si>
  <si>
    <t>FELICIANO</t>
  </si>
  <si>
    <t>BANRISUL CP</t>
  </si>
  <si>
    <t>BANRISUL ASSET</t>
  </si>
  <si>
    <t>SANTANDER CUSTÓDIA</t>
  </si>
  <si>
    <t>SANTANDER PRIVATE</t>
  </si>
  <si>
    <t>CAMINHO</t>
  </si>
  <si>
    <t>DESCRIÇÃO DO PROBLEMA</t>
  </si>
  <si>
    <t>JOSÉ ROGÉRIO</t>
  </si>
  <si>
    <t>ORLANDO</t>
  </si>
  <si>
    <t>ANDREA</t>
  </si>
  <si>
    <t>BARCELLOS</t>
  </si>
  <si>
    <t>BONACCI</t>
  </si>
  <si>
    <t>CAÇÃO</t>
  </si>
  <si>
    <t>ELAINE</t>
  </si>
  <si>
    <t>IVAN</t>
  </si>
  <si>
    <t>GRANA</t>
  </si>
  <si>
    <t>LEONARDO</t>
  </si>
  <si>
    <t>MAREGA</t>
  </si>
  <si>
    <t>MENIN</t>
  </si>
  <si>
    <t>POLINE</t>
  </si>
  <si>
    <t>TEODORO</t>
  </si>
  <si>
    <t>RAFAEL</t>
  </si>
  <si>
    <t>VALTER</t>
  </si>
  <si>
    <t>WALTER</t>
  </si>
  <si>
    <t>ZANATTA</t>
  </si>
  <si>
    <t>AGUARDANDO CONSULTA</t>
  </si>
  <si>
    <t>FINALIZADO</t>
  </si>
  <si>
    <t>CLIENTE</t>
  </si>
  <si>
    <t>RICHARD</t>
  </si>
  <si>
    <t>PRAZO DE RESPOSTA</t>
  </si>
  <si>
    <t>DATA DA RESPOSTA</t>
  </si>
  <si>
    <t>WILSON</t>
  </si>
  <si>
    <t>THIAGO</t>
  </si>
  <si>
    <t>PRODUTOS</t>
  </si>
  <si>
    <t>DATA DA ENTREGA</t>
  </si>
  <si>
    <t>FILIPE</t>
  </si>
  <si>
    <t>GUILHERME</t>
  </si>
  <si>
    <t>WALDIRNEI</t>
  </si>
  <si>
    <t>VASCONCELOS</t>
  </si>
  <si>
    <t>SANTANDER ASSET</t>
  </si>
  <si>
    <t>RÚBIA</t>
  </si>
  <si>
    <t>HEITOR</t>
  </si>
  <si>
    <t>CATIA</t>
  </si>
  <si>
    <t>CARLOS</t>
  </si>
  <si>
    <t>THALYTA</t>
  </si>
  <si>
    <t>Consulta</t>
  </si>
  <si>
    <t>FREGNANI</t>
  </si>
  <si>
    <t>DIEGO</t>
  </si>
  <si>
    <t>REJANE</t>
  </si>
  <si>
    <t>CAMILA</t>
  </si>
  <si>
    <t>RUBENS</t>
  </si>
  <si>
    <t>VALMIR</t>
  </si>
  <si>
    <t>RAFAEL SANTOS</t>
  </si>
  <si>
    <t>IVONE</t>
  </si>
  <si>
    <t>BANESPREV</t>
  </si>
  <si>
    <t>INDIGO</t>
  </si>
  <si>
    <t>CARVALHO</t>
  </si>
  <si>
    <t>ARGUMENTO</t>
  </si>
  <si>
    <t>FUNCESP</t>
  </si>
  <si>
    <t>JULIANA</t>
  </si>
  <si>
    <t>SINGULARE</t>
  </si>
  <si>
    <t>ISSUE/REDMINE</t>
  </si>
  <si>
    <t>ADRIANO</t>
  </si>
  <si>
    <t>BANCO INTER</t>
  </si>
  <si>
    <t>PLANNER CORRETORA</t>
  </si>
  <si>
    <t>PLANNER TRUSTEE</t>
  </si>
  <si>
    <t>SICOOB</t>
  </si>
  <si>
    <t>GÁVEA</t>
  </si>
  <si>
    <t>SIM;PAUL</t>
  </si>
  <si>
    <t>MODAL</t>
  </si>
  <si>
    <t>URGENTE</t>
  </si>
  <si>
    <t>ALTA</t>
  </si>
  <si>
    <t>NORMAL</t>
  </si>
  <si>
    <t>BAIXA</t>
  </si>
  <si>
    <t>O Cliente PLANNER CORRETORA necessitA de um auxílio para boletar uma Opção Flexível cujo ativo objeto é Café Arábico (que não se encaixa em taxa de juros, cambio e nem índice...opções existentes na tela de opção flexível) negociado em Balcão. Poderiam nos auxiliar?</t>
  </si>
  <si>
    <t xml:space="preserve">Solicitação da Equipe in loco: Com base no que foi exposto, favor nos informar qual é a lógica que o SAC, para o tipo de operação "Registro" deve fazer. </t>
  </si>
  <si>
    <t>MARLON</t>
  </si>
  <si>
    <t>BAIXO</t>
  </si>
  <si>
    <t>Colunas2</t>
  </si>
  <si>
    <t>DIAS ABERTOS</t>
  </si>
  <si>
    <t>CRITICIDADE</t>
  </si>
  <si>
    <t>IMEDIATA</t>
  </si>
  <si>
    <t xml:space="preserve">Entendimento dos saldos negativos no balancete </t>
  </si>
  <si>
    <t>Questionamento do cliente: Foi realizada uma operação de NDF USD/REAL (detalhes no arquivo de excel anexo).
Na carteira em “REAIS” o valor do dia da Liquidação 05/07 parece estar sendo convertida para dólar erroneamente. Por favor como o sistema chegou nesse valor R$ 7489,99 Print abaixo:</t>
  </si>
  <si>
    <t>Equipe in loco solicita apoio, caso o sistema realize a forma de cadastro da Pfee mencionada.</t>
  </si>
  <si>
    <t>Operação/ Renda fixa/ Operações/ Movimento</t>
  </si>
  <si>
    <t>Equipe in loco solicita avaliação da demanda do cliente:  Cálculo no PU de Retorno Vencimento de Compromissada</t>
  </si>
  <si>
    <t>Dúvida no  tratamento do SAC referente ao lançamento do recolhimento de imposto na tesouraria.</t>
  </si>
  <si>
    <t xml:space="preserve">Cliente Questionou sobre iferença de SAC X JCOT </t>
  </si>
  <si>
    <t>DIVERGENCIA ENTRE SAC E JCOT</t>
  </si>
  <si>
    <t xml:space="preserve">49781
</t>
  </si>
  <si>
    <t>Segue solicitação do cliente SINGULARE: surgiu uma demanda urgente e regulatória que depende da integração do JCOT com o Suity. Webservice ou através de Views e preciso que seja avaliado a forma mais rápida e otimizada para realizar esta integração.</t>
  </si>
  <si>
    <t>ISSUE/ REDMINE</t>
  </si>
  <si>
    <t>Feriado</t>
  </si>
  <si>
    <t>Comemoração</t>
  </si>
  <si>
    <t>Finados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</si>
</sst>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0"/>
      <color theme="1"/>
      <name val="Corbel"/>
      <family val="2"/>
      <scheme val="minor"/>
    </font>
    <font>
      <sz val="28"/>
      <color theme="4"/>
      <name val="Corbel"/>
      <family val="2"/>
      <scheme val="maj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orbel"/>
      <family val="2"/>
      <scheme val="minor"/>
    </font>
    <font>
      <u/>
      <sz val="10"/>
      <color theme="1"/>
      <name val="Corbel"/>
      <family val="2"/>
      <scheme val="minor"/>
    </font>
    <font>
      <sz val="28"/>
      <color theme="5" tint="-0.249977111117893"/>
      <name val="Corbel"/>
      <family val="2"/>
      <scheme val="major"/>
    </font>
    <font>
      <sz val="26"/>
      <color theme="5" tint="-0.249977111117893"/>
      <name val="Corbel"/>
      <family val="2"/>
      <scheme val="major"/>
    </font>
    <font>
      <sz val="26"/>
      <color theme="1"/>
      <name val="Corbel"/>
      <family val="2"/>
      <scheme val="major"/>
    </font>
    <font>
      <sz val="10"/>
      <color theme="0"/>
      <name val="Corbel"/>
      <family val="2"/>
      <scheme val="minor"/>
    </font>
    <font>
      <b/>
      <sz val="12"/>
      <color theme="0"/>
      <name val="Corbel"/>
      <family val="2"/>
      <scheme val="minor"/>
    </font>
    <font>
      <sz val="10"/>
      <name val="Corbel"/>
      <family val="2"/>
      <scheme val="minor"/>
    </font>
    <font>
      <b/>
      <sz val="8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3"/>
      <name val="Calibri"/>
      <family val="2"/>
    </font>
    <font>
      <sz val="8"/>
      <name val="Corbel"/>
      <family val="2"/>
      <scheme val="minor"/>
    </font>
    <font>
      <sz val="12"/>
      <name val="Corbel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5232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double">
        <color theme="0"/>
      </bottom>
      <diagonal/>
    </border>
    <border>
      <left/>
      <right/>
      <top style="medium">
        <color theme="0" tint="-0.499984740745262"/>
      </top>
      <bottom style="double">
        <color theme="0"/>
      </bottom>
      <diagonal/>
    </border>
    <border>
      <left style="thin">
        <color theme="0"/>
      </left>
      <right/>
      <top/>
      <bottom style="double">
        <color theme="0"/>
      </bottom>
      <diagonal/>
    </border>
    <border>
      <left/>
      <right style="medium">
        <color theme="0" tint="-0.34998626667073579"/>
      </right>
      <top style="thin">
        <color theme="0"/>
      </top>
      <bottom style="double">
        <color theme="0"/>
      </bottom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thin">
        <color theme="0"/>
      </right>
      <top style="medium">
        <color theme="0" tint="-0.499984740745262"/>
      </top>
      <bottom style="double">
        <color theme="0"/>
      </bottom>
      <diagonal/>
    </border>
    <border>
      <left style="medium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14996795556505021"/>
      </top>
      <bottom style="double">
        <color theme="0"/>
      </bottom>
      <diagonal/>
    </border>
  </borders>
  <cellStyleXfs count="2">
    <xf numFmtId="0" fontId="0" fillId="2" borderId="0" applyBorder="0">
      <alignment vertical="center"/>
    </xf>
    <xf numFmtId="0" fontId="1" fillId="0" borderId="0" applyNumberFormat="0" applyFill="0" applyBorder="0" applyAlignment="0" applyProtection="0"/>
  </cellStyleXfs>
  <cellXfs count="67">
    <xf numFmtId="0" fontId="0" fillId="2" borderId="0" xfId="0">
      <alignment vertical="center"/>
    </xf>
    <xf numFmtId="0" fontId="5" fillId="0" borderId="0" xfId="0" applyFont="1" applyFill="1" applyProtection="1">
      <alignment vertical="center"/>
    </xf>
    <xf numFmtId="0" fontId="6" fillId="0" borderId="0" xfId="1" applyFont="1" applyFill="1" applyAlignment="1" applyProtection="1"/>
    <xf numFmtId="0" fontId="0" fillId="0" borderId="0" xfId="0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7" fillId="0" borderId="4" xfId="1" applyFont="1" applyFill="1" applyBorder="1" applyAlignment="1" applyProtection="1"/>
    <xf numFmtId="0" fontId="8" fillId="0" borderId="4" xfId="0" applyFont="1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1" fontId="2" fillId="4" borderId="10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 wrapText="1"/>
    </xf>
    <xf numFmtId="14" fontId="2" fillId="6" borderId="8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14" fontId="2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14" fontId="2" fillId="2" borderId="0" xfId="0" applyNumberFormat="1" applyFont="1" applyFill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/>
    </xf>
    <xf numFmtId="14" fontId="3" fillId="2" borderId="0" xfId="0" applyNumberFormat="1" applyFont="1" applyFill="1" applyBorder="1" applyAlignment="1" applyProtection="1">
      <alignment horizontal="center" vertical="center" wrapText="1"/>
    </xf>
    <xf numFmtId="14" fontId="15" fillId="2" borderId="0" xfId="0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14" fontId="17" fillId="7" borderId="13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 applyProtection="1">
      <alignment horizontal="center" vertical="center"/>
    </xf>
    <xf numFmtId="0" fontId="9" fillId="8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0" xfId="0" applyFont="1" applyProtection="1">
      <alignment vertical="center"/>
    </xf>
    <xf numFmtId="0" fontId="19" fillId="0" borderId="0" xfId="0" applyFont="1" applyFill="1" applyProtection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vertical="center"/>
    </xf>
    <xf numFmtId="1" fontId="20" fillId="4" borderId="10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2" fillId="0" borderId="0" xfId="0" applyFont="1" applyFill="1" applyAlignment="1" applyProtection="1">
      <alignment vertical="center" wrapText="1"/>
    </xf>
    <xf numFmtId="0" fontId="20" fillId="6" borderId="14" xfId="0" applyFont="1" applyFill="1" applyBorder="1" applyAlignment="1">
      <alignment horizontal="center" vertical="center" wrapText="1"/>
    </xf>
    <xf numFmtId="14" fontId="20" fillId="6" borderId="8" xfId="0" applyNumberFormat="1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3" fillId="0" borderId="0" xfId="0" applyFont="1" applyFill="1" applyAlignment="1" applyProtection="1">
      <alignment horizontal="left" vertical="center"/>
    </xf>
    <xf numFmtId="14" fontId="12" fillId="5" borderId="11" xfId="0" applyNumberFormat="1" applyFont="1" applyFill="1" applyBorder="1" applyAlignment="1" applyProtection="1">
      <alignment horizontal="center" vertical="center" wrapText="1"/>
    </xf>
    <xf numFmtId="14" fontId="12" fillId="5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14" fontId="21" fillId="0" borderId="0" xfId="0" applyNumberFormat="1" applyFont="1" applyFill="1" applyProtection="1">
      <alignment vertical="center"/>
    </xf>
    <xf numFmtId="0" fontId="2" fillId="9" borderId="0" xfId="0" applyFont="1" applyFill="1">
      <alignment vertical="center"/>
    </xf>
    <xf numFmtId="14" fontId="13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 customBuiltin="1"/>
    <cellStyle name="Título" xfId="1" builtinId="15" customBuiltin="1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rbel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 tint="-0.34998626667073579"/>
        </left>
        <right style="medium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7" tint="0.3999755851924192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0" tint="-0.499984740745262"/>
        </right>
        <top/>
        <bottom style="thin">
          <color theme="0" tint="-4.9989318521683403E-2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 tint="-0.34998626667073579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protection locked="1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>
          <fgColor indexed="64"/>
          <bgColor rgb="FF252329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color theme="1"/>
      </font>
      <fill>
        <patternFill>
          <bgColor rgb="FFFE5C5C"/>
        </patternFill>
      </fill>
    </dxf>
    <dxf>
      <font>
        <b/>
        <i val="0"/>
        <color theme="1"/>
      </font>
      <fill>
        <patternFill>
          <bgColor rgb="FFFFBF61"/>
        </patternFill>
      </fill>
    </dxf>
    <dxf>
      <font>
        <b/>
        <i val="0"/>
        <color theme="1"/>
      </font>
      <fill>
        <patternFill>
          <bgColor rgb="FFB8E08C"/>
        </patternFill>
      </fill>
    </dxf>
    <dxf>
      <font>
        <b/>
        <i val="0"/>
        <color theme="1"/>
      </font>
      <fill>
        <patternFill>
          <bgColor rgb="FFBEE6FA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D8D3E9"/>
        </patternFill>
      </fill>
    </dxf>
    <dxf>
      <font>
        <b/>
        <i val="0"/>
        <color theme="1"/>
      </font>
      <fill>
        <patternFill>
          <bgColor rgb="FFDCE799"/>
        </patternFill>
      </fill>
    </dxf>
    <dxf>
      <fill>
        <patternFill>
          <fgColor theme="0"/>
          <bgColor theme="0" tint="-4.9989318521683403E-2"/>
        </patternFill>
      </fill>
      <border>
        <vertical style="thin">
          <color theme="0"/>
        </vertical>
      </border>
    </dxf>
    <dxf>
      <font>
        <b/>
        <i/>
        <color theme="0"/>
      </font>
      <fill>
        <patternFill patternType="solid">
          <fgColor auto="1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/>
        <vertical style="thin">
          <color theme="0"/>
        </vertical>
        <horizontal/>
      </border>
    </dxf>
    <dxf>
      <font>
        <color theme="3"/>
      </font>
      <fill>
        <patternFill>
          <bgColor theme="0"/>
        </patternFill>
      </fill>
      <border>
        <bottom style="thin">
          <color theme="4"/>
        </bottom>
        <horizontal style="thin">
          <color theme="4"/>
        </horizontal>
      </border>
    </dxf>
    <dxf>
      <fill>
        <patternFill patternType="solid">
          <fgColor auto="1"/>
          <bgColor theme="0" tint="-4.9989318521683403E-2"/>
        </patternFill>
      </fill>
      <border>
        <vertical style="thin">
          <color theme="0"/>
        </vertical>
      </border>
    </dxf>
    <dxf>
      <fill>
        <patternFill>
          <bgColor theme="0" tint="-0.14996795556505021"/>
        </patternFill>
      </fill>
      <border diagonalUp="0" diagonalDown="0">
        <left style="thin">
          <color theme="0" tint="-0.34998626667073579"/>
        </left>
        <right/>
        <top/>
        <bottom style="thin">
          <color theme="4"/>
        </bottom>
        <vertical/>
        <horizontal/>
      </border>
    </dxf>
    <dxf>
      <font>
        <color theme="3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>
          <fgColor theme="0"/>
          <bgColor theme="0" tint="-4.9989318521683403E-2"/>
        </patternFill>
      </fill>
      <border>
        <vertical style="thin">
          <color theme="0"/>
        </vertical>
      </border>
    </dxf>
    <dxf>
      <font>
        <b/>
        <i val="0"/>
        <color theme="0"/>
      </font>
      <fill>
        <patternFill patternType="solid">
          <fgColor auto="1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/>
        <vertical style="thin">
          <color theme="0"/>
        </vertical>
        <horizontal/>
      </border>
    </dxf>
    <dxf>
      <font>
        <color theme="3"/>
      </font>
      <fill>
        <patternFill>
          <bgColor theme="0"/>
        </patternFill>
      </fill>
      <border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fill>
        <patternFill patternType="solid">
          <bgColor theme="0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medium">
          <color theme="4"/>
        </bottom>
        <vertical style="thin">
          <color theme="0"/>
        </vertical>
        <horizontal style="thin">
          <color theme="0" tint="-4.9989318521683403E-2"/>
        </horizontal>
      </border>
    </dxf>
    <dxf>
      <font>
        <b/>
        <i/>
        <color theme="1"/>
      </font>
      <fill>
        <patternFill>
          <bgColor theme="0" tint="-0.14996795556505021"/>
        </patternFill>
      </fill>
      <border>
        <bottom style="thin">
          <color theme="4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4"/>
        </top>
        <bottom style="thin">
          <color theme="4"/>
        </bottom>
      </border>
    </dxf>
    <dxf>
      <font>
        <b/>
        <i/>
        <color theme="0"/>
      </font>
      <fill>
        <patternFill>
          <bgColor theme="4"/>
        </patternFill>
      </fill>
      <border>
        <top style="thin">
          <color theme="4"/>
        </top>
        <bottom style="thin">
          <color theme="4"/>
        </bottom>
        <vertical style="medium">
          <color theme="0"/>
        </vertical>
      </border>
    </dxf>
    <dxf>
      <font>
        <color theme="1"/>
      </font>
      <fill>
        <patternFill>
          <bgColor theme="0"/>
        </patternFill>
      </fill>
      <border>
        <bottom style="thin">
          <color theme="4"/>
        </bottom>
        <horizontal style="thin">
          <color theme="4"/>
        </horizontal>
      </border>
    </dxf>
  </dxfs>
  <tableStyles count="5" defaultTableStyle="Visão geral do semestre" defaultPivotStyle="Visão Geral do Semestre - Tabela Dinâmica">
    <tableStyle name="Estilo de Tabela 1" pivot="0" count="0" xr9:uid="{00000000-0011-0000-FFFF-FFFF00000000}"/>
    <tableStyle name="Estilo Dinâmico Leve 2 2" table="0" count="4" xr9:uid="{00000000-0011-0000-FFFF-FFFF01000000}">
      <tableStyleElement type="wholeTable" dxfId="65"/>
      <tableStyleElement type="headerRow" dxfId="64"/>
      <tableStyleElement type="totalRow" dxfId="63"/>
      <tableStyleElement type="firstRowSubheading" dxfId="62"/>
    </tableStyle>
    <tableStyle name="Visão geral do semestre" pivot="0" count="3" xr9:uid="{00000000-0011-0000-FFFF-FFFF02000000}">
      <tableStyleElement type="wholeTable" dxfId="61"/>
      <tableStyleElement type="headerRow" dxfId="60"/>
      <tableStyleElement type="firstRowStripe" dxfId="59"/>
    </tableStyle>
    <tableStyle name="Visão Geral do Semestre - Tabela Dinâmica" table="0" count="6" xr9:uid="{00000000-0011-0000-FFFF-FFFF03000000}">
      <tableStyleElement type="wholeTable" dxfId="58"/>
      <tableStyleElement type="headerRow" dxfId="57"/>
      <tableStyleElement type="firstColumn" dxfId="56"/>
      <tableStyleElement type="firstColumnStripe" dxfId="55"/>
      <tableStyleElement type="firstRowSubheading" dxfId="54"/>
      <tableStyleElement type="secondRowSubheading" dxfId="53"/>
    </tableStyle>
    <tableStyle name="Visão Geral do Semestre - Tabela Dinâmica 2" table="0" count="3" xr9:uid="{00000000-0011-0000-FFFF-FFFF04000000}">
      <tableStyleElement type="wholeTable" dxfId="52"/>
      <tableStyleElement type="headerRow" dxfId="51"/>
      <tableStyleElement type="firstColumn" dxfId="50"/>
    </tableStyle>
  </tableStyles>
  <colors>
    <mruColors>
      <color rgb="FFD8D3E9"/>
      <color rgb="FFDCE799"/>
      <color rgb="FFC9C2E0"/>
      <color rgb="FFBEE6FA"/>
      <color rgb="FFB8E08C"/>
      <color rgb="FFFFBF61"/>
      <color rgb="FFFE5C5C"/>
      <color rgb="FFFF6833"/>
      <color rgb="FFBAE18F"/>
      <color rgb="FFAAD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2523" y="136596"/>
    <xdr:ext cx="9909229" cy="700282"/>
    <xdr:sp macro="" textlink="" fLocksText="0">
      <xdr:nvSpPr>
        <xdr:cNvPr id="4" name="Text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809605" y="136596"/>
          <a:ext cx="9682443" cy="697901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pt-BR" sz="3600" b="1" i="0" u="none" strike="noStrike" baseline="0">
              <a:solidFill>
                <a:schemeClr val="bg1"/>
              </a:solidFill>
              <a:latin typeface="Calibri"/>
            </a:rPr>
            <a:t>PRODUTOS  - ATIVOS</a:t>
          </a:r>
        </a:p>
      </xdr:txBody>
    </xdr:sp>
    <xdr:clientData/>
  </xdr:absoluteAnchor>
  <xdr:twoCellAnchor editAs="oneCell">
    <xdr:from>
      <xdr:col>19</xdr:col>
      <xdr:colOff>309335</xdr:colOff>
      <xdr:row>10</xdr:row>
      <xdr:rowOff>324970</xdr:rowOff>
    </xdr:from>
    <xdr:to>
      <xdr:col>24</xdr:col>
      <xdr:colOff>112857</xdr:colOff>
      <xdr:row>14</xdr:row>
      <xdr:rowOff>476902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0EA960-7C7D-4D9F-B012-AF94AE7815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03" t="3186" r="2656" b="4454"/>
        <a:stretch/>
      </xdr:blipFill>
      <xdr:spPr>
        <a:xfrm>
          <a:off x="17129364" y="9872382"/>
          <a:ext cx="3577413" cy="1272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istadeAulas4" displayName="tabListadeAulas4" ref="B5:S65" totalsRowCount="1" headerRowDxfId="42" dataDxfId="41" totalsRowDxfId="40">
  <sortState xmlns:xlrd2="http://schemas.microsoft.com/office/spreadsheetml/2017/richdata2" ref="B6:R266">
    <sortCondition descending="1" ref="C5:C266"/>
  </sortState>
  <tableColumns count="18">
    <tableColumn id="18" xr3:uid="{00000000-0010-0000-0000-000012000000}" name="Nº" dataDxfId="39" totalsRowDxfId="18"/>
    <tableColumn id="7" xr3:uid="{00000000-0010-0000-0000-000007000000}" name="DATA ABERTURA" totalsRowLabel="TOTAL" dataDxfId="38" totalsRowDxfId="17"/>
    <tableColumn id="3" xr3:uid="{00000000-0010-0000-0000-000003000000}" name="DIAS ABERTOS" dataDxfId="37" totalsRowDxfId="16">
      <calculatedColumnFormula>$O$3-C6</calculatedColumnFormula>
    </tableColumn>
    <tableColumn id="16" xr3:uid="{00000000-0010-0000-0000-000010000000}" name="CRITICIDADE" dataDxfId="36" totalsRowDxfId="15"/>
    <tableColumn id="15" xr3:uid="{00000000-0010-0000-0000-00000F000000}" name="CLIENTE" dataDxfId="35" totalsRowDxfId="14"/>
    <tableColumn id="8" xr3:uid="{00000000-0010-0000-0000-000008000000}" name="SISTEMA" totalsRowFunction="count" dataDxfId="34" totalsRowDxfId="13"/>
    <tableColumn id="1" xr3:uid="{00000000-0010-0000-0000-000001000000}" name="TIQUET" dataDxfId="33" totalsRowDxfId="12"/>
    <tableColumn id="2" xr3:uid="{00000000-0010-0000-0000-000002000000}" name="ISSUE/REDMINE" dataDxfId="32" totalsRowDxfId="11"/>
    <tableColumn id="11" xr3:uid="{00000000-0010-0000-0000-00000B000000}" name="NEGÓCIO" dataDxfId="31" totalsRowDxfId="10"/>
    <tableColumn id="13" xr3:uid="{00000000-0010-0000-0000-00000D000000}" name="PRODUTOS" dataDxfId="30" totalsRowDxfId="9"/>
    <tableColumn id="4" xr3:uid="{00000000-0010-0000-0000-000004000000}" name="STATUS" dataDxfId="29" totalsRowDxfId="8"/>
    <tableColumn id="5" xr3:uid="{00000000-0010-0000-0000-000005000000}" name="CAMINHO" dataDxfId="28" totalsRowDxfId="7"/>
    <tableColumn id="10" xr3:uid="{00000000-0010-0000-0000-00000A000000}" name="DESCRIÇÃO DO PROBLEMA" dataDxfId="27" totalsRowDxfId="6"/>
    <tableColumn id="9" xr3:uid="{00000000-0010-0000-0000-000009000000}" name="TIPO" dataDxfId="20" totalsRowDxfId="5"/>
    <tableColumn id="6" xr3:uid="{00000000-0010-0000-0000-000006000000}" name="DATA" dataDxfId="0" totalsRowDxfId="4">
      <calculatedColumnFormula>IFERROR(WORKDAY(tabListadeAulas4[[#This Row],[DATA ABERTURA]],VLOOKUP(tabListadeAulas4[[#This Row],[CRITICIDADE]],Opções!$N$19:$O$22,2,0),Feriados[Feriado]),tabListadeAulas4[[#This Row],[DATA ABERTURA]])</calculatedColumnFormula>
    </tableColumn>
    <tableColumn id="19" xr3:uid="{00000000-0010-0000-0000-000013000000}" name="c" dataDxfId="19" totalsRowDxfId="3">
      <calculatedColumnFormula>IFERROR(VLOOKUP(L6,Opções!$L$3:$M$4,2,0)=1,"")</calculatedColumnFormula>
    </tableColumn>
    <tableColumn id="12" xr3:uid="{00000000-0010-0000-0000-00000C000000}" name="Colunas1" dataDxfId="26" totalsRowDxfId="2">
      <calculatedColumnFormula>IF(L6="",0,1)</calculatedColumnFormula>
    </tableColumn>
    <tableColumn id="14" xr3:uid="{00000000-0010-0000-0000-00000E000000}" name="Colunas2" dataDxfId="25" totalsRowDxfId="1">
      <calculatedColumnFormula>IFERROR(VLOOKUP(E6,CHOOSE({1,2},Opções!$E$3:$E$7,Opções!$D$3:$D$7),2,0),"")</calculatedColumnFormula>
    </tableColumn>
  </tableColumns>
  <tableStyleInfo name="Visão geral do semestr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1EA7B7-FDFD-4983-913F-EA5CBB8E4DAC}" name="Feriados" displayName="Feriados" ref="Q2:R3" totalsRowShown="0" headerRowDxfId="21" dataDxfId="22">
  <autoFilter ref="Q2:R3" xr:uid="{407E9E5B-DE0F-4149-80E7-A20CD92744C4}"/>
  <tableColumns count="2">
    <tableColumn id="1" xr3:uid="{2C01EC4D-E38C-43EB-A11F-3665643EF285}" name="Feriado" dataDxfId="24"/>
    <tableColumn id="2" xr3:uid="{C2A3334A-67F8-4E49-AC74-B423C2242953}" name="Comemoração" dataDxfId="2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emester at a Glance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DE3800"/>
      </a:accent1>
      <a:accent2>
        <a:srgbClr val="2BB0ED"/>
      </a:accent2>
      <a:accent3>
        <a:srgbClr val="FF9F17"/>
      </a:accent3>
      <a:accent4>
        <a:srgbClr val="17BD97"/>
      </a:accent4>
      <a:accent5>
        <a:srgbClr val="8B7CBD"/>
      </a:accent5>
      <a:accent6>
        <a:srgbClr val="F5C700"/>
      </a:accent6>
      <a:hlink>
        <a:srgbClr val="2BB0ED"/>
      </a:hlink>
      <a:folHlink>
        <a:srgbClr val="DE3800"/>
      </a:folHlink>
    </a:clrScheme>
    <a:fontScheme name="Semester at a Glance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chemeClr val="accent2"/>
          </a:solidFill>
        </a:ln>
      </a:spPr>
      <a:bodyPr vertOverflow="clip" horzOverflow="clip" rtlCol="0" anchor="ctr"/>
      <a:lstStyle>
        <a:defPPr algn="l">
          <a:defRPr sz="1100" b="1" i="1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2:AK189"/>
  <sheetViews>
    <sheetView showGridLines="0" tabSelected="1" zoomScale="90" zoomScaleNormal="90" workbookViewId="0">
      <pane ySplit="5" topLeftCell="A6" activePane="bottomLeft" state="frozen"/>
      <selection pane="bottomLeft"/>
    </sheetView>
  </sheetViews>
  <sheetFormatPr defaultColWidth="9.140625" defaultRowHeight="18" customHeight="1" x14ac:dyDescent="0.2"/>
  <cols>
    <col min="1" max="1" width="1.7109375" style="7" customWidth="1"/>
    <col min="2" max="2" width="4" style="7" customWidth="1"/>
    <col min="3" max="3" width="13.85546875" style="7" bestFit="1" customWidth="1"/>
    <col min="4" max="4" width="8.28515625" style="7" bestFit="1" customWidth="1"/>
    <col min="5" max="5" width="11.140625" style="7" bestFit="1" customWidth="1"/>
    <col min="6" max="6" width="20.42578125" style="7" customWidth="1"/>
    <col min="7" max="7" width="10.85546875" style="7" customWidth="1"/>
    <col min="8" max="8" width="14.28515625" style="7" customWidth="1"/>
    <col min="9" max="9" width="13.85546875" style="7" bestFit="1" customWidth="1"/>
    <col min="10" max="10" width="13.7109375" style="7" customWidth="1"/>
    <col min="11" max="11" width="14.28515625" style="7" customWidth="1"/>
    <col min="12" max="12" width="24.7109375" style="30" customWidth="1"/>
    <col min="13" max="13" width="18.85546875" style="7" customWidth="1"/>
    <col min="14" max="14" width="50.42578125" style="30" customWidth="1"/>
    <col min="15" max="15" width="18.5703125" style="7" customWidth="1"/>
    <col min="16" max="16" width="13.28515625" style="7" customWidth="1"/>
    <col min="17" max="17" width="2.140625" style="7" hidden="1" customWidth="1"/>
    <col min="18" max="19" width="8.140625" style="7" hidden="1" customWidth="1"/>
    <col min="20" max="20" width="10.7109375" style="7" customWidth="1"/>
    <col min="21" max="21" width="15.140625" style="7" customWidth="1"/>
    <col min="22" max="22" width="12.7109375" style="7" bestFit="1" customWidth="1"/>
    <col min="23" max="24" width="9.140625" style="7"/>
    <col min="25" max="25" width="12" style="7" bestFit="1" customWidth="1"/>
    <col min="26" max="16384" width="9.140625" style="7"/>
  </cols>
  <sheetData>
    <row r="2" spans="1:37" ht="12.75" x14ac:dyDescent="0.2"/>
    <row r="3" spans="1:37" s="3" customFormat="1" ht="36.75" thickBot="1" x14ac:dyDescent="0.6">
      <c r="A3" s="1"/>
      <c r="B3" s="2"/>
      <c r="L3" s="28"/>
      <c r="N3" s="28"/>
      <c r="O3" s="42">
        <f ca="1">TODAY()</f>
        <v>44505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7" s="3" customFormat="1" ht="34.5" thickBot="1" x14ac:dyDescent="0.55000000000000004">
      <c r="B4" s="8"/>
      <c r="C4" s="9"/>
      <c r="D4" s="9"/>
      <c r="E4" s="9"/>
      <c r="F4" s="9"/>
      <c r="G4" s="10"/>
      <c r="H4" s="10"/>
      <c r="I4" s="10"/>
      <c r="J4" s="10"/>
      <c r="K4" s="10"/>
      <c r="L4" s="29"/>
      <c r="M4" s="10"/>
      <c r="N4" s="29"/>
      <c r="O4" s="61" t="s">
        <v>85</v>
      </c>
      <c r="P4" s="6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7" s="6" customFormat="1" ht="26.25" thickBot="1" x14ac:dyDescent="0.25">
      <c r="A5" s="3"/>
      <c r="B5" s="11" t="s">
        <v>27</v>
      </c>
      <c r="C5" s="12" t="s">
        <v>5</v>
      </c>
      <c r="D5" s="12" t="s">
        <v>135</v>
      </c>
      <c r="E5" s="12" t="s">
        <v>136</v>
      </c>
      <c r="F5" s="14" t="s">
        <v>83</v>
      </c>
      <c r="G5" s="13" t="s">
        <v>0</v>
      </c>
      <c r="H5" s="14" t="s">
        <v>2</v>
      </c>
      <c r="I5" s="14" t="s">
        <v>117</v>
      </c>
      <c r="J5" s="14" t="s">
        <v>46</v>
      </c>
      <c r="K5" s="14" t="s">
        <v>89</v>
      </c>
      <c r="L5" s="12" t="s">
        <v>1</v>
      </c>
      <c r="M5" s="14" t="s">
        <v>61</v>
      </c>
      <c r="N5" s="33" t="s">
        <v>62</v>
      </c>
      <c r="O5" s="15" t="s">
        <v>23</v>
      </c>
      <c r="P5" s="16" t="s">
        <v>21</v>
      </c>
      <c r="Q5" s="17" t="s">
        <v>6</v>
      </c>
      <c r="R5" s="18" t="s">
        <v>24</v>
      </c>
      <c r="S5" s="18" t="s">
        <v>134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64.5" thickTop="1" x14ac:dyDescent="0.2">
      <c r="B6" s="19">
        <v>1</v>
      </c>
      <c r="C6" s="31">
        <v>44497</v>
      </c>
      <c r="D6" s="43">
        <f t="shared" ref="D6:D15" ca="1" si="0">$O$3-C6</f>
        <v>8</v>
      </c>
      <c r="E6" s="43" t="s">
        <v>133</v>
      </c>
      <c r="F6" s="21" t="s">
        <v>120</v>
      </c>
      <c r="G6" s="22" t="s">
        <v>25</v>
      </c>
      <c r="H6" s="34">
        <v>12775817</v>
      </c>
      <c r="I6" s="21">
        <v>49509</v>
      </c>
      <c r="J6" s="21"/>
      <c r="K6" s="23"/>
      <c r="L6" s="27" t="s">
        <v>81</v>
      </c>
      <c r="M6" s="27" t="s">
        <v>101</v>
      </c>
      <c r="N6" s="24" t="s">
        <v>130</v>
      </c>
      <c r="O6" s="24"/>
      <c r="P6" s="66">
        <f>IFERROR(WORKDAY(tabListadeAulas4[[#This Row],[DATA ABERTURA]],VLOOKUP(tabListadeAulas4[[#This Row],[CRITICIDADE]],Opções!$N$19:$O$22,2,0),Feriados[Feriado]),tabListadeAulas4[[#This Row],[DATA ABERTURA]])</f>
        <v>44540</v>
      </c>
      <c r="Q6" s="44" t="b">
        <f>IFERROR(VLOOKUP(L6,Opções!$L$3:$M$4,2,0)=1,"")</f>
        <v>1</v>
      </c>
      <c r="R6" s="26">
        <f t="shared" ref="R6:R64" si="1">IF(L6="",0,1)</f>
        <v>1</v>
      </c>
      <c r="S6" s="26">
        <f>IFERROR(VLOOKUP(E6,CHOOSE({1,2},Opções!$E$3:$E$7,Opções!$D$3:$D$7),2,0),"")</f>
        <v>4</v>
      </c>
    </row>
    <row r="7" spans="1:37" ht="38.25" x14ac:dyDescent="0.2">
      <c r="B7" s="19">
        <f t="shared" ref="B7:B64" si="2">B6+1</f>
        <v>2</v>
      </c>
      <c r="C7" s="36">
        <v>44495</v>
      </c>
      <c r="D7" s="43">
        <f t="shared" ca="1" si="0"/>
        <v>10</v>
      </c>
      <c r="E7" s="43" t="s">
        <v>127</v>
      </c>
      <c r="F7" s="35" t="s">
        <v>44</v>
      </c>
      <c r="G7" s="22" t="s">
        <v>15</v>
      </c>
      <c r="H7" s="34">
        <v>12776437</v>
      </c>
      <c r="I7" s="39">
        <v>49526</v>
      </c>
      <c r="J7" s="21"/>
      <c r="K7" s="23"/>
      <c r="L7" s="27" t="s">
        <v>81</v>
      </c>
      <c r="M7" s="27" t="s">
        <v>101</v>
      </c>
      <c r="N7" s="24" t="s">
        <v>131</v>
      </c>
      <c r="O7" s="24"/>
      <c r="P7" s="66">
        <f>IFERROR(WORKDAY(tabListadeAulas4[[#This Row],[DATA ABERTURA]],VLOOKUP(tabListadeAulas4[[#This Row],[CRITICIDADE]],Opções!$N$19:$O$22,2,0),Feriados[Feriado]),tabListadeAulas4[[#This Row],[DATA ABERTURA]])</f>
        <v>44510</v>
      </c>
      <c r="Q7" s="44" t="b">
        <f>IFERROR(VLOOKUP(L7,Opções!$L$3:$M$4,2,0)=1,"")</f>
        <v>1</v>
      </c>
      <c r="R7" s="26">
        <f t="shared" si="1"/>
        <v>1</v>
      </c>
      <c r="S7" s="26">
        <f>IFERROR(VLOOKUP(E7,CHOOSE({1,2},Opções!$E$3:$E$7,Opções!$D$3:$D$7),2,0),"")</f>
        <v>2</v>
      </c>
    </row>
    <row r="8" spans="1:37" ht="12.75" x14ac:dyDescent="0.2">
      <c r="B8" s="19">
        <f t="shared" si="2"/>
        <v>3</v>
      </c>
      <c r="C8" s="31">
        <v>44496</v>
      </c>
      <c r="D8" s="43">
        <f t="shared" ca="1" si="0"/>
        <v>9</v>
      </c>
      <c r="E8" s="43" t="s">
        <v>127</v>
      </c>
      <c r="F8" s="35" t="s">
        <v>125</v>
      </c>
      <c r="G8" s="22" t="s">
        <v>25</v>
      </c>
      <c r="H8" s="34">
        <v>12710311</v>
      </c>
      <c r="I8" s="39">
        <v>49201</v>
      </c>
      <c r="J8" s="21"/>
      <c r="K8" s="23"/>
      <c r="L8" s="27" t="s">
        <v>81</v>
      </c>
      <c r="M8" s="27" t="s">
        <v>101</v>
      </c>
      <c r="N8" s="24" t="s">
        <v>138</v>
      </c>
      <c r="O8" s="24"/>
      <c r="P8" s="66">
        <f>IFERROR(WORKDAY(tabListadeAulas4[[#This Row],[DATA ABERTURA]],VLOOKUP(tabListadeAulas4[[#This Row],[CRITICIDADE]],Opções!$N$19:$O$22,2,0),Feriados[Feriado]),tabListadeAulas4[[#This Row],[DATA ABERTURA]])</f>
        <v>44511</v>
      </c>
      <c r="Q8" s="44" t="b">
        <f>IFERROR(VLOOKUP(L8,Opções!$L$3:$M$4,2,0)=1,"")</f>
        <v>1</v>
      </c>
      <c r="R8" s="26">
        <f t="shared" si="1"/>
        <v>1</v>
      </c>
      <c r="S8" s="26">
        <f>IFERROR(VLOOKUP(E8,CHOOSE({1,2},Opções!$E$3:$E$7,Opções!$D$3:$D$7),2,0),"")</f>
        <v>2</v>
      </c>
    </row>
    <row r="9" spans="1:37" ht="76.5" x14ac:dyDescent="0.2">
      <c r="B9" s="19">
        <f t="shared" si="2"/>
        <v>4</v>
      </c>
      <c r="C9" s="20">
        <v>44497</v>
      </c>
      <c r="D9" s="43">
        <f t="shared" ca="1" si="0"/>
        <v>8</v>
      </c>
      <c r="E9" s="43" t="s">
        <v>126</v>
      </c>
      <c r="F9" s="35" t="s">
        <v>120</v>
      </c>
      <c r="G9" s="37" t="s">
        <v>25</v>
      </c>
      <c r="H9" s="39">
        <v>12795999</v>
      </c>
      <c r="I9" s="39">
        <v>49660</v>
      </c>
      <c r="J9" s="21"/>
      <c r="K9" s="23"/>
      <c r="L9" s="27" t="s">
        <v>81</v>
      </c>
      <c r="M9" s="27" t="s">
        <v>101</v>
      </c>
      <c r="N9" s="24" t="s">
        <v>139</v>
      </c>
      <c r="O9" s="24"/>
      <c r="P9" s="66">
        <f>IFERROR(WORKDAY(tabListadeAulas4[[#This Row],[DATA ABERTURA]],VLOOKUP(tabListadeAulas4[[#This Row],[CRITICIDADE]],Opções!$N$19:$O$22,2,0),Feriados[Feriado]),tabListadeAulas4[[#This Row],[DATA ABERTURA]])</f>
        <v>44505</v>
      </c>
      <c r="Q9" s="44" t="b">
        <f>IFERROR(VLOOKUP(L9,Opções!$L$3:$M$4,2,0)=1,"")</f>
        <v>1</v>
      </c>
      <c r="R9" s="26">
        <f t="shared" si="1"/>
        <v>1</v>
      </c>
      <c r="S9" s="26">
        <f>IFERROR(VLOOKUP(E9,CHOOSE({1,2},Opções!$E$3:$E$7,Opções!$D$3:$D$7),2,0),"")</f>
        <v>1</v>
      </c>
    </row>
    <row r="10" spans="1:37" ht="25.5" x14ac:dyDescent="0.2">
      <c r="B10" s="19">
        <f t="shared" si="2"/>
        <v>5</v>
      </c>
      <c r="C10" s="36">
        <v>44497</v>
      </c>
      <c r="D10" s="43">
        <f t="shared" ca="1" si="0"/>
        <v>8</v>
      </c>
      <c r="E10" s="43" t="s">
        <v>128</v>
      </c>
      <c r="F10" s="35" t="s">
        <v>59</v>
      </c>
      <c r="G10" s="37" t="s">
        <v>3</v>
      </c>
      <c r="H10" s="39">
        <v>12802155</v>
      </c>
      <c r="I10" s="39">
        <v>49690</v>
      </c>
      <c r="J10" s="39"/>
      <c r="K10" s="23"/>
      <c r="L10" s="27" t="s">
        <v>81</v>
      </c>
      <c r="M10" s="27" t="s">
        <v>101</v>
      </c>
      <c r="N10" s="24" t="s">
        <v>140</v>
      </c>
      <c r="O10" s="24"/>
      <c r="P10" s="66">
        <f>IFERROR(WORKDAY(tabListadeAulas4[[#This Row],[DATA ABERTURA]],VLOOKUP(tabListadeAulas4[[#This Row],[CRITICIDADE]],Opções!$N$19:$O$22,2,0),Feriados[Feriado]),tabListadeAulas4[[#This Row],[DATA ABERTURA]])</f>
        <v>44526</v>
      </c>
      <c r="Q10" s="44" t="b">
        <f>IFERROR(VLOOKUP(L10,Opções!$L$3:$M$4,2,0)=1,"")</f>
        <v>1</v>
      </c>
      <c r="R10" s="26">
        <f t="shared" si="1"/>
        <v>1</v>
      </c>
      <c r="S10" s="26">
        <f>IFERROR(VLOOKUP(E10,CHOOSE({1,2},Opções!$E$3:$E$7,Opções!$D$3:$D$7),2,0),"")</f>
        <v>3</v>
      </c>
    </row>
    <row r="11" spans="1:37" ht="38.25" x14ac:dyDescent="0.2">
      <c r="B11" s="19">
        <f t="shared" si="2"/>
        <v>6</v>
      </c>
      <c r="C11" s="36">
        <v>44497</v>
      </c>
      <c r="D11" s="43">
        <f t="shared" ca="1" si="0"/>
        <v>8</v>
      </c>
      <c r="E11" s="43" t="s">
        <v>127</v>
      </c>
      <c r="F11" s="35" t="s">
        <v>44</v>
      </c>
      <c r="G11" s="37" t="s">
        <v>15</v>
      </c>
      <c r="H11" s="39">
        <v>12804969</v>
      </c>
      <c r="I11" s="39">
        <v>49711</v>
      </c>
      <c r="J11" s="39"/>
      <c r="K11" s="23"/>
      <c r="L11" s="27" t="s">
        <v>81</v>
      </c>
      <c r="M11" s="27" t="s">
        <v>141</v>
      </c>
      <c r="N11" s="24" t="s">
        <v>142</v>
      </c>
      <c r="O11" s="24"/>
      <c r="P11" s="66">
        <f>IFERROR(WORKDAY(tabListadeAulas4[[#This Row],[DATA ABERTURA]],VLOOKUP(tabListadeAulas4[[#This Row],[CRITICIDADE]],Opções!$N$19:$O$22,2,0),Feriados[Feriado]),tabListadeAulas4[[#This Row],[DATA ABERTURA]])</f>
        <v>44512</v>
      </c>
      <c r="Q11" s="44" t="b">
        <f>IFERROR(VLOOKUP(L11,Opções!$L$3:$M$4,2,0)=1,"")</f>
        <v>1</v>
      </c>
      <c r="R11" s="26">
        <f t="shared" si="1"/>
        <v>1</v>
      </c>
      <c r="S11" s="26">
        <f>IFERROR(VLOOKUP(E11,CHOOSE({1,2},Opções!$E$3:$E$7,Opções!$D$3:$D$7),2,0),"")</f>
        <v>2</v>
      </c>
    </row>
    <row r="12" spans="1:37" ht="25.5" x14ac:dyDescent="0.2">
      <c r="B12" s="19">
        <f t="shared" si="2"/>
        <v>7</v>
      </c>
      <c r="C12" s="36">
        <v>44497</v>
      </c>
      <c r="D12" s="43">
        <f t="shared" ca="1" si="0"/>
        <v>8</v>
      </c>
      <c r="E12" s="43" t="s">
        <v>128</v>
      </c>
      <c r="F12" s="35" t="s">
        <v>42</v>
      </c>
      <c r="G12" s="37" t="s">
        <v>15</v>
      </c>
      <c r="H12" s="39">
        <v>12805604</v>
      </c>
      <c r="I12" s="39">
        <v>49714</v>
      </c>
      <c r="J12" s="39"/>
      <c r="K12" s="23"/>
      <c r="L12" s="27" t="s">
        <v>81</v>
      </c>
      <c r="M12" s="27" t="s">
        <v>101</v>
      </c>
      <c r="N12" s="24" t="s">
        <v>143</v>
      </c>
      <c r="O12" s="24"/>
      <c r="P12" s="66">
        <f>IFERROR(WORKDAY(tabListadeAulas4[[#This Row],[DATA ABERTURA]],VLOOKUP(tabListadeAulas4[[#This Row],[CRITICIDADE]],Opções!$N$19:$O$22,2,0),Feriados[Feriado]),tabListadeAulas4[[#This Row],[DATA ABERTURA]])</f>
        <v>44526</v>
      </c>
      <c r="Q12" s="44" t="b">
        <f>IFERROR(VLOOKUP(L12,Opções!$L$3:$M$4,2,0)=1,"")</f>
        <v>1</v>
      </c>
      <c r="R12" s="26">
        <f t="shared" si="1"/>
        <v>1</v>
      </c>
      <c r="S12" s="26">
        <f>IFERROR(VLOOKUP(E12,CHOOSE({1,2},Opções!$E$3:$E$7,Opções!$D$3:$D$7),2,0),"")</f>
        <v>3</v>
      </c>
    </row>
    <row r="13" spans="1:37" ht="12.75" x14ac:dyDescent="0.2">
      <c r="B13" s="19">
        <f t="shared" si="2"/>
        <v>8</v>
      </c>
      <c r="C13" s="36">
        <v>44497</v>
      </c>
      <c r="D13" s="43">
        <f t="shared" ca="1" si="0"/>
        <v>8</v>
      </c>
      <c r="E13" s="43" t="s">
        <v>127</v>
      </c>
      <c r="F13" s="35" t="s">
        <v>44</v>
      </c>
      <c r="G13" s="22" t="s">
        <v>15</v>
      </c>
      <c r="H13" s="39">
        <v>12684577</v>
      </c>
      <c r="I13" s="39">
        <v>49723</v>
      </c>
      <c r="J13" s="21"/>
      <c r="K13" s="23"/>
      <c r="L13" s="27" t="s">
        <v>81</v>
      </c>
      <c r="M13" s="27" t="s">
        <v>101</v>
      </c>
      <c r="N13" s="24" t="s">
        <v>144</v>
      </c>
      <c r="O13" s="41"/>
      <c r="P13" s="66">
        <f>IFERROR(WORKDAY(tabListadeAulas4[[#This Row],[DATA ABERTURA]],VLOOKUP(tabListadeAulas4[[#This Row],[CRITICIDADE]],Opções!$N$19:$O$22,2,0),Feriados[Feriado]),tabListadeAulas4[[#This Row],[DATA ABERTURA]])</f>
        <v>44512</v>
      </c>
      <c r="Q13" s="44" t="b">
        <f>IFERROR(VLOOKUP(L13,Opções!$L$3:$M$4,2,0)=1,"")</f>
        <v>1</v>
      </c>
      <c r="R13" s="26">
        <f t="shared" si="1"/>
        <v>1</v>
      </c>
      <c r="S13" s="26">
        <f>IFERROR(VLOOKUP(E13,CHOOSE({1,2},Opções!$E$3:$E$7,Opções!$D$3:$D$7),2,0),"")</f>
        <v>2</v>
      </c>
    </row>
    <row r="14" spans="1:37" ht="12.75" x14ac:dyDescent="0.2">
      <c r="B14" s="19">
        <f t="shared" si="2"/>
        <v>9</v>
      </c>
      <c r="C14" s="36">
        <v>44498</v>
      </c>
      <c r="D14" s="43">
        <f t="shared" ca="1" si="0"/>
        <v>7</v>
      </c>
      <c r="E14" s="43" t="s">
        <v>137</v>
      </c>
      <c r="F14" s="35" t="s">
        <v>122</v>
      </c>
      <c r="G14" s="37" t="s">
        <v>15</v>
      </c>
      <c r="H14" s="39">
        <v>11876588</v>
      </c>
      <c r="I14" s="39">
        <v>49749</v>
      </c>
      <c r="J14" s="39"/>
      <c r="K14" s="23"/>
      <c r="L14" s="27" t="s">
        <v>81</v>
      </c>
      <c r="M14" s="27" t="s">
        <v>101</v>
      </c>
      <c r="N14" s="24" t="s">
        <v>145</v>
      </c>
      <c r="O14" s="24"/>
      <c r="P14" s="66">
        <f>IFERROR(WORKDAY(tabListadeAulas4[[#This Row],[DATA ABERTURA]],VLOOKUP(tabListadeAulas4[[#This Row],[CRITICIDADE]],Opções!$N$19:$O$22,2,0),Feriados[Feriado]),tabListadeAulas4[[#This Row],[DATA ABERTURA]])</f>
        <v>44498</v>
      </c>
      <c r="Q14" s="44" t="b">
        <f>IFERROR(VLOOKUP(L14,Opções!$L$3:$M$4,2,0)=1,"")</f>
        <v>1</v>
      </c>
      <c r="R14" s="26">
        <f t="shared" si="1"/>
        <v>1</v>
      </c>
      <c r="S14" s="26">
        <f>IFERROR(VLOOKUP(E14,CHOOSE({1,2},Opções!$E$3:$E$7,Opções!$D$3:$D$7),2,0),"")</f>
        <v>0</v>
      </c>
    </row>
    <row r="15" spans="1:37" ht="63.75" x14ac:dyDescent="0.2">
      <c r="B15" s="19">
        <f t="shared" si="2"/>
        <v>10</v>
      </c>
      <c r="C15" s="36">
        <v>44498</v>
      </c>
      <c r="D15" s="43">
        <f t="shared" ca="1" si="0"/>
        <v>7</v>
      </c>
      <c r="E15" s="43" t="s">
        <v>128</v>
      </c>
      <c r="F15" s="35" t="s">
        <v>116</v>
      </c>
      <c r="G15" s="37" t="s">
        <v>3</v>
      </c>
      <c r="H15" s="39">
        <v>12801475</v>
      </c>
      <c r="I15" s="39" t="s">
        <v>146</v>
      </c>
      <c r="J15" s="39"/>
      <c r="K15" s="23"/>
      <c r="L15" s="27" t="s">
        <v>81</v>
      </c>
      <c r="M15" s="27" t="s">
        <v>101</v>
      </c>
      <c r="N15" s="24" t="s">
        <v>147</v>
      </c>
      <c r="O15" s="41"/>
      <c r="P15" s="66">
        <f>IFERROR(WORKDAY(tabListadeAulas4[[#This Row],[DATA ABERTURA]],VLOOKUP(tabListadeAulas4[[#This Row],[CRITICIDADE]],Opções!$N$19:$O$22,2,0),Feriados[Feriado]),tabListadeAulas4[[#This Row],[DATA ABERTURA]])</f>
        <v>44529</v>
      </c>
      <c r="Q15" s="44" t="b">
        <f>IFERROR(VLOOKUP(L15,Opções!$L$3:$M$4,2,0)=1,"")</f>
        <v>1</v>
      </c>
      <c r="R15" s="26">
        <f t="shared" si="1"/>
        <v>1</v>
      </c>
      <c r="S15" s="26">
        <f>IFERROR(VLOOKUP(E15,CHOOSE({1,2},Opções!$E$3:$E$7,Opções!$D$3:$D$7),2,0),"")</f>
        <v>3</v>
      </c>
    </row>
    <row r="16" spans="1:37" ht="12.75" x14ac:dyDescent="0.2">
      <c r="B16" s="19">
        <f t="shared" si="2"/>
        <v>11</v>
      </c>
      <c r="C16" s="36"/>
      <c r="D16" s="43"/>
      <c r="E16" s="43"/>
      <c r="F16" s="35"/>
      <c r="G16" s="37"/>
      <c r="H16" s="39"/>
      <c r="I16" s="39"/>
      <c r="J16" s="39"/>
      <c r="K16" s="23"/>
      <c r="L16" s="27"/>
      <c r="M16" s="27"/>
      <c r="N16" s="24"/>
      <c r="O16" s="41"/>
      <c r="P16" s="66">
        <f>IFERROR(WORKDAY(tabListadeAulas4[[#This Row],[DATA ABERTURA]],VLOOKUP(tabListadeAulas4[[#This Row],[CRITICIDADE]],Opções!$N$19:$O$22,2,0),Feriados[Feriado]),tabListadeAulas4[[#This Row],[DATA ABERTURA]])</f>
        <v>0</v>
      </c>
      <c r="Q16" s="44" t="str">
        <f>IFERROR(VLOOKUP(L16,Opções!$L$3:$M$4,2,0)=1,"")</f>
        <v/>
      </c>
      <c r="R16" s="26">
        <f t="shared" si="1"/>
        <v>0</v>
      </c>
      <c r="S16" s="26" t="str">
        <f>IFERROR(VLOOKUP(E16,CHOOSE({1,2},Opções!$E$3:$E$7,Opções!$D$3:$D$7),2,0),"")</f>
        <v/>
      </c>
      <c r="U16" s="63"/>
      <c r="V16" s="63"/>
      <c r="W16" s="63"/>
    </row>
    <row r="17" spans="2:23" ht="12.75" x14ac:dyDescent="0.2">
      <c r="B17" s="19">
        <f t="shared" si="2"/>
        <v>12</v>
      </c>
      <c r="C17" s="36"/>
      <c r="D17" s="43"/>
      <c r="E17" s="43"/>
      <c r="F17" s="35"/>
      <c r="G17" s="37"/>
      <c r="H17" s="39"/>
      <c r="I17" s="39"/>
      <c r="J17" s="39"/>
      <c r="K17" s="23"/>
      <c r="L17" s="27"/>
      <c r="M17" s="27"/>
      <c r="N17" s="24"/>
      <c r="O17" s="41"/>
      <c r="P17" s="66">
        <f>IFERROR(WORKDAY(tabListadeAulas4[[#This Row],[DATA ABERTURA]],VLOOKUP(tabListadeAulas4[[#This Row],[CRITICIDADE]],Opções!$N$19:$O$22,2,0),Feriados[Feriado]),tabListadeAulas4[[#This Row],[DATA ABERTURA]])</f>
        <v>0</v>
      </c>
      <c r="Q17" s="44" t="str">
        <f>IFERROR(VLOOKUP(L17,Opções!$L$3:$M$4,2,0)=1,"")</f>
        <v/>
      </c>
      <c r="R17" s="26">
        <f t="shared" si="1"/>
        <v>0</v>
      </c>
      <c r="S17" s="26" t="str">
        <f>IFERROR(VLOOKUP(E17,CHOOSE({1,2},Opções!$E$3:$E$7,Opções!$D$3:$D$7),2,0),"")</f>
        <v/>
      </c>
      <c r="U17" s="63"/>
      <c r="V17" s="63"/>
      <c r="W17" s="63"/>
    </row>
    <row r="18" spans="2:23" ht="15.75" x14ac:dyDescent="0.2">
      <c r="B18" s="19">
        <f t="shared" si="2"/>
        <v>13</v>
      </c>
      <c r="C18" s="36"/>
      <c r="D18" s="43"/>
      <c r="E18" s="43"/>
      <c r="F18" s="35"/>
      <c r="G18" s="37"/>
      <c r="H18" s="39"/>
      <c r="I18" s="32"/>
      <c r="J18" s="39"/>
      <c r="K18" s="23"/>
      <c r="L18" s="27"/>
      <c r="M18" s="27"/>
      <c r="N18" s="24"/>
      <c r="O18" s="41"/>
      <c r="P18" s="66">
        <f>IFERROR(WORKDAY(tabListadeAulas4[[#This Row],[DATA ABERTURA]],VLOOKUP(tabListadeAulas4[[#This Row],[CRITICIDADE]],Opções!$N$19:$O$22,2,0),Feriados[Feriado]),tabListadeAulas4[[#This Row],[DATA ABERTURA]])</f>
        <v>0</v>
      </c>
      <c r="Q18" s="44" t="str">
        <f>IFERROR(VLOOKUP(L18,Opções!$L$3:$M$4,2,0)=1,"")</f>
        <v/>
      </c>
      <c r="R18" s="26">
        <f t="shared" si="1"/>
        <v>0</v>
      </c>
      <c r="S18" s="26" t="str">
        <f>IFERROR(VLOOKUP(E18,CHOOSE({1,2},Opções!$E$3:$E$7,Opções!$D$3:$D$7),2,0),"")</f>
        <v/>
      </c>
      <c r="U18" s="47" t="s">
        <v>133</v>
      </c>
      <c r="V18" s="47">
        <v>30</v>
      </c>
    </row>
    <row r="19" spans="2:23" ht="15.75" x14ac:dyDescent="0.2">
      <c r="B19" s="19">
        <f t="shared" si="2"/>
        <v>14</v>
      </c>
      <c r="C19" s="36"/>
      <c r="D19" s="43"/>
      <c r="E19" s="43"/>
      <c r="F19" s="35"/>
      <c r="G19" s="37"/>
      <c r="H19" s="39"/>
      <c r="I19" s="39"/>
      <c r="J19" s="39"/>
      <c r="K19" s="40"/>
      <c r="L19" s="27"/>
      <c r="M19" s="38"/>
      <c r="N19" s="41"/>
      <c r="O19" s="41"/>
      <c r="P19" s="66">
        <f>IFERROR(WORKDAY(tabListadeAulas4[[#This Row],[DATA ABERTURA]],VLOOKUP(tabListadeAulas4[[#This Row],[CRITICIDADE]],Opções!$N$19:$O$22,2,0),Feriados[Feriado]),tabListadeAulas4[[#This Row],[DATA ABERTURA]])</f>
        <v>0</v>
      </c>
      <c r="Q19" s="44" t="str">
        <f>IFERROR(VLOOKUP(L19,Opções!$L$3:$M$4,2,0)=1,"")</f>
        <v/>
      </c>
      <c r="R19" s="26">
        <f t="shared" si="1"/>
        <v>0</v>
      </c>
      <c r="S19" s="26" t="str">
        <f>IFERROR(VLOOKUP(E19,CHOOSE({1,2},Opções!$E$3:$E$7,Opções!$D$3:$D$7),2,0),"")</f>
        <v/>
      </c>
      <c r="U19" s="47" t="s">
        <v>128</v>
      </c>
      <c r="V19" s="47">
        <v>20</v>
      </c>
    </row>
    <row r="20" spans="2:23" ht="15.75" x14ac:dyDescent="0.2">
      <c r="B20" s="19">
        <f t="shared" si="2"/>
        <v>15</v>
      </c>
      <c r="C20" s="36"/>
      <c r="D20" s="43"/>
      <c r="E20" s="43"/>
      <c r="F20" s="35"/>
      <c r="G20" s="37"/>
      <c r="H20" s="39"/>
      <c r="I20" s="39"/>
      <c r="J20" s="39"/>
      <c r="K20" s="40"/>
      <c r="L20" s="27"/>
      <c r="M20" s="38"/>
      <c r="N20" s="41"/>
      <c r="O20" s="41"/>
      <c r="P20" s="66">
        <f>IFERROR(WORKDAY(tabListadeAulas4[[#This Row],[DATA ABERTURA]],VLOOKUP(tabListadeAulas4[[#This Row],[CRITICIDADE]],Opções!$N$19:$O$22,2,0),Feriados[Feriado]),tabListadeAulas4[[#This Row],[DATA ABERTURA]])</f>
        <v>0</v>
      </c>
      <c r="Q20" s="44" t="str">
        <f>IFERROR(VLOOKUP(L20,Opções!$L$3:$M$4,2,0)=1,"")</f>
        <v/>
      </c>
      <c r="R20" s="26">
        <f t="shared" si="1"/>
        <v>0</v>
      </c>
      <c r="S20" s="26" t="str">
        <f>IFERROR(VLOOKUP(E20,CHOOSE({1,2},Opções!$E$3:$E$7,Opções!$D$3:$D$7),2,0),"")</f>
        <v/>
      </c>
      <c r="U20" s="47" t="s">
        <v>127</v>
      </c>
      <c r="V20" s="47">
        <v>10</v>
      </c>
    </row>
    <row r="21" spans="2:23" ht="15.75" x14ac:dyDescent="0.2">
      <c r="B21" s="19">
        <f t="shared" si="2"/>
        <v>16</v>
      </c>
      <c r="C21" s="36"/>
      <c r="D21" s="43"/>
      <c r="E21" s="43"/>
      <c r="F21" s="35"/>
      <c r="G21" s="37"/>
      <c r="H21" s="39"/>
      <c r="I21" s="39"/>
      <c r="J21" s="39"/>
      <c r="K21" s="40"/>
      <c r="L21" s="27"/>
      <c r="M21" s="38"/>
      <c r="N21" s="41"/>
      <c r="O21" s="41"/>
      <c r="P21" s="66">
        <f>IFERROR(WORKDAY(tabListadeAulas4[[#This Row],[DATA ABERTURA]],VLOOKUP(tabListadeAulas4[[#This Row],[CRITICIDADE]],Opções!$N$19:$O$22,2,0),Feriados[Feriado]),tabListadeAulas4[[#This Row],[DATA ABERTURA]])</f>
        <v>0</v>
      </c>
      <c r="Q21" s="44" t="str">
        <f>IFERROR(VLOOKUP(L21,Opções!$L$3:$M$4,2,0)=1,"")</f>
        <v/>
      </c>
      <c r="R21" s="26">
        <f t="shared" si="1"/>
        <v>0</v>
      </c>
      <c r="S21" s="26" t="str">
        <f>IFERROR(VLOOKUP(E21,CHOOSE({1,2},Opções!$E$3:$E$7,Opções!$D$3:$D$7),2,0),"")</f>
        <v/>
      </c>
      <c r="U21" s="47" t="s">
        <v>126</v>
      </c>
      <c r="V21" s="47">
        <v>5</v>
      </c>
    </row>
    <row r="22" spans="2:23" ht="12.75" x14ac:dyDescent="0.2">
      <c r="B22" s="19">
        <f t="shared" si="2"/>
        <v>17</v>
      </c>
      <c r="C22" s="36"/>
      <c r="D22" s="43"/>
      <c r="E22" s="43"/>
      <c r="F22" s="35"/>
      <c r="G22" s="37"/>
      <c r="H22" s="39"/>
      <c r="I22" s="39"/>
      <c r="J22" s="39"/>
      <c r="K22" s="40"/>
      <c r="L22" s="27"/>
      <c r="M22" s="38"/>
      <c r="N22" s="41"/>
      <c r="O22" s="41"/>
      <c r="P22" s="66">
        <f>IFERROR(WORKDAY(tabListadeAulas4[[#This Row],[DATA ABERTURA]],VLOOKUP(tabListadeAulas4[[#This Row],[CRITICIDADE]],Opções!$N$19:$O$22,2,0),Feriados[Feriado]),tabListadeAulas4[[#This Row],[DATA ABERTURA]])</f>
        <v>0</v>
      </c>
      <c r="Q22" s="44" t="str">
        <f>IFERROR(VLOOKUP(L22,Opções!$L$3:$M$4,2,0)=1,"")</f>
        <v/>
      </c>
      <c r="R22" s="26">
        <f t="shared" si="1"/>
        <v>0</v>
      </c>
      <c r="S22" s="26" t="str">
        <f>IFERROR(VLOOKUP(E22,CHOOSE({1,2},Opções!$E$3:$E$7,Opções!$D$3:$D$7),2,0),"")</f>
        <v/>
      </c>
    </row>
    <row r="23" spans="2:23" ht="12.75" x14ac:dyDescent="0.2">
      <c r="B23" s="19">
        <f t="shared" si="2"/>
        <v>18</v>
      </c>
      <c r="C23" s="36"/>
      <c r="D23" s="43"/>
      <c r="E23" s="43"/>
      <c r="F23" s="35"/>
      <c r="G23" s="37"/>
      <c r="H23" s="39"/>
      <c r="I23" s="39"/>
      <c r="J23" s="39"/>
      <c r="K23" s="40"/>
      <c r="L23" s="27"/>
      <c r="M23" s="38"/>
      <c r="N23" s="41"/>
      <c r="O23" s="41"/>
      <c r="P23" s="66">
        <f>IFERROR(WORKDAY(tabListadeAulas4[[#This Row],[DATA ABERTURA]],VLOOKUP(tabListadeAulas4[[#This Row],[CRITICIDADE]],Opções!$N$19:$O$22,2,0),Feriados[Feriado]),tabListadeAulas4[[#This Row],[DATA ABERTURA]])</f>
        <v>0</v>
      </c>
      <c r="Q23" s="44" t="str">
        <f>IFERROR(VLOOKUP(L23,Opções!$L$3:$M$4,2,0)=1,"")</f>
        <v/>
      </c>
      <c r="R23" s="26">
        <f t="shared" si="1"/>
        <v>0</v>
      </c>
      <c r="S23" s="26" t="str">
        <f>IFERROR(VLOOKUP(E23,CHOOSE({1,2},Opções!$E$3:$E$7,Opções!$D$3:$D$7),2,0),"")</f>
        <v/>
      </c>
    </row>
    <row r="24" spans="2:23" ht="12.75" x14ac:dyDescent="0.2">
      <c r="B24" s="19">
        <f t="shared" si="2"/>
        <v>19</v>
      </c>
      <c r="C24" s="36"/>
      <c r="D24" s="43"/>
      <c r="E24" s="43"/>
      <c r="F24" s="35"/>
      <c r="G24" s="37"/>
      <c r="H24" s="39"/>
      <c r="I24" s="39"/>
      <c r="J24" s="39"/>
      <c r="K24" s="40"/>
      <c r="L24" s="27"/>
      <c r="M24" s="38"/>
      <c r="N24" s="41"/>
      <c r="O24" s="41"/>
      <c r="P24" s="66">
        <f>IFERROR(WORKDAY(tabListadeAulas4[[#This Row],[DATA ABERTURA]],VLOOKUP(tabListadeAulas4[[#This Row],[CRITICIDADE]],Opções!$N$19:$O$22,2,0),Feriados[Feriado]),tabListadeAulas4[[#This Row],[DATA ABERTURA]])</f>
        <v>0</v>
      </c>
      <c r="Q24" s="44" t="str">
        <f>IFERROR(VLOOKUP(L24,Opções!$L$3:$M$4,2,0)=1,"")</f>
        <v/>
      </c>
      <c r="R24" s="26">
        <f t="shared" si="1"/>
        <v>0</v>
      </c>
      <c r="S24" s="26" t="str">
        <f>IFERROR(VLOOKUP(E24,CHOOSE({1,2},Opções!$E$3:$E$7,Opções!$D$3:$D$7),2,0),"")</f>
        <v/>
      </c>
    </row>
    <row r="25" spans="2:23" ht="12.75" x14ac:dyDescent="0.2">
      <c r="B25" s="19">
        <f t="shared" si="2"/>
        <v>20</v>
      </c>
      <c r="C25" s="36"/>
      <c r="D25" s="43"/>
      <c r="E25" s="43"/>
      <c r="F25" s="35"/>
      <c r="G25" s="37"/>
      <c r="H25" s="39"/>
      <c r="I25" s="39"/>
      <c r="J25" s="39"/>
      <c r="K25" s="40"/>
      <c r="L25" s="27"/>
      <c r="M25" s="38"/>
      <c r="N25" s="41"/>
      <c r="O25" s="41"/>
      <c r="P25" s="66">
        <f>IFERROR(WORKDAY(tabListadeAulas4[[#This Row],[DATA ABERTURA]],VLOOKUP(tabListadeAulas4[[#This Row],[CRITICIDADE]],Opções!$N$19:$O$22,2,0),Feriados[Feriado]),tabListadeAulas4[[#This Row],[DATA ABERTURA]])</f>
        <v>0</v>
      </c>
      <c r="Q25" s="44" t="str">
        <f>IFERROR(VLOOKUP(L25,Opções!$L$3:$M$4,2,0)=1,"")</f>
        <v/>
      </c>
      <c r="R25" s="26">
        <f t="shared" si="1"/>
        <v>0</v>
      </c>
      <c r="S25" s="26" t="str">
        <f>IFERROR(VLOOKUP(E25,CHOOSE({1,2},Opções!$E$3:$E$7,Opções!$D$3:$D$7),2,0),"")</f>
        <v/>
      </c>
    </row>
    <row r="26" spans="2:23" ht="12.75" x14ac:dyDescent="0.2">
      <c r="B26" s="19">
        <f t="shared" si="2"/>
        <v>21</v>
      </c>
      <c r="C26" s="36"/>
      <c r="D26" s="43"/>
      <c r="E26" s="43"/>
      <c r="F26" s="35"/>
      <c r="G26" s="37"/>
      <c r="H26" s="39"/>
      <c r="I26" s="39"/>
      <c r="J26" s="39"/>
      <c r="K26" s="40"/>
      <c r="L26" s="27"/>
      <c r="M26" s="38"/>
      <c r="N26" s="41"/>
      <c r="O26" s="41"/>
      <c r="P26" s="66">
        <f>IFERROR(WORKDAY(tabListadeAulas4[[#This Row],[DATA ABERTURA]],VLOOKUP(tabListadeAulas4[[#This Row],[CRITICIDADE]],Opções!$N$19:$O$22,2,0),Feriados[Feriado]),tabListadeAulas4[[#This Row],[DATA ABERTURA]])</f>
        <v>0</v>
      </c>
      <c r="Q26" s="44" t="str">
        <f>IFERROR(VLOOKUP(L26,Opções!$L$3:$M$4,2,0)=1,"")</f>
        <v/>
      </c>
      <c r="R26" s="26">
        <f t="shared" si="1"/>
        <v>0</v>
      </c>
      <c r="S26" s="26" t="str">
        <f>IFERROR(VLOOKUP(E26,CHOOSE({1,2},Opções!$E$3:$E$7,Opções!$D$3:$D$7),2,0),"")</f>
        <v/>
      </c>
    </row>
    <row r="27" spans="2:23" ht="12.75" x14ac:dyDescent="0.2">
      <c r="B27" s="19">
        <f t="shared" si="2"/>
        <v>22</v>
      </c>
      <c r="C27" s="36"/>
      <c r="D27" s="43"/>
      <c r="E27" s="43"/>
      <c r="F27" s="35"/>
      <c r="G27" s="37"/>
      <c r="H27" s="39"/>
      <c r="I27" s="39"/>
      <c r="J27" s="39"/>
      <c r="K27" s="40"/>
      <c r="L27" s="27"/>
      <c r="M27" s="38"/>
      <c r="N27" s="41"/>
      <c r="O27" s="41"/>
      <c r="P27" s="66">
        <f>IFERROR(WORKDAY(tabListadeAulas4[[#This Row],[DATA ABERTURA]],VLOOKUP(tabListadeAulas4[[#This Row],[CRITICIDADE]],Opções!$N$19:$O$22,2,0),Feriados[Feriado]),tabListadeAulas4[[#This Row],[DATA ABERTURA]])</f>
        <v>0</v>
      </c>
      <c r="Q27" s="44" t="str">
        <f>IFERROR(VLOOKUP(L27,Opções!$L$3:$M$4,2,0)=1,"")</f>
        <v/>
      </c>
      <c r="R27" s="26">
        <f t="shared" si="1"/>
        <v>0</v>
      </c>
      <c r="S27" s="26" t="str">
        <f>IFERROR(VLOOKUP(E27,CHOOSE({1,2},Opções!$E$3:$E$7,Opções!$D$3:$D$7),2,0),"")</f>
        <v/>
      </c>
    </row>
    <row r="28" spans="2:23" ht="12.75" x14ac:dyDescent="0.2">
      <c r="B28" s="19">
        <f t="shared" si="2"/>
        <v>23</v>
      </c>
      <c r="C28" s="36"/>
      <c r="D28" s="43"/>
      <c r="E28" s="43"/>
      <c r="F28" s="35"/>
      <c r="G28" s="37"/>
      <c r="H28" s="39"/>
      <c r="I28" s="39"/>
      <c r="J28" s="39"/>
      <c r="K28" s="40"/>
      <c r="L28" s="27"/>
      <c r="M28" s="38"/>
      <c r="N28" s="41"/>
      <c r="O28" s="41"/>
      <c r="P28" s="66">
        <f>IFERROR(WORKDAY(tabListadeAulas4[[#This Row],[DATA ABERTURA]],VLOOKUP(tabListadeAulas4[[#This Row],[CRITICIDADE]],Opções!$N$19:$O$22,2,0),Feriados[Feriado]),tabListadeAulas4[[#This Row],[DATA ABERTURA]])</f>
        <v>0</v>
      </c>
      <c r="Q28" s="44" t="str">
        <f>IFERROR(VLOOKUP(L28,Opções!$L$3:$M$4,2,0)=1,"")</f>
        <v/>
      </c>
      <c r="R28" s="26">
        <f t="shared" si="1"/>
        <v>0</v>
      </c>
      <c r="S28" s="26" t="str">
        <f>IFERROR(VLOOKUP(E28,CHOOSE({1,2},Opções!$E$3:$E$7,Opções!$D$3:$D$7),2,0),"")</f>
        <v/>
      </c>
    </row>
    <row r="29" spans="2:23" ht="12.75" x14ac:dyDescent="0.2">
      <c r="B29" s="19">
        <f t="shared" si="2"/>
        <v>24</v>
      </c>
      <c r="C29" s="36"/>
      <c r="D29" s="43"/>
      <c r="E29" s="43"/>
      <c r="F29" s="35"/>
      <c r="G29" s="37"/>
      <c r="H29" s="39"/>
      <c r="I29" s="39"/>
      <c r="J29" s="39"/>
      <c r="K29" s="40"/>
      <c r="L29" s="27"/>
      <c r="M29" s="38"/>
      <c r="N29" s="41"/>
      <c r="O29" s="41"/>
      <c r="P29" s="66">
        <f>IFERROR(WORKDAY(tabListadeAulas4[[#This Row],[DATA ABERTURA]],VLOOKUP(tabListadeAulas4[[#This Row],[CRITICIDADE]],Opções!$N$19:$O$22,2,0),Feriados[Feriado]),tabListadeAulas4[[#This Row],[DATA ABERTURA]])</f>
        <v>0</v>
      </c>
      <c r="Q29" s="44" t="str">
        <f>IFERROR(VLOOKUP(L29,Opções!$L$3:$M$4,2,0)=1,"")</f>
        <v/>
      </c>
      <c r="R29" s="26">
        <f t="shared" si="1"/>
        <v>0</v>
      </c>
      <c r="S29" s="26" t="str">
        <f>IFERROR(VLOOKUP(E29,CHOOSE({1,2},Opções!$E$3:$E$7,Opções!$D$3:$D$7),2,0),"")</f>
        <v/>
      </c>
    </row>
    <row r="30" spans="2:23" ht="12.75" x14ac:dyDescent="0.2">
      <c r="B30" s="19">
        <f t="shared" si="2"/>
        <v>25</v>
      </c>
      <c r="C30" s="36"/>
      <c r="D30" s="43"/>
      <c r="E30" s="43"/>
      <c r="F30" s="35"/>
      <c r="G30" s="37"/>
      <c r="H30" s="39"/>
      <c r="I30" s="39"/>
      <c r="J30" s="39"/>
      <c r="K30" s="40"/>
      <c r="L30" s="27"/>
      <c r="M30" s="38"/>
      <c r="N30" s="41"/>
      <c r="O30" s="41"/>
      <c r="P30" s="66">
        <f>IFERROR(WORKDAY(tabListadeAulas4[[#This Row],[DATA ABERTURA]],VLOOKUP(tabListadeAulas4[[#This Row],[CRITICIDADE]],Opções!$N$19:$O$22,2,0),Feriados[Feriado]),tabListadeAulas4[[#This Row],[DATA ABERTURA]])</f>
        <v>0</v>
      </c>
      <c r="Q30" s="44" t="str">
        <f>IFERROR(VLOOKUP(L30,Opções!$L$3:$M$4,2,0)=1,"")</f>
        <v/>
      </c>
      <c r="R30" s="26">
        <f t="shared" si="1"/>
        <v>0</v>
      </c>
      <c r="S30" s="26" t="str">
        <f>IFERROR(VLOOKUP(E30,CHOOSE({1,2},Opções!$E$3:$E$7,Opções!$D$3:$D$7),2,0),"")</f>
        <v/>
      </c>
    </row>
    <row r="31" spans="2:23" ht="12.75" x14ac:dyDescent="0.2">
      <c r="B31" s="19">
        <f t="shared" si="2"/>
        <v>26</v>
      </c>
      <c r="C31" s="36"/>
      <c r="D31" s="43"/>
      <c r="E31" s="43"/>
      <c r="F31" s="35"/>
      <c r="G31" s="37"/>
      <c r="H31" s="39"/>
      <c r="I31" s="39"/>
      <c r="J31" s="39"/>
      <c r="K31" s="40"/>
      <c r="L31" s="27"/>
      <c r="M31" s="38"/>
      <c r="N31" s="41"/>
      <c r="O31" s="41"/>
      <c r="P31" s="66">
        <f>IFERROR(WORKDAY(tabListadeAulas4[[#This Row],[DATA ABERTURA]],VLOOKUP(tabListadeAulas4[[#This Row],[CRITICIDADE]],Opções!$N$19:$O$22,2,0),Feriados[Feriado]),tabListadeAulas4[[#This Row],[DATA ABERTURA]])</f>
        <v>0</v>
      </c>
      <c r="Q31" s="44" t="str">
        <f>IFERROR(VLOOKUP(L31,Opções!$L$3:$M$4,2,0)=1,"")</f>
        <v/>
      </c>
      <c r="R31" s="26">
        <f t="shared" si="1"/>
        <v>0</v>
      </c>
      <c r="S31" s="26" t="str">
        <f>IFERROR(VLOOKUP(E31,CHOOSE({1,2},Opções!$E$3:$E$7,Opções!$D$3:$D$7),2,0),"")</f>
        <v/>
      </c>
    </row>
    <row r="32" spans="2:23" ht="12.75" x14ac:dyDescent="0.2">
      <c r="B32" s="19">
        <f t="shared" si="2"/>
        <v>27</v>
      </c>
      <c r="C32" s="36"/>
      <c r="D32" s="43"/>
      <c r="E32" s="43"/>
      <c r="F32" s="35"/>
      <c r="G32" s="37"/>
      <c r="H32" s="39"/>
      <c r="I32" s="39"/>
      <c r="J32" s="39"/>
      <c r="K32" s="40"/>
      <c r="L32" s="27"/>
      <c r="M32" s="38"/>
      <c r="N32" s="41"/>
      <c r="O32" s="41"/>
      <c r="P32" s="66">
        <f>IFERROR(WORKDAY(tabListadeAulas4[[#This Row],[DATA ABERTURA]],VLOOKUP(tabListadeAulas4[[#This Row],[CRITICIDADE]],Opções!$N$19:$O$22,2,0),Feriados[Feriado]),tabListadeAulas4[[#This Row],[DATA ABERTURA]])</f>
        <v>0</v>
      </c>
      <c r="Q32" s="44" t="str">
        <f>IFERROR(VLOOKUP(L32,Opções!$L$3:$M$4,2,0)=1,"")</f>
        <v/>
      </c>
      <c r="R32" s="26">
        <f t="shared" si="1"/>
        <v>0</v>
      </c>
      <c r="S32" s="26" t="str">
        <f>IFERROR(VLOOKUP(E32,CHOOSE({1,2},Opções!$E$3:$E$7,Opções!$D$3:$D$7),2,0),"")</f>
        <v/>
      </c>
    </row>
    <row r="33" spans="2:19" ht="12.75" x14ac:dyDescent="0.2">
      <c r="B33" s="19">
        <f t="shared" si="2"/>
        <v>28</v>
      </c>
      <c r="C33" s="36"/>
      <c r="D33" s="43"/>
      <c r="E33" s="43"/>
      <c r="F33" s="35"/>
      <c r="G33" s="37"/>
      <c r="H33" s="39"/>
      <c r="I33" s="39"/>
      <c r="J33" s="39"/>
      <c r="K33" s="40"/>
      <c r="L33" s="27"/>
      <c r="M33" s="38"/>
      <c r="N33" s="41"/>
      <c r="O33" s="41"/>
      <c r="P33" s="66">
        <f>IFERROR(WORKDAY(tabListadeAulas4[[#This Row],[DATA ABERTURA]],VLOOKUP(tabListadeAulas4[[#This Row],[CRITICIDADE]],Opções!$N$19:$O$22,2,0),Feriados[Feriado]),tabListadeAulas4[[#This Row],[DATA ABERTURA]])</f>
        <v>0</v>
      </c>
      <c r="Q33" s="44" t="str">
        <f>IFERROR(VLOOKUP(L33,Opções!$L$3:$M$4,2,0)=1,"")</f>
        <v/>
      </c>
      <c r="R33" s="26">
        <f t="shared" si="1"/>
        <v>0</v>
      </c>
      <c r="S33" s="26" t="str">
        <f>IFERROR(VLOOKUP(E33,CHOOSE({1,2},Opções!$E$3:$E$7,Opções!$D$3:$D$7),2,0),"")</f>
        <v/>
      </c>
    </row>
    <row r="34" spans="2:19" ht="12.75" x14ac:dyDescent="0.2">
      <c r="B34" s="19">
        <f t="shared" si="2"/>
        <v>29</v>
      </c>
      <c r="C34" s="36"/>
      <c r="D34" s="43"/>
      <c r="E34" s="43"/>
      <c r="F34" s="35"/>
      <c r="G34" s="37"/>
      <c r="H34" s="39"/>
      <c r="I34" s="39"/>
      <c r="J34" s="39"/>
      <c r="K34" s="40"/>
      <c r="L34" s="27"/>
      <c r="M34" s="38"/>
      <c r="N34" s="41"/>
      <c r="O34" s="41"/>
      <c r="P34" s="66">
        <f>IFERROR(WORKDAY(tabListadeAulas4[[#This Row],[DATA ABERTURA]],VLOOKUP(tabListadeAulas4[[#This Row],[CRITICIDADE]],Opções!$N$19:$O$22,2,0),Feriados[Feriado]),tabListadeAulas4[[#This Row],[DATA ABERTURA]])</f>
        <v>0</v>
      </c>
      <c r="Q34" s="44" t="str">
        <f>IFERROR(VLOOKUP(L34,Opções!$L$3:$M$4,2,0)=1,"")</f>
        <v/>
      </c>
      <c r="R34" s="26">
        <f t="shared" si="1"/>
        <v>0</v>
      </c>
      <c r="S34" s="26" t="str">
        <f>IFERROR(VLOOKUP(E34,CHOOSE({1,2},Opções!$E$3:$E$7,Opções!$D$3:$D$7),2,0),"")</f>
        <v/>
      </c>
    </row>
    <row r="35" spans="2:19" ht="12.75" x14ac:dyDescent="0.2">
      <c r="B35" s="19">
        <f t="shared" si="2"/>
        <v>30</v>
      </c>
      <c r="C35" s="36"/>
      <c r="D35" s="43"/>
      <c r="E35" s="43"/>
      <c r="F35" s="35"/>
      <c r="G35" s="37"/>
      <c r="H35" s="39"/>
      <c r="I35" s="39"/>
      <c r="J35" s="39"/>
      <c r="K35" s="40"/>
      <c r="L35" s="27"/>
      <c r="M35" s="38"/>
      <c r="N35" s="41"/>
      <c r="O35" s="41"/>
      <c r="P35" s="66">
        <f>IFERROR(WORKDAY(tabListadeAulas4[[#This Row],[DATA ABERTURA]],VLOOKUP(tabListadeAulas4[[#This Row],[CRITICIDADE]],Opções!$N$19:$O$22,2,0),Feriados[Feriado]),tabListadeAulas4[[#This Row],[DATA ABERTURA]])</f>
        <v>0</v>
      </c>
      <c r="Q35" s="44" t="str">
        <f>IFERROR(VLOOKUP(L35,Opções!$L$3:$M$4,2,0)=1,"")</f>
        <v/>
      </c>
      <c r="R35" s="26">
        <f t="shared" si="1"/>
        <v>0</v>
      </c>
      <c r="S35" s="26" t="str">
        <f>IFERROR(VLOOKUP(E35,CHOOSE({1,2},Opções!$E$3:$E$7,Opções!$D$3:$D$7),2,0),"")</f>
        <v/>
      </c>
    </row>
    <row r="36" spans="2:19" ht="12.75" x14ac:dyDescent="0.2">
      <c r="B36" s="19">
        <f t="shared" si="2"/>
        <v>31</v>
      </c>
      <c r="C36" s="36"/>
      <c r="D36" s="43"/>
      <c r="E36" s="43"/>
      <c r="F36" s="35"/>
      <c r="G36" s="37"/>
      <c r="H36" s="39"/>
      <c r="I36" s="39"/>
      <c r="J36" s="39"/>
      <c r="K36" s="40"/>
      <c r="L36" s="27"/>
      <c r="M36" s="38"/>
      <c r="N36" s="41"/>
      <c r="O36" s="41"/>
      <c r="P36" s="66">
        <f>IFERROR(WORKDAY(tabListadeAulas4[[#This Row],[DATA ABERTURA]],VLOOKUP(tabListadeAulas4[[#This Row],[CRITICIDADE]],Opções!$N$19:$O$22,2,0),Feriados[Feriado]),tabListadeAulas4[[#This Row],[DATA ABERTURA]])</f>
        <v>0</v>
      </c>
      <c r="Q36" s="44" t="str">
        <f>IFERROR(VLOOKUP(L36,Opções!$L$3:$M$4,2,0)=1,"")</f>
        <v/>
      </c>
      <c r="R36" s="26">
        <f t="shared" si="1"/>
        <v>0</v>
      </c>
      <c r="S36" s="26" t="str">
        <f>IFERROR(VLOOKUP(E36,CHOOSE({1,2},Opções!$E$3:$E$7,Opções!$D$3:$D$7),2,0),"")</f>
        <v/>
      </c>
    </row>
    <row r="37" spans="2:19" ht="12.75" x14ac:dyDescent="0.2">
      <c r="B37" s="19">
        <f t="shared" si="2"/>
        <v>32</v>
      </c>
      <c r="C37" s="36"/>
      <c r="D37" s="43"/>
      <c r="E37" s="43"/>
      <c r="F37" s="35"/>
      <c r="G37" s="37"/>
      <c r="H37" s="39"/>
      <c r="I37" s="39"/>
      <c r="J37" s="39"/>
      <c r="K37" s="40"/>
      <c r="L37" s="27"/>
      <c r="M37" s="38"/>
      <c r="N37" s="41"/>
      <c r="O37" s="41"/>
      <c r="P37" s="66">
        <f>IFERROR(WORKDAY(tabListadeAulas4[[#This Row],[DATA ABERTURA]],VLOOKUP(tabListadeAulas4[[#This Row],[CRITICIDADE]],Opções!$N$19:$O$22,2,0),Feriados[Feriado]),tabListadeAulas4[[#This Row],[DATA ABERTURA]])</f>
        <v>0</v>
      </c>
      <c r="Q37" s="44" t="str">
        <f>IFERROR(VLOOKUP(L37,Opções!$L$3:$M$4,2,0)=1,"")</f>
        <v/>
      </c>
      <c r="R37" s="26">
        <f t="shared" si="1"/>
        <v>0</v>
      </c>
      <c r="S37" s="26" t="str">
        <f>IFERROR(VLOOKUP(E37,CHOOSE({1,2},Opções!$E$3:$E$7,Opções!$D$3:$D$7),2,0),"")</f>
        <v/>
      </c>
    </row>
    <row r="38" spans="2:19" ht="12.75" x14ac:dyDescent="0.2">
      <c r="B38" s="19">
        <f t="shared" si="2"/>
        <v>33</v>
      </c>
      <c r="C38" s="36"/>
      <c r="D38" s="43"/>
      <c r="E38" s="43"/>
      <c r="F38" s="35"/>
      <c r="G38" s="37"/>
      <c r="H38" s="39"/>
      <c r="I38" s="39"/>
      <c r="J38" s="39"/>
      <c r="K38" s="40"/>
      <c r="L38" s="27"/>
      <c r="M38" s="38"/>
      <c r="N38" s="41"/>
      <c r="O38" s="41"/>
      <c r="P38" s="66">
        <f>IFERROR(WORKDAY(tabListadeAulas4[[#This Row],[DATA ABERTURA]],VLOOKUP(tabListadeAulas4[[#This Row],[CRITICIDADE]],Opções!$N$19:$O$22,2,0),Feriados[Feriado]),tabListadeAulas4[[#This Row],[DATA ABERTURA]])</f>
        <v>0</v>
      </c>
      <c r="Q38" s="44" t="str">
        <f>IFERROR(VLOOKUP(L38,Opções!$L$3:$M$4,2,0)=1,"")</f>
        <v/>
      </c>
      <c r="R38" s="26">
        <f t="shared" si="1"/>
        <v>0</v>
      </c>
      <c r="S38" s="26" t="str">
        <f>IFERROR(VLOOKUP(E38,CHOOSE({1,2},Opções!$E$3:$E$7,Opções!$D$3:$D$7),2,0),"")</f>
        <v/>
      </c>
    </row>
    <row r="39" spans="2:19" ht="12.75" x14ac:dyDescent="0.2">
      <c r="B39" s="19">
        <f t="shared" si="2"/>
        <v>34</v>
      </c>
      <c r="C39" s="36"/>
      <c r="D39" s="43"/>
      <c r="E39" s="43"/>
      <c r="F39" s="35"/>
      <c r="G39" s="37"/>
      <c r="H39" s="39"/>
      <c r="I39" s="39"/>
      <c r="J39" s="39"/>
      <c r="K39" s="40"/>
      <c r="L39" s="27"/>
      <c r="M39" s="38"/>
      <c r="N39" s="41"/>
      <c r="O39" s="41"/>
      <c r="P39" s="66">
        <f>IFERROR(WORKDAY(tabListadeAulas4[[#This Row],[DATA ABERTURA]],VLOOKUP(tabListadeAulas4[[#This Row],[CRITICIDADE]],Opções!$N$19:$O$22,2,0),Feriados[Feriado]),tabListadeAulas4[[#This Row],[DATA ABERTURA]])</f>
        <v>0</v>
      </c>
      <c r="Q39" s="44" t="str">
        <f>IFERROR(VLOOKUP(L39,Opções!$L$3:$M$4,2,0)=1,"")</f>
        <v/>
      </c>
      <c r="R39" s="26">
        <f t="shared" si="1"/>
        <v>0</v>
      </c>
      <c r="S39" s="26" t="str">
        <f>IFERROR(VLOOKUP(E39,CHOOSE({1,2},Opções!$E$3:$E$7,Opções!$D$3:$D$7),2,0),"")</f>
        <v/>
      </c>
    </row>
    <row r="40" spans="2:19" ht="12.75" x14ac:dyDescent="0.2">
      <c r="B40" s="19">
        <f t="shared" si="2"/>
        <v>35</v>
      </c>
      <c r="C40" s="36"/>
      <c r="D40" s="43"/>
      <c r="E40" s="43"/>
      <c r="F40" s="35"/>
      <c r="G40" s="37"/>
      <c r="H40" s="39"/>
      <c r="I40" s="39"/>
      <c r="J40" s="39"/>
      <c r="K40" s="40"/>
      <c r="L40" s="27"/>
      <c r="M40" s="38"/>
      <c r="N40" s="41"/>
      <c r="O40" s="41"/>
      <c r="P40" s="66">
        <f>IFERROR(WORKDAY(tabListadeAulas4[[#This Row],[DATA ABERTURA]],VLOOKUP(tabListadeAulas4[[#This Row],[CRITICIDADE]],Opções!$N$19:$O$22,2,0),Feriados[Feriado]),tabListadeAulas4[[#This Row],[DATA ABERTURA]])</f>
        <v>0</v>
      </c>
      <c r="Q40" s="44" t="str">
        <f>IFERROR(VLOOKUP(L40,Opções!$L$3:$M$4,2,0)=1,"")</f>
        <v/>
      </c>
      <c r="R40" s="26">
        <f t="shared" si="1"/>
        <v>0</v>
      </c>
      <c r="S40" s="26" t="str">
        <f>IFERROR(VLOOKUP(E40,CHOOSE({1,2},Opções!$E$3:$E$7,Opções!$D$3:$D$7),2,0),"")</f>
        <v/>
      </c>
    </row>
    <row r="41" spans="2:19" ht="12.75" x14ac:dyDescent="0.2">
      <c r="B41" s="19">
        <f t="shared" si="2"/>
        <v>36</v>
      </c>
      <c r="C41" s="36"/>
      <c r="D41" s="43"/>
      <c r="E41" s="43"/>
      <c r="F41" s="35"/>
      <c r="G41" s="37"/>
      <c r="H41" s="39"/>
      <c r="I41" s="39"/>
      <c r="J41" s="39"/>
      <c r="K41" s="40"/>
      <c r="L41" s="27"/>
      <c r="M41" s="38"/>
      <c r="N41" s="41"/>
      <c r="O41" s="41"/>
      <c r="P41" s="66">
        <f>IFERROR(WORKDAY(tabListadeAulas4[[#This Row],[DATA ABERTURA]],VLOOKUP(tabListadeAulas4[[#This Row],[CRITICIDADE]],Opções!$N$19:$O$22,2,0),Feriados[Feriado]),tabListadeAulas4[[#This Row],[DATA ABERTURA]])</f>
        <v>0</v>
      </c>
      <c r="Q41" s="44" t="str">
        <f>IFERROR(VLOOKUP(L41,Opções!$L$3:$M$4,2,0)=1,"")</f>
        <v/>
      </c>
      <c r="R41" s="26">
        <f t="shared" si="1"/>
        <v>0</v>
      </c>
      <c r="S41" s="26" t="str">
        <f>IFERROR(VLOOKUP(E41,CHOOSE({1,2},Opções!$E$3:$E$7,Opções!$D$3:$D$7),2,0),"")</f>
        <v/>
      </c>
    </row>
    <row r="42" spans="2:19" ht="12.75" x14ac:dyDescent="0.2">
      <c r="B42" s="19">
        <f t="shared" si="2"/>
        <v>37</v>
      </c>
      <c r="C42" s="36"/>
      <c r="D42" s="43"/>
      <c r="E42" s="43"/>
      <c r="F42" s="35"/>
      <c r="G42" s="37"/>
      <c r="H42" s="39"/>
      <c r="I42" s="39"/>
      <c r="J42" s="39"/>
      <c r="K42" s="40"/>
      <c r="L42" s="27"/>
      <c r="M42" s="38"/>
      <c r="N42" s="41"/>
      <c r="O42" s="41"/>
      <c r="P42" s="66">
        <f>IFERROR(WORKDAY(tabListadeAulas4[[#This Row],[DATA ABERTURA]],VLOOKUP(tabListadeAulas4[[#This Row],[CRITICIDADE]],Opções!$N$19:$O$22,2,0),Feriados[Feriado]),tabListadeAulas4[[#This Row],[DATA ABERTURA]])</f>
        <v>0</v>
      </c>
      <c r="Q42" s="44" t="str">
        <f>IFERROR(VLOOKUP(L42,Opções!$L$3:$M$4,2,0)=1,"")</f>
        <v/>
      </c>
      <c r="R42" s="26">
        <f t="shared" si="1"/>
        <v>0</v>
      </c>
      <c r="S42" s="26" t="str">
        <f>IFERROR(VLOOKUP(E42,CHOOSE({1,2},Opções!$E$3:$E$7,Opções!$D$3:$D$7),2,0),"")</f>
        <v/>
      </c>
    </row>
    <row r="43" spans="2:19" ht="12.75" x14ac:dyDescent="0.2">
      <c r="B43" s="19">
        <f t="shared" si="2"/>
        <v>38</v>
      </c>
      <c r="C43" s="36"/>
      <c r="D43" s="43"/>
      <c r="E43" s="43"/>
      <c r="F43" s="35"/>
      <c r="G43" s="37"/>
      <c r="H43" s="39"/>
      <c r="I43" s="39"/>
      <c r="J43" s="39"/>
      <c r="K43" s="40"/>
      <c r="L43" s="27"/>
      <c r="M43" s="38"/>
      <c r="N43" s="41"/>
      <c r="O43" s="41"/>
      <c r="P43" s="66">
        <f>IFERROR(WORKDAY(tabListadeAulas4[[#This Row],[DATA ABERTURA]],VLOOKUP(tabListadeAulas4[[#This Row],[CRITICIDADE]],Opções!$N$19:$O$22,2,0),Feriados[Feriado]),tabListadeAulas4[[#This Row],[DATA ABERTURA]])</f>
        <v>0</v>
      </c>
      <c r="Q43" s="44" t="str">
        <f>IFERROR(VLOOKUP(L43,Opções!$L$3:$M$4,2,0)=1,"")</f>
        <v/>
      </c>
      <c r="R43" s="26">
        <f t="shared" si="1"/>
        <v>0</v>
      </c>
      <c r="S43" s="26" t="str">
        <f>IFERROR(VLOOKUP(E43,CHOOSE({1,2},Opções!$E$3:$E$7,Opções!$D$3:$D$7),2,0),"")</f>
        <v/>
      </c>
    </row>
    <row r="44" spans="2:19" ht="12.75" x14ac:dyDescent="0.2">
      <c r="B44" s="19">
        <f t="shared" si="2"/>
        <v>39</v>
      </c>
      <c r="C44" s="36"/>
      <c r="D44" s="43"/>
      <c r="E44" s="43"/>
      <c r="F44" s="35"/>
      <c r="G44" s="37"/>
      <c r="H44" s="39"/>
      <c r="I44" s="39"/>
      <c r="J44" s="39"/>
      <c r="K44" s="40"/>
      <c r="L44" s="27"/>
      <c r="M44" s="38"/>
      <c r="N44" s="41"/>
      <c r="O44" s="41"/>
      <c r="P44" s="66">
        <f>IFERROR(WORKDAY(tabListadeAulas4[[#This Row],[DATA ABERTURA]],VLOOKUP(tabListadeAulas4[[#This Row],[CRITICIDADE]],Opções!$N$19:$O$22,2,0),Feriados[Feriado]),tabListadeAulas4[[#This Row],[DATA ABERTURA]])</f>
        <v>0</v>
      </c>
      <c r="Q44" s="44" t="str">
        <f>IFERROR(VLOOKUP(L44,Opções!$L$3:$M$4,2,0)=1,"")</f>
        <v/>
      </c>
      <c r="R44" s="26">
        <f t="shared" si="1"/>
        <v>0</v>
      </c>
      <c r="S44" s="26" t="str">
        <f>IFERROR(VLOOKUP(E44,CHOOSE({1,2},Opções!$E$3:$E$7,Opções!$D$3:$D$7),2,0),"")</f>
        <v/>
      </c>
    </row>
    <row r="45" spans="2:19" ht="12.75" x14ac:dyDescent="0.2">
      <c r="B45" s="19">
        <f t="shared" si="2"/>
        <v>40</v>
      </c>
      <c r="C45" s="36"/>
      <c r="D45" s="43"/>
      <c r="E45" s="43"/>
      <c r="F45" s="35"/>
      <c r="G45" s="37"/>
      <c r="H45" s="39"/>
      <c r="I45" s="39"/>
      <c r="J45" s="39"/>
      <c r="K45" s="40"/>
      <c r="L45" s="27"/>
      <c r="M45" s="38"/>
      <c r="N45" s="41"/>
      <c r="O45" s="41"/>
      <c r="P45" s="66">
        <f>IFERROR(WORKDAY(tabListadeAulas4[[#This Row],[DATA ABERTURA]],VLOOKUP(tabListadeAulas4[[#This Row],[CRITICIDADE]],Opções!$N$19:$O$22,2,0),Feriados[Feriado]),tabListadeAulas4[[#This Row],[DATA ABERTURA]])</f>
        <v>0</v>
      </c>
      <c r="Q45" s="44" t="str">
        <f>IFERROR(VLOOKUP(L45,Opções!$L$3:$M$4,2,0)=1,"")</f>
        <v/>
      </c>
      <c r="R45" s="26">
        <f t="shared" si="1"/>
        <v>0</v>
      </c>
      <c r="S45" s="26" t="str">
        <f>IFERROR(VLOOKUP(E45,CHOOSE({1,2},Opções!$E$3:$E$7,Opções!$D$3:$D$7),2,0),"")</f>
        <v/>
      </c>
    </row>
    <row r="46" spans="2:19" ht="12.75" x14ac:dyDescent="0.2">
      <c r="B46" s="19">
        <f t="shared" si="2"/>
        <v>41</v>
      </c>
      <c r="C46" s="36"/>
      <c r="D46" s="43"/>
      <c r="E46" s="43"/>
      <c r="F46" s="35"/>
      <c r="G46" s="37"/>
      <c r="H46" s="39"/>
      <c r="I46" s="39"/>
      <c r="J46" s="39"/>
      <c r="K46" s="40"/>
      <c r="L46" s="27"/>
      <c r="M46" s="38"/>
      <c r="N46" s="41"/>
      <c r="O46" s="41"/>
      <c r="P46" s="66">
        <f>IFERROR(WORKDAY(tabListadeAulas4[[#This Row],[DATA ABERTURA]],VLOOKUP(tabListadeAulas4[[#This Row],[CRITICIDADE]],Opções!$N$19:$O$22,2,0),Feriados[Feriado]),tabListadeAulas4[[#This Row],[DATA ABERTURA]])</f>
        <v>0</v>
      </c>
      <c r="Q46" s="44" t="str">
        <f>IFERROR(VLOOKUP(L46,Opções!$L$3:$M$4,2,0)=1,"")</f>
        <v/>
      </c>
      <c r="R46" s="26">
        <f t="shared" si="1"/>
        <v>0</v>
      </c>
      <c r="S46" s="26" t="str">
        <f>IFERROR(VLOOKUP(E46,CHOOSE({1,2},Opções!$E$3:$E$7,Opções!$D$3:$D$7),2,0),"")</f>
        <v/>
      </c>
    </row>
    <row r="47" spans="2:19" ht="12.75" x14ac:dyDescent="0.2">
      <c r="B47" s="19">
        <f t="shared" si="2"/>
        <v>42</v>
      </c>
      <c r="C47" s="36"/>
      <c r="D47" s="43"/>
      <c r="E47" s="43"/>
      <c r="F47" s="35"/>
      <c r="G47" s="37"/>
      <c r="H47" s="39"/>
      <c r="I47" s="39"/>
      <c r="J47" s="39"/>
      <c r="K47" s="40"/>
      <c r="L47" s="27"/>
      <c r="M47" s="38"/>
      <c r="N47" s="41"/>
      <c r="O47" s="41"/>
      <c r="P47" s="66">
        <f>IFERROR(WORKDAY(tabListadeAulas4[[#This Row],[DATA ABERTURA]],VLOOKUP(tabListadeAulas4[[#This Row],[CRITICIDADE]],Opções!$N$19:$O$22,2,0),Feriados[Feriado]),tabListadeAulas4[[#This Row],[DATA ABERTURA]])</f>
        <v>0</v>
      </c>
      <c r="Q47" s="44" t="str">
        <f>IFERROR(VLOOKUP(L47,Opções!$L$3:$M$4,2,0)=1,"")</f>
        <v/>
      </c>
      <c r="R47" s="26">
        <f t="shared" si="1"/>
        <v>0</v>
      </c>
      <c r="S47" s="26" t="str">
        <f>IFERROR(VLOOKUP(E47,CHOOSE({1,2},Opções!$E$3:$E$7,Opções!$D$3:$D$7),2,0),"")</f>
        <v/>
      </c>
    </row>
    <row r="48" spans="2:19" ht="12.75" x14ac:dyDescent="0.2">
      <c r="B48" s="19">
        <f t="shared" si="2"/>
        <v>43</v>
      </c>
      <c r="C48" s="36"/>
      <c r="D48" s="43"/>
      <c r="E48" s="43"/>
      <c r="F48" s="35"/>
      <c r="G48" s="37"/>
      <c r="H48" s="39"/>
      <c r="I48" s="39"/>
      <c r="J48" s="39"/>
      <c r="K48" s="40"/>
      <c r="L48" s="27"/>
      <c r="M48" s="38"/>
      <c r="N48" s="41"/>
      <c r="O48" s="41"/>
      <c r="P48" s="66">
        <f>IFERROR(WORKDAY(tabListadeAulas4[[#This Row],[DATA ABERTURA]],VLOOKUP(tabListadeAulas4[[#This Row],[CRITICIDADE]],Opções!$N$19:$O$22,2,0),Feriados[Feriado]),tabListadeAulas4[[#This Row],[DATA ABERTURA]])</f>
        <v>0</v>
      </c>
      <c r="Q48" s="44" t="str">
        <f>IFERROR(VLOOKUP(L48,Opções!$L$3:$M$4,2,0)=1,"")</f>
        <v/>
      </c>
      <c r="R48" s="26">
        <f t="shared" si="1"/>
        <v>0</v>
      </c>
      <c r="S48" s="26" t="str">
        <f>IFERROR(VLOOKUP(E48,CHOOSE({1,2},Opções!$E$3:$E$7,Opções!$D$3:$D$7),2,0),"")</f>
        <v/>
      </c>
    </row>
    <row r="49" spans="2:19" ht="12.75" x14ac:dyDescent="0.2">
      <c r="B49" s="19">
        <f t="shared" si="2"/>
        <v>44</v>
      </c>
      <c r="C49" s="36"/>
      <c r="D49" s="43"/>
      <c r="E49" s="43"/>
      <c r="F49" s="35"/>
      <c r="G49" s="37"/>
      <c r="H49" s="39"/>
      <c r="I49" s="39"/>
      <c r="J49" s="39"/>
      <c r="K49" s="40"/>
      <c r="L49" s="27"/>
      <c r="M49" s="38"/>
      <c r="N49" s="41"/>
      <c r="O49" s="41"/>
      <c r="P49" s="66">
        <f>IFERROR(WORKDAY(tabListadeAulas4[[#This Row],[DATA ABERTURA]],VLOOKUP(tabListadeAulas4[[#This Row],[CRITICIDADE]],Opções!$N$19:$O$22,2,0),Feriados[Feriado]),tabListadeAulas4[[#This Row],[DATA ABERTURA]])</f>
        <v>0</v>
      </c>
      <c r="Q49" s="44" t="str">
        <f>IFERROR(VLOOKUP(L49,Opções!$L$3:$M$4,2,0)=1,"")</f>
        <v/>
      </c>
      <c r="R49" s="26">
        <f t="shared" si="1"/>
        <v>0</v>
      </c>
      <c r="S49" s="26" t="str">
        <f>IFERROR(VLOOKUP(E49,CHOOSE({1,2},Opções!$E$3:$E$7,Opções!$D$3:$D$7),2,0),"")</f>
        <v/>
      </c>
    </row>
    <row r="50" spans="2:19" ht="12.75" x14ac:dyDescent="0.2">
      <c r="B50" s="19">
        <f t="shared" si="2"/>
        <v>45</v>
      </c>
      <c r="C50" s="36"/>
      <c r="D50" s="43"/>
      <c r="E50" s="43"/>
      <c r="F50" s="35"/>
      <c r="G50" s="37"/>
      <c r="H50" s="39"/>
      <c r="I50" s="39"/>
      <c r="J50" s="39"/>
      <c r="K50" s="40"/>
      <c r="L50" s="27"/>
      <c r="M50" s="38"/>
      <c r="N50" s="41"/>
      <c r="O50" s="41"/>
      <c r="P50" s="66">
        <f>IFERROR(WORKDAY(tabListadeAulas4[[#This Row],[DATA ABERTURA]],VLOOKUP(tabListadeAulas4[[#This Row],[CRITICIDADE]],Opções!$N$19:$O$22,2,0),Feriados[Feriado]),tabListadeAulas4[[#This Row],[DATA ABERTURA]])</f>
        <v>0</v>
      </c>
      <c r="Q50" s="44" t="str">
        <f>IFERROR(VLOOKUP(L50,Opções!$L$3:$M$4,2,0)=1,"")</f>
        <v/>
      </c>
      <c r="R50" s="26">
        <f t="shared" si="1"/>
        <v>0</v>
      </c>
      <c r="S50" s="26" t="str">
        <f>IFERROR(VLOOKUP(E50,CHOOSE({1,2},Opções!$E$3:$E$7,Opções!$D$3:$D$7),2,0),"")</f>
        <v/>
      </c>
    </row>
    <row r="51" spans="2:19" ht="12.75" x14ac:dyDescent="0.2">
      <c r="B51" s="19">
        <f t="shared" si="2"/>
        <v>46</v>
      </c>
      <c r="C51" s="36"/>
      <c r="D51" s="43"/>
      <c r="E51" s="43"/>
      <c r="F51" s="35"/>
      <c r="G51" s="37"/>
      <c r="H51" s="39"/>
      <c r="I51" s="39"/>
      <c r="J51" s="39"/>
      <c r="K51" s="40"/>
      <c r="L51" s="27"/>
      <c r="M51" s="38"/>
      <c r="N51" s="41"/>
      <c r="O51" s="41"/>
      <c r="P51" s="66">
        <f>IFERROR(WORKDAY(tabListadeAulas4[[#This Row],[DATA ABERTURA]],VLOOKUP(tabListadeAulas4[[#This Row],[CRITICIDADE]],Opções!$N$19:$O$22,2,0),Feriados[Feriado]),tabListadeAulas4[[#This Row],[DATA ABERTURA]])</f>
        <v>0</v>
      </c>
      <c r="Q51" s="44" t="str">
        <f>IFERROR(VLOOKUP(L51,Opções!$L$3:$M$4,2,0)=1,"")</f>
        <v/>
      </c>
      <c r="R51" s="26">
        <f t="shared" si="1"/>
        <v>0</v>
      </c>
      <c r="S51" s="26" t="str">
        <f>IFERROR(VLOOKUP(E51,CHOOSE({1,2},Opções!$E$3:$E$7,Opções!$D$3:$D$7),2,0),"")</f>
        <v/>
      </c>
    </row>
    <row r="52" spans="2:19" ht="12.75" x14ac:dyDescent="0.2">
      <c r="B52" s="19">
        <f t="shared" si="2"/>
        <v>47</v>
      </c>
      <c r="C52" s="36"/>
      <c r="D52" s="43"/>
      <c r="E52" s="43"/>
      <c r="F52" s="35"/>
      <c r="G52" s="37"/>
      <c r="H52" s="39"/>
      <c r="I52" s="39"/>
      <c r="J52" s="39"/>
      <c r="K52" s="40"/>
      <c r="L52" s="27"/>
      <c r="M52" s="38"/>
      <c r="N52" s="41"/>
      <c r="O52" s="41"/>
      <c r="P52" s="66">
        <f>IFERROR(WORKDAY(tabListadeAulas4[[#This Row],[DATA ABERTURA]],VLOOKUP(tabListadeAulas4[[#This Row],[CRITICIDADE]],Opções!$N$19:$O$22,2,0),Feriados[Feriado]),tabListadeAulas4[[#This Row],[DATA ABERTURA]])</f>
        <v>0</v>
      </c>
      <c r="Q52" s="44" t="str">
        <f>IFERROR(VLOOKUP(L52,Opções!$L$3:$M$4,2,0)=1,"")</f>
        <v/>
      </c>
      <c r="R52" s="26">
        <f t="shared" si="1"/>
        <v>0</v>
      </c>
      <c r="S52" s="26" t="str">
        <f>IFERROR(VLOOKUP(E52,CHOOSE({1,2},Opções!$E$3:$E$7,Opções!$D$3:$D$7),2,0),"")</f>
        <v/>
      </c>
    </row>
    <row r="53" spans="2:19" ht="12.75" x14ac:dyDescent="0.2">
      <c r="B53" s="19">
        <f t="shared" si="2"/>
        <v>48</v>
      </c>
      <c r="C53" s="36"/>
      <c r="D53" s="43"/>
      <c r="E53" s="43"/>
      <c r="F53" s="35"/>
      <c r="G53" s="37"/>
      <c r="H53" s="39"/>
      <c r="I53" s="39"/>
      <c r="J53" s="39"/>
      <c r="K53" s="40"/>
      <c r="L53" s="27"/>
      <c r="M53" s="38"/>
      <c r="N53" s="41"/>
      <c r="O53" s="41"/>
      <c r="P53" s="66">
        <f>IFERROR(WORKDAY(tabListadeAulas4[[#This Row],[DATA ABERTURA]],VLOOKUP(tabListadeAulas4[[#This Row],[CRITICIDADE]],Opções!$N$19:$O$22,2,0),Feriados[Feriado]),tabListadeAulas4[[#This Row],[DATA ABERTURA]])</f>
        <v>0</v>
      </c>
      <c r="Q53" s="44" t="str">
        <f>IFERROR(VLOOKUP(L53,Opções!$L$3:$M$4,2,0)=1,"")</f>
        <v/>
      </c>
      <c r="R53" s="26">
        <f t="shared" si="1"/>
        <v>0</v>
      </c>
      <c r="S53" s="26" t="str">
        <f>IFERROR(VLOOKUP(E53,CHOOSE({1,2},Opções!$E$3:$E$7,Opções!$D$3:$D$7),2,0),"")</f>
        <v/>
      </c>
    </row>
    <row r="54" spans="2:19" ht="12.75" x14ac:dyDescent="0.2">
      <c r="B54" s="19">
        <f t="shared" si="2"/>
        <v>49</v>
      </c>
      <c r="C54" s="31"/>
      <c r="D54" s="43"/>
      <c r="E54" s="43"/>
      <c r="F54" s="21"/>
      <c r="G54" s="22"/>
      <c r="H54" s="21"/>
      <c r="I54" s="21"/>
      <c r="J54" s="21"/>
      <c r="K54" s="23"/>
      <c r="L54" s="27"/>
      <c r="M54" s="27"/>
      <c r="N54" s="24"/>
      <c r="O54" s="24"/>
      <c r="P54" s="66">
        <f>IFERROR(WORKDAY(tabListadeAulas4[[#This Row],[DATA ABERTURA]],VLOOKUP(tabListadeAulas4[[#This Row],[CRITICIDADE]],Opções!$N$19:$O$22,2,0),Feriados[Feriado]),tabListadeAulas4[[#This Row],[DATA ABERTURA]])</f>
        <v>0</v>
      </c>
      <c r="Q54" s="44" t="str">
        <f>IFERROR(VLOOKUP(L54,Opções!$L$3:$M$4,2,0)=1,"")</f>
        <v/>
      </c>
      <c r="R54" s="26">
        <f t="shared" si="1"/>
        <v>0</v>
      </c>
      <c r="S54" s="26" t="str">
        <f>IFERROR(VLOOKUP(E54,CHOOSE({1,2},Opções!$E$3:$E$7,Opções!$D$3:$D$7),2,0),"")</f>
        <v/>
      </c>
    </row>
    <row r="55" spans="2:19" ht="12.75" x14ac:dyDescent="0.2">
      <c r="B55" s="19">
        <f t="shared" si="2"/>
        <v>50</v>
      </c>
      <c r="C55" s="31"/>
      <c r="D55" s="43"/>
      <c r="E55" s="43"/>
      <c r="F55" s="21"/>
      <c r="G55" s="22"/>
      <c r="H55" s="21"/>
      <c r="I55" s="21"/>
      <c r="J55" s="21"/>
      <c r="K55" s="23"/>
      <c r="L55" s="27"/>
      <c r="M55" s="27"/>
      <c r="N55" s="24"/>
      <c r="O55" s="24"/>
      <c r="P55" s="66">
        <f>IFERROR(WORKDAY(tabListadeAulas4[[#This Row],[DATA ABERTURA]],VLOOKUP(tabListadeAulas4[[#This Row],[CRITICIDADE]],Opções!$N$19:$O$22,2,0),Feriados[Feriado]),tabListadeAulas4[[#This Row],[DATA ABERTURA]])</f>
        <v>0</v>
      </c>
      <c r="Q55" s="44" t="str">
        <f>IFERROR(VLOOKUP(L55,Opções!$L$3:$M$4,2,0)=1,"")</f>
        <v/>
      </c>
      <c r="R55" s="26">
        <f t="shared" si="1"/>
        <v>0</v>
      </c>
      <c r="S55" s="26" t="str">
        <f>IFERROR(VLOOKUP(E55,CHOOSE({1,2},Opções!$E$3:$E$7,Opções!$D$3:$D$7),2,0),"")</f>
        <v/>
      </c>
    </row>
    <row r="56" spans="2:19" ht="12.75" x14ac:dyDescent="0.2">
      <c r="B56" s="19">
        <f t="shared" si="2"/>
        <v>51</v>
      </c>
      <c r="C56" s="31"/>
      <c r="D56" s="43"/>
      <c r="E56" s="43"/>
      <c r="F56" s="21"/>
      <c r="G56" s="22"/>
      <c r="H56" s="21"/>
      <c r="I56" s="21"/>
      <c r="J56" s="21"/>
      <c r="K56" s="23"/>
      <c r="L56" s="27"/>
      <c r="M56" s="27"/>
      <c r="N56" s="24"/>
      <c r="O56" s="24"/>
      <c r="P56" s="66">
        <f>IFERROR(WORKDAY(tabListadeAulas4[[#This Row],[DATA ABERTURA]],VLOOKUP(tabListadeAulas4[[#This Row],[CRITICIDADE]],Opções!$N$19:$O$22,2,0),Feriados[Feriado]),tabListadeAulas4[[#This Row],[DATA ABERTURA]])</f>
        <v>0</v>
      </c>
      <c r="Q56" s="44" t="str">
        <f>IFERROR(VLOOKUP(L56,Opções!$L$3:$M$4,2,0)=1,"")</f>
        <v/>
      </c>
      <c r="R56" s="26">
        <f t="shared" si="1"/>
        <v>0</v>
      </c>
      <c r="S56" s="26" t="str">
        <f>IFERROR(VLOOKUP(E56,CHOOSE({1,2},Opções!$E$3:$E$7,Opções!$D$3:$D$7),2,0),"")</f>
        <v/>
      </c>
    </row>
    <row r="57" spans="2:19" ht="12.75" x14ac:dyDescent="0.2">
      <c r="B57" s="19">
        <f t="shared" si="2"/>
        <v>52</v>
      </c>
      <c r="C57" s="31"/>
      <c r="D57" s="43"/>
      <c r="E57" s="43"/>
      <c r="F57" s="21"/>
      <c r="G57" s="22"/>
      <c r="H57" s="21"/>
      <c r="I57" s="21"/>
      <c r="J57" s="21"/>
      <c r="K57" s="23"/>
      <c r="L57" s="27"/>
      <c r="M57" s="27"/>
      <c r="N57" s="24"/>
      <c r="O57" s="24"/>
      <c r="P57" s="66">
        <f>IFERROR(WORKDAY(tabListadeAulas4[[#This Row],[DATA ABERTURA]],VLOOKUP(tabListadeAulas4[[#This Row],[CRITICIDADE]],Opções!$N$19:$O$22,2,0),Feriados[Feriado]),tabListadeAulas4[[#This Row],[DATA ABERTURA]])</f>
        <v>0</v>
      </c>
      <c r="Q57" s="44" t="str">
        <f>IFERROR(VLOOKUP(L57,Opções!$L$3:$M$4,2,0)=1,"")</f>
        <v/>
      </c>
      <c r="R57" s="26">
        <f t="shared" si="1"/>
        <v>0</v>
      </c>
      <c r="S57" s="26" t="str">
        <f>IFERROR(VLOOKUP(E57,CHOOSE({1,2},Opções!$E$3:$E$7,Opções!$D$3:$D$7),2,0),"")</f>
        <v/>
      </c>
    </row>
    <row r="58" spans="2:19" ht="12.75" x14ac:dyDescent="0.2">
      <c r="B58" s="19">
        <f t="shared" si="2"/>
        <v>53</v>
      </c>
      <c r="C58" s="31"/>
      <c r="D58" s="43"/>
      <c r="E58" s="43"/>
      <c r="F58" s="21"/>
      <c r="G58" s="22"/>
      <c r="H58" s="21"/>
      <c r="I58" s="21"/>
      <c r="J58" s="21"/>
      <c r="K58" s="23"/>
      <c r="L58" s="27"/>
      <c r="M58" s="27"/>
      <c r="N58" s="24"/>
      <c r="O58" s="24"/>
      <c r="P58" s="66">
        <f>IFERROR(WORKDAY(tabListadeAulas4[[#This Row],[DATA ABERTURA]],VLOOKUP(tabListadeAulas4[[#This Row],[CRITICIDADE]],Opções!$N$19:$O$22,2,0),Feriados[Feriado]),tabListadeAulas4[[#This Row],[DATA ABERTURA]])</f>
        <v>0</v>
      </c>
      <c r="Q58" s="44" t="str">
        <f>IFERROR(VLOOKUP(L58,Opções!$L$3:$M$4,2,0)=1,"")</f>
        <v/>
      </c>
      <c r="R58" s="26">
        <f t="shared" si="1"/>
        <v>0</v>
      </c>
      <c r="S58" s="26" t="str">
        <f>IFERROR(VLOOKUP(E58,CHOOSE({1,2},Opções!$E$3:$E$7,Opções!$D$3:$D$7),2,0),"")</f>
        <v/>
      </c>
    </row>
    <row r="59" spans="2:19" ht="12.75" x14ac:dyDescent="0.2">
      <c r="B59" s="19">
        <f t="shared" si="2"/>
        <v>54</v>
      </c>
      <c r="C59" s="31"/>
      <c r="D59" s="43"/>
      <c r="E59" s="43"/>
      <c r="F59" s="21"/>
      <c r="G59" s="22"/>
      <c r="H59" s="21"/>
      <c r="I59" s="21"/>
      <c r="J59" s="21"/>
      <c r="K59" s="23"/>
      <c r="L59" s="27"/>
      <c r="M59" s="27"/>
      <c r="N59" s="24"/>
      <c r="O59" s="24"/>
      <c r="P59" s="66">
        <f>IFERROR(WORKDAY(tabListadeAulas4[[#This Row],[DATA ABERTURA]],VLOOKUP(tabListadeAulas4[[#This Row],[CRITICIDADE]],Opções!$N$19:$O$22,2,0),Feriados[Feriado]),tabListadeAulas4[[#This Row],[DATA ABERTURA]])</f>
        <v>0</v>
      </c>
      <c r="Q59" s="44" t="str">
        <f>IFERROR(VLOOKUP(L59,Opções!$L$3:$M$4,2,0)=1,"")</f>
        <v/>
      </c>
      <c r="R59" s="26">
        <f t="shared" si="1"/>
        <v>0</v>
      </c>
      <c r="S59" s="26" t="str">
        <f>IFERROR(VLOOKUP(E59,CHOOSE({1,2},Opções!$E$3:$E$7,Opções!$D$3:$D$7),2,0),"")</f>
        <v/>
      </c>
    </row>
    <row r="60" spans="2:19" ht="12.75" x14ac:dyDescent="0.2">
      <c r="B60" s="19">
        <f t="shared" si="2"/>
        <v>55</v>
      </c>
      <c r="C60" s="31"/>
      <c r="D60" s="43"/>
      <c r="E60" s="43"/>
      <c r="F60" s="21"/>
      <c r="G60" s="22"/>
      <c r="H60" s="21"/>
      <c r="I60" s="21"/>
      <c r="J60" s="21"/>
      <c r="K60" s="23"/>
      <c r="L60" s="27"/>
      <c r="M60" s="27"/>
      <c r="N60" s="24"/>
      <c r="O60" s="24"/>
      <c r="P60" s="66">
        <f>IFERROR(WORKDAY(tabListadeAulas4[[#This Row],[DATA ABERTURA]],VLOOKUP(tabListadeAulas4[[#This Row],[CRITICIDADE]],Opções!$N$19:$O$22,2,0),Feriados[Feriado]),tabListadeAulas4[[#This Row],[DATA ABERTURA]])</f>
        <v>0</v>
      </c>
      <c r="Q60" s="44" t="str">
        <f>IFERROR(VLOOKUP(L60,Opções!$L$3:$M$4,2,0)=1,"")</f>
        <v/>
      </c>
      <c r="R60" s="26">
        <f t="shared" si="1"/>
        <v>0</v>
      </c>
      <c r="S60" s="26" t="str">
        <f>IFERROR(VLOOKUP(E60,CHOOSE({1,2},Opções!$E$3:$E$7,Opções!$D$3:$D$7),2,0),"")</f>
        <v/>
      </c>
    </row>
    <row r="61" spans="2:19" ht="12.75" x14ac:dyDescent="0.2">
      <c r="B61" s="19">
        <f t="shared" si="2"/>
        <v>56</v>
      </c>
      <c r="C61" s="31"/>
      <c r="D61" s="43"/>
      <c r="E61" s="43"/>
      <c r="F61" s="21"/>
      <c r="G61" s="22"/>
      <c r="H61" s="21"/>
      <c r="I61" s="21"/>
      <c r="J61" s="21"/>
      <c r="K61" s="23"/>
      <c r="L61" s="27"/>
      <c r="M61" s="27"/>
      <c r="N61" s="24"/>
      <c r="O61" s="24"/>
      <c r="P61" s="66">
        <f>IFERROR(WORKDAY(tabListadeAulas4[[#This Row],[DATA ABERTURA]],VLOOKUP(tabListadeAulas4[[#This Row],[CRITICIDADE]],Opções!$N$19:$O$22,2,0),Feriados[Feriado]),tabListadeAulas4[[#This Row],[DATA ABERTURA]])</f>
        <v>0</v>
      </c>
      <c r="Q61" s="44" t="str">
        <f>IFERROR(VLOOKUP(L61,Opções!$L$3:$M$4,2,0)=1,"")</f>
        <v/>
      </c>
      <c r="R61" s="26">
        <f t="shared" si="1"/>
        <v>0</v>
      </c>
      <c r="S61" s="26" t="str">
        <f>IFERROR(VLOOKUP(E61,CHOOSE({1,2},Opções!$E$3:$E$7,Opções!$D$3:$D$7),2,0),"")</f>
        <v/>
      </c>
    </row>
    <row r="62" spans="2:19" ht="12.75" x14ac:dyDescent="0.2">
      <c r="B62" s="19">
        <f t="shared" si="2"/>
        <v>57</v>
      </c>
      <c r="C62" s="31"/>
      <c r="D62" s="43"/>
      <c r="E62" s="43"/>
      <c r="F62" s="21"/>
      <c r="G62" s="22"/>
      <c r="H62" s="21"/>
      <c r="I62" s="21"/>
      <c r="J62" s="21"/>
      <c r="K62" s="23"/>
      <c r="L62" s="27"/>
      <c r="M62" s="27"/>
      <c r="N62" s="24"/>
      <c r="O62" s="24"/>
      <c r="P62" s="66">
        <f>IFERROR(WORKDAY(tabListadeAulas4[[#This Row],[DATA ABERTURA]],VLOOKUP(tabListadeAulas4[[#This Row],[CRITICIDADE]],Opções!$N$19:$O$22,2,0),Feriados[Feriado]),tabListadeAulas4[[#This Row],[DATA ABERTURA]])</f>
        <v>0</v>
      </c>
      <c r="Q62" s="44" t="str">
        <f>IFERROR(VLOOKUP(L62,Opções!$L$3:$M$4,2,0)=1,"")</f>
        <v/>
      </c>
      <c r="R62" s="26">
        <f t="shared" si="1"/>
        <v>0</v>
      </c>
      <c r="S62" s="26" t="str">
        <f>IFERROR(VLOOKUP(E62,CHOOSE({1,2},Opções!$E$3:$E$7,Opções!$D$3:$D$7),2,0),"")</f>
        <v/>
      </c>
    </row>
    <row r="63" spans="2:19" ht="12.75" x14ac:dyDescent="0.2">
      <c r="B63" s="19">
        <f t="shared" si="2"/>
        <v>58</v>
      </c>
      <c r="C63" s="31"/>
      <c r="D63" s="43"/>
      <c r="E63" s="43"/>
      <c r="F63" s="21"/>
      <c r="G63" s="22"/>
      <c r="H63" s="21"/>
      <c r="I63" s="21"/>
      <c r="J63" s="21"/>
      <c r="K63" s="23"/>
      <c r="L63" s="27"/>
      <c r="M63" s="27"/>
      <c r="N63" s="24"/>
      <c r="O63" s="24"/>
      <c r="P63" s="66">
        <f>IFERROR(WORKDAY(tabListadeAulas4[[#This Row],[DATA ABERTURA]],VLOOKUP(tabListadeAulas4[[#This Row],[CRITICIDADE]],Opções!$N$19:$O$22,2,0),Feriados[Feriado]),tabListadeAulas4[[#This Row],[DATA ABERTURA]])</f>
        <v>0</v>
      </c>
      <c r="Q63" s="44" t="str">
        <f>IFERROR(VLOOKUP(L63,Opções!$L$3:$M$4,2,0)=1,"")</f>
        <v/>
      </c>
      <c r="R63" s="26">
        <f t="shared" si="1"/>
        <v>0</v>
      </c>
      <c r="S63" s="26" t="str">
        <f>IFERROR(VLOOKUP(E63,CHOOSE({1,2},Opções!$E$3:$E$7,Opções!$D$3:$D$7),2,0),"")</f>
        <v/>
      </c>
    </row>
    <row r="64" spans="2:19" ht="12.75" x14ac:dyDescent="0.2">
      <c r="B64" s="19">
        <f t="shared" si="2"/>
        <v>59</v>
      </c>
      <c r="C64" s="20"/>
      <c r="D64" s="43"/>
      <c r="E64" s="43"/>
      <c r="F64" s="35"/>
      <c r="G64" s="22"/>
      <c r="H64" s="21"/>
      <c r="I64" s="21"/>
      <c r="J64" s="21"/>
      <c r="K64" s="23"/>
      <c r="L64" s="27"/>
      <c r="M64" s="27"/>
      <c r="N64" s="24"/>
      <c r="O64" s="24"/>
      <c r="P64" s="66">
        <f>IFERROR(WORKDAY(tabListadeAulas4[[#This Row],[DATA ABERTURA]],VLOOKUP(tabListadeAulas4[[#This Row],[CRITICIDADE]],Opções!$N$19:$O$22,2,0),Feriados[Feriado]),tabListadeAulas4[[#This Row],[DATA ABERTURA]])</f>
        <v>0</v>
      </c>
      <c r="Q64" s="44" t="str">
        <f>IFERROR(VLOOKUP(L64,Opções!$L$3:$M$4,2,0)=1,"")</f>
        <v/>
      </c>
      <c r="R64" s="26">
        <f t="shared" si="1"/>
        <v>0</v>
      </c>
      <c r="S64" s="26" t="str">
        <f>IFERROR(VLOOKUP(E64,CHOOSE({1,2},Opções!$E$3:$E$7,Opções!$D$3:$D$7),2,0),"")</f>
        <v/>
      </c>
    </row>
    <row r="65" spans="2:19" ht="12.75" x14ac:dyDescent="0.2">
      <c r="B65" s="19"/>
      <c r="C65" s="20" t="s">
        <v>4</v>
      </c>
      <c r="D65" s="20"/>
      <c r="E65" s="20"/>
      <c r="F65" s="20"/>
      <c r="G65" s="22">
        <f>SUBTOTAL(103,tabListadeAulas4[SISTEMA])</f>
        <v>10</v>
      </c>
      <c r="H65" s="22"/>
      <c r="I65" s="22"/>
      <c r="J65" s="22"/>
      <c r="K65" s="22"/>
      <c r="L65" s="27"/>
      <c r="M65" s="27"/>
      <c r="N65" s="27"/>
      <c r="O65" s="27"/>
      <c r="P65" s="25"/>
      <c r="Q65" s="45"/>
      <c r="R65" s="26"/>
      <c r="S65" s="46"/>
    </row>
    <row r="66" spans="2:19" ht="12.75" x14ac:dyDescent="0.2"/>
    <row r="67" spans="2:19" ht="12.75" x14ac:dyDescent="0.2"/>
    <row r="68" spans="2:19" ht="12.75" x14ac:dyDescent="0.2"/>
    <row r="69" spans="2:19" ht="12.75" x14ac:dyDescent="0.2"/>
    <row r="70" spans="2:19" ht="12.75" x14ac:dyDescent="0.2"/>
    <row r="71" spans="2:19" ht="12.75" x14ac:dyDescent="0.2"/>
    <row r="72" spans="2:19" ht="12.75" x14ac:dyDescent="0.2"/>
    <row r="73" spans="2:19" ht="12.75" x14ac:dyDescent="0.2"/>
    <row r="74" spans="2:19" ht="12.75" x14ac:dyDescent="0.2"/>
    <row r="75" spans="2:19" ht="12.75" x14ac:dyDescent="0.2"/>
    <row r="76" spans="2:19" ht="12.75" x14ac:dyDescent="0.2"/>
    <row r="77" spans="2:19" ht="12.75" x14ac:dyDescent="0.2"/>
    <row r="78" spans="2:19" ht="12.75" x14ac:dyDescent="0.2"/>
    <row r="79" spans="2:19" ht="12.75" x14ac:dyDescent="0.2"/>
    <row r="80" spans="2:19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</sheetData>
  <sheetProtection formatCells="0" formatColumns="0" formatRows="0" insertColumns="0" insertRows="0" insertHyperlinks="0" deleteColumns="0" deleteRows="0"/>
  <dataConsolidate/>
  <mergeCells count="2">
    <mergeCell ref="O4:P4"/>
    <mergeCell ref="U16:W17"/>
  </mergeCells>
  <phoneticPr fontId="18" type="noConversion"/>
  <conditionalFormatting sqref="L6:L64">
    <cfRule type="expression" dxfId="49" priority="183" stopIfTrue="1">
      <formula>$Q6=2</formula>
    </cfRule>
    <cfRule type="expression" dxfId="48" priority="184" stopIfTrue="1">
      <formula>$Q6=1</formula>
    </cfRule>
  </conditionalFormatting>
  <conditionalFormatting sqref="E6:E64">
    <cfRule type="expression" dxfId="47" priority="1" stopIfTrue="1">
      <formula>$S6=0</formula>
    </cfRule>
    <cfRule type="expression" dxfId="46" priority="3" stopIfTrue="1">
      <formula>$S6=4</formula>
    </cfRule>
    <cfRule type="expression" dxfId="45" priority="4" stopIfTrue="1">
      <formula>$S6=3</formula>
    </cfRule>
    <cfRule type="expression" dxfId="44" priority="5" stopIfTrue="1">
      <formula>$S6=2</formula>
    </cfRule>
    <cfRule type="expression" dxfId="43" priority="6" stopIfTrue="1">
      <formula>$S6=1</formula>
    </cfRule>
  </conditionalFormatting>
  <dataValidations count="1">
    <dataValidation type="list" allowBlank="1" showInputMessage="1" showErrorMessage="1" sqref="E6:E64" xr:uid="{00000000-0002-0000-0100-000006000000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Opções!$K$3:$K$33</xm:f>
          </x14:formula1>
          <xm:sqref>K6:K64</xm:sqref>
        </x14:dataValidation>
        <x14:dataValidation type="list" allowBlank="1" showInputMessage="1" showErrorMessage="1" xr:uid="{00000000-0002-0000-0100-000001000000}">
          <x14:formula1>
            <xm:f>Opções!$N$3:$N$5</xm:f>
          </x14:formula1>
          <xm:sqref>O6:O64</xm:sqref>
        </x14:dataValidation>
        <x14:dataValidation type="list" allowBlank="1" showInputMessage="1" showErrorMessage="1" errorTitle="ERRO" error="&quot;Não é permitido alteração ou Inclusão dos Status&quot;" xr:uid="{00000000-0002-0000-0100-000002000000}">
          <x14:formula1>
            <xm:f>Opções!$L$3:$L$4</xm:f>
          </x14:formula1>
          <xm:sqref>L6:L64</xm:sqref>
        </x14:dataValidation>
        <x14:dataValidation type="list" allowBlank="1" showInputMessage="1" showErrorMessage="1" xr:uid="{00000000-0002-0000-0100-000003000000}">
          <x14:formula1>
            <xm:f>Opções!$F$3:$F$35</xm:f>
          </x14:formula1>
          <xm:sqref>F6:F64</xm:sqref>
        </x14:dataValidation>
        <x14:dataValidation type="list" allowBlank="1" showInputMessage="1" showErrorMessage="1" errorTitle="ERRO" error="&quot;Não pode incluir ou alterar&quot;" xr:uid="{00000000-0002-0000-0100-000004000000}">
          <x14:formula1>
            <xm:f>Opções!$G$3:$G$21</xm:f>
          </x14:formula1>
          <xm:sqref>G6:G64</xm:sqref>
        </x14:dataValidation>
        <x14:dataValidation type="list" allowBlank="1" showInputMessage="1" showErrorMessage="1" xr:uid="{00000000-0002-0000-0100-000005000000}">
          <x14:formula1>
            <xm:f>Opções!$J$3:$J$25</xm:f>
          </x14:formula1>
          <xm:sqref>J6:J64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652B-A9CD-405B-BF61-146662BF6241}">
  <dimension ref="B1:R36"/>
  <sheetViews>
    <sheetView workbookViewId="0">
      <selection activeCell="Q3" sqref="Q3"/>
    </sheetView>
  </sheetViews>
  <sheetFormatPr defaultRowHeight="12.75" x14ac:dyDescent="0.2"/>
  <cols>
    <col min="1" max="1" width="9.140625" style="55"/>
    <col min="2" max="2" width="24.28515625" style="55" bestFit="1" customWidth="1"/>
    <col min="3" max="3" width="9.140625" style="55" bestFit="1" customWidth="1"/>
    <col min="4" max="4" width="8" style="55" bestFit="1" customWidth="1"/>
    <col min="5" max="5" width="10.42578125" style="55" bestFit="1" customWidth="1"/>
    <col min="6" max="6" width="18.5703125" style="55" bestFit="1" customWidth="1"/>
    <col min="7" max="7" width="10" style="55" bestFit="1" customWidth="1"/>
    <col min="8" max="8" width="15.85546875" style="55" bestFit="1" customWidth="1"/>
    <col min="9" max="9" width="9.140625" style="55"/>
    <col min="10" max="10" width="11.42578125" style="55" bestFit="1" customWidth="1"/>
    <col min="11" max="11" width="12.85546875" style="55" bestFit="1" customWidth="1"/>
    <col min="12" max="12" width="29.7109375" style="55" customWidth="1"/>
    <col min="13" max="13" width="15.28515625" style="55" bestFit="1" customWidth="1"/>
    <col min="14" max="14" width="17" style="55" customWidth="1"/>
    <col min="15" max="16" width="9.140625" style="55"/>
    <col min="17" max="17" width="10.42578125" style="55" bestFit="1" customWidth="1"/>
    <col min="18" max="18" width="14.42578125" style="55" customWidth="1"/>
    <col min="19" max="16384" width="9.140625" style="55"/>
  </cols>
  <sheetData>
    <row r="1" spans="2:18" ht="13.5" thickBot="1" x14ac:dyDescent="0.25"/>
    <row r="2" spans="2:18" ht="26.25" thickBot="1" x14ac:dyDescent="0.25">
      <c r="B2" s="51" t="s">
        <v>27</v>
      </c>
      <c r="C2" s="52" t="s">
        <v>5</v>
      </c>
      <c r="D2" s="52" t="s">
        <v>135</v>
      </c>
      <c r="E2" s="52" t="s">
        <v>136</v>
      </c>
      <c r="F2" s="53" t="s">
        <v>83</v>
      </c>
      <c r="G2" s="54" t="s">
        <v>0</v>
      </c>
      <c r="H2" s="53" t="s">
        <v>2</v>
      </c>
      <c r="I2" s="52" t="s">
        <v>148</v>
      </c>
      <c r="J2" s="53" t="s">
        <v>46</v>
      </c>
      <c r="K2" s="53" t="s">
        <v>89</v>
      </c>
      <c r="L2" s="52" t="s">
        <v>1</v>
      </c>
      <c r="M2" s="53" t="s">
        <v>61</v>
      </c>
      <c r="N2" s="57" t="s">
        <v>23</v>
      </c>
      <c r="O2" s="58" t="s">
        <v>21</v>
      </c>
      <c r="Q2" s="65" t="s">
        <v>149</v>
      </c>
      <c r="R2" s="65" t="s">
        <v>150</v>
      </c>
    </row>
    <row r="3" spans="2:18" s="48" customFormat="1" ht="13.5" thickTop="1" x14ac:dyDescent="0.2">
      <c r="D3" s="59">
        <v>0</v>
      </c>
      <c r="E3" s="55" t="s">
        <v>137</v>
      </c>
      <c r="F3" s="49" t="s">
        <v>113</v>
      </c>
      <c r="G3" s="48" t="s">
        <v>25</v>
      </c>
      <c r="J3" s="48" t="s">
        <v>48</v>
      </c>
      <c r="K3" s="48" t="s">
        <v>118</v>
      </c>
      <c r="L3" s="48" t="s">
        <v>81</v>
      </c>
      <c r="M3" s="60">
        <v>1</v>
      </c>
      <c r="N3" s="48" t="s">
        <v>22</v>
      </c>
      <c r="Q3" s="64">
        <v>44502</v>
      </c>
      <c r="R3" s="48" t="s">
        <v>151</v>
      </c>
    </row>
    <row r="4" spans="2:18" s="48" customFormat="1" x14ac:dyDescent="0.2">
      <c r="D4" s="59">
        <v>1</v>
      </c>
      <c r="E4" s="55" t="s">
        <v>126</v>
      </c>
      <c r="F4" s="49" t="s">
        <v>30</v>
      </c>
      <c r="G4" s="48" t="s">
        <v>7</v>
      </c>
      <c r="J4" s="48" t="s">
        <v>49</v>
      </c>
      <c r="K4" s="48" t="s">
        <v>47</v>
      </c>
      <c r="L4" s="48" t="s">
        <v>82</v>
      </c>
      <c r="M4" s="60">
        <v>2</v>
      </c>
      <c r="N4" s="48" t="s">
        <v>90</v>
      </c>
    </row>
    <row r="5" spans="2:18" s="48" customFormat="1" x14ac:dyDescent="0.2">
      <c r="D5" s="59">
        <v>2</v>
      </c>
      <c r="E5" s="55" t="s">
        <v>127</v>
      </c>
      <c r="F5" s="49" t="s">
        <v>40</v>
      </c>
      <c r="G5" s="48" t="s">
        <v>8</v>
      </c>
      <c r="J5" s="48" t="s">
        <v>99</v>
      </c>
      <c r="K5" s="48" t="s">
        <v>65</v>
      </c>
      <c r="N5" s="48" t="s">
        <v>86</v>
      </c>
    </row>
    <row r="6" spans="2:18" s="48" customFormat="1" x14ac:dyDescent="0.2">
      <c r="D6" s="59">
        <v>3</v>
      </c>
      <c r="E6" s="55" t="s">
        <v>128</v>
      </c>
      <c r="F6" s="49" t="s">
        <v>119</v>
      </c>
      <c r="G6" s="48" t="s">
        <v>9</v>
      </c>
      <c r="J6" s="48" t="s">
        <v>50</v>
      </c>
      <c r="K6" s="48" t="s">
        <v>66</v>
      </c>
      <c r="N6" s="56"/>
    </row>
    <row r="7" spans="2:18" s="48" customFormat="1" x14ac:dyDescent="0.2">
      <c r="D7" s="59">
        <v>4</v>
      </c>
      <c r="E7" s="55" t="s">
        <v>133</v>
      </c>
      <c r="F7" s="49" t="s">
        <v>110</v>
      </c>
      <c r="G7" s="48" t="s">
        <v>3</v>
      </c>
      <c r="J7" s="48" t="s">
        <v>112</v>
      </c>
      <c r="K7" s="48" t="s">
        <v>67</v>
      </c>
      <c r="N7" s="56"/>
    </row>
    <row r="8" spans="2:18" s="48" customFormat="1" x14ac:dyDescent="0.2">
      <c r="F8" s="49" t="s">
        <v>58</v>
      </c>
      <c r="G8" s="48" t="s">
        <v>10</v>
      </c>
      <c r="J8" s="48" t="s">
        <v>98</v>
      </c>
      <c r="K8" s="48" t="s">
        <v>103</v>
      </c>
      <c r="N8" s="56"/>
    </row>
    <row r="9" spans="2:18" s="48" customFormat="1" x14ac:dyDescent="0.2">
      <c r="F9" s="49" t="s">
        <v>57</v>
      </c>
      <c r="G9" s="48" t="s">
        <v>11</v>
      </c>
      <c r="J9" s="48" t="s">
        <v>51</v>
      </c>
      <c r="K9" s="48" t="s">
        <v>68</v>
      </c>
      <c r="N9" s="56"/>
    </row>
    <row r="10" spans="2:18" s="48" customFormat="1" x14ac:dyDescent="0.2">
      <c r="F10" s="49" t="s">
        <v>41</v>
      </c>
      <c r="G10" s="48" t="s">
        <v>12</v>
      </c>
      <c r="J10" s="48" t="s">
        <v>56</v>
      </c>
      <c r="K10" s="48" t="s">
        <v>105</v>
      </c>
      <c r="N10" s="56"/>
    </row>
    <row r="11" spans="2:18" s="48" customFormat="1" x14ac:dyDescent="0.2">
      <c r="F11" s="49" t="s">
        <v>42</v>
      </c>
      <c r="G11" s="48" t="s">
        <v>13</v>
      </c>
      <c r="J11" s="48" t="s">
        <v>91</v>
      </c>
      <c r="K11" s="48" t="s">
        <v>69</v>
      </c>
      <c r="N11" s="56"/>
    </row>
    <row r="12" spans="2:18" s="48" customFormat="1" x14ac:dyDescent="0.2">
      <c r="F12" s="49" t="s">
        <v>31</v>
      </c>
      <c r="G12" s="48" t="s">
        <v>14</v>
      </c>
      <c r="J12" s="48" t="s">
        <v>92</v>
      </c>
      <c r="K12" s="48" t="s">
        <v>102</v>
      </c>
      <c r="N12" s="56"/>
    </row>
    <row r="13" spans="2:18" s="48" customFormat="1" x14ac:dyDescent="0.2">
      <c r="F13" s="49" t="s">
        <v>32</v>
      </c>
      <c r="G13" s="48" t="s">
        <v>15</v>
      </c>
      <c r="J13" s="48" t="s">
        <v>97</v>
      </c>
      <c r="K13" s="48" t="s">
        <v>49</v>
      </c>
      <c r="N13" s="56"/>
    </row>
    <row r="14" spans="2:18" s="48" customFormat="1" x14ac:dyDescent="0.2">
      <c r="B14" s="48" t="s">
        <v>126</v>
      </c>
      <c r="C14" s="60">
        <v>1</v>
      </c>
      <c r="F14" s="49" t="s">
        <v>114</v>
      </c>
      <c r="G14" s="48" t="s">
        <v>16</v>
      </c>
      <c r="J14" s="48" t="s">
        <v>63</v>
      </c>
      <c r="K14" s="48" t="s">
        <v>70</v>
      </c>
      <c r="N14" s="49"/>
    </row>
    <row r="15" spans="2:18" s="48" customFormat="1" x14ac:dyDescent="0.2">
      <c r="B15" s="48" t="s">
        <v>127</v>
      </c>
      <c r="C15" s="60">
        <v>2</v>
      </c>
      <c r="F15" s="49" t="s">
        <v>123</v>
      </c>
      <c r="G15" s="48" t="s">
        <v>18</v>
      </c>
      <c r="J15" s="48" t="s">
        <v>52</v>
      </c>
      <c r="K15" s="48" t="s">
        <v>109</v>
      </c>
      <c r="N15" s="49"/>
    </row>
    <row r="16" spans="2:18" s="48" customFormat="1" x14ac:dyDescent="0.2">
      <c r="B16" s="48" t="s">
        <v>128</v>
      </c>
      <c r="C16" s="60">
        <v>3</v>
      </c>
      <c r="F16" s="49" t="s">
        <v>33</v>
      </c>
      <c r="G16" s="48" t="s">
        <v>17</v>
      </c>
      <c r="J16" s="48" t="s">
        <v>115</v>
      </c>
      <c r="K16" s="48" t="s">
        <v>71</v>
      </c>
      <c r="N16" s="49"/>
    </row>
    <row r="17" spans="2:15" s="48" customFormat="1" x14ac:dyDescent="0.2">
      <c r="B17" s="48" t="s">
        <v>129</v>
      </c>
      <c r="C17" s="60">
        <v>4</v>
      </c>
      <c r="F17" s="49" t="s">
        <v>111</v>
      </c>
      <c r="G17" s="48" t="s">
        <v>19</v>
      </c>
      <c r="J17" s="48" t="s">
        <v>53</v>
      </c>
      <c r="K17" s="48" t="s">
        <v>72</v>
      </c>
      <c r="N17" s="49"/>
    </row>
    <row r="18" spans="2:15" s="48" customFormat="1" x14ac:dyDescent="0.2">
      <c r="F18" s="49" t="s">
        <v>34</v>
      </c>
      <c r="G18" s="48" t="s">
        <v>20</v>
      </c>
      <c r="J18" s="48" t="s">
        <v>64</v>
      </c>
      <c r="K18" s="48" t="s">
        <v>73</v>
      </c>
      <c r="N18" s="49"/>
    </row>
    <row r="19" spans="2:15" s="48" customFormat="1" x14ac:dyDescent="0.2">
      <c r="F19" s="49" t="s">
        <v>43</v>
      </c>
      <c r="G19" s="48" t="s">
        <v>26</v>
      </c>
      <c r="J19" s="48" t="s">
        <v>54</v>
      </c>
      <c r="K19" s="48" t="s">
        <v>132</v>
      </c>
      <c r="N19" s="49" t="s">
        <v>133</v>
      </c>
      <c r="O19" s="48">
        <v>30</v>
      </c>
    </row>
    <row r="20" spans="2:15" s="48" customFormat="1" x14ac:dyDescent="0.2">
      <c r="F20" s="49" t="s">
        <v>35</v>
      </c>
      <c r="G20" s="48" t="s">
        <v>28</v>
      </c>
      <c r="J20" s="48" t="s">
        <v>96</v>
      </c>
      <c r="K20" s="48" t="s">
        <v>74</v>
      </c>
      <c r="N20" s="49" t="s">
        <v>128</v>
      </c>
      <c r="O20" s="48">
        <v>20</v>
      </c>
    </row>
    <row r="21" spans="2:15" s="48" customFormat="1" x14ac:dyDescent="0.2">
      <c r="F21" s="49" t="s">
        <v>36</v>
      </c>
      <c r="G21" s="48" t="s">
        <v>29</v>
      </c>
      <c r="J21" s="48" t="s">
        <v>84</v>
      </c>
      <c r="K21" s="48" t="s">
        <v>75</v>
      </c>
      <c r="N21" s="49" t="s">
        <v>127</v>
      </c>
      <c r="O21" s="48">
        <v>10</v>
      </c>
    </row>
    <row r="22" spans="2:15" s="48" customFormat="1" x14ac:dyDescent="0.2">
      <c r="F22" s="49" t="s">
        <v>44</v>
      </c>
      <c r="J22" s="48" t="s">
        <v>55</v>
      </c>
      <c r="K22" s="48" t="s">
        <v>76</v>
      </c>
      <c r="N22" s="49" t="s">
        <v>126</v>
      </c>
      <c r="O22" s="48">
        <v>5</v>
      </c>
    </row>
    <row r="23" spans="2:15" s="48" customFormat="1" x14ac:dyDescent="0.2">
      <c r="B23" s="50"/>
      <c r="F23" s="49" t="s">
        <v>125</v>
      </c>
      <c r="J23" s="48" t="s">
        <v>88</v>
      </c>
      <c r="K23" s="48" t="s">
        <v>77</v>
      </c>
      <c r="N23" s="49"/>
    </row>
    <row r="24" spans="2:15" s="48" customFormat="1" x14ac:dyDescent="0.2">
      <c r="B24" s="50"/>
      <c r="F24" s="49" t="s">
        <v>120</v>
      </c>
      <c r="J24" s="48" t="s">
        <v>93</v>
      </c>
      <c r="K24" s="48" t="s">
        <v>108</v>
      </c>
      <c r="N24" s="49"/>
    </row>
    <row r="25" spans="2:15" s="48" customFormat="1" x14ac:dyDescent="0.2">
      <c r="F25" s="49" t="s">
        <v>121</v>
      </c>
      <c r="J25" s="48" t="s">
        <v>87</v>
      </c>
      <c r="K25" s="48" t="s">
        <v>104</v>
      </c>
      <c r="N25" s="49"/>
    </row>
    <row r="26" spans="2:15" s="48" customFormat="1" x14ac:dyDescent="0.2">
      <c r="F26" s="49" t="s">
        <v>95</v>
      </c>
      <c r="K26" s="48" t="s">
        <v>106</v>
      </c>
      <c r="N26" s="49"/>
    </row>
    <row r="27" spans="2:15" s="48" customFormat="1" ht="25.5" x14ac:dyDescent="0.2">
      <c r="F27" s="49" t="s">
        <v>59</v>
      </c>
      <c r="K27" s="48" t="s">
        <v>100</v>
      </c>
      <c r="N27" s="49"/>
    </row>
    <row r="28" spans="2:15" s="48" customFormat="1" x14ac:dyDescent="0.2">
      <c r="F28" s="49" t="s">
        <v>60</v>
      </c>
      <c r="K28" s="48" t="s">
        <v>107</v>
      </c>
      <c r="N28" s="49"/>
    </row>
    <row r="29" spans="2:15" s="48" customFormat="1" x14ac:dyDescent="0.2">
      <c r="F29" s="49" t="s">
        <v>122</v>
      </c>
      <c r="K29" s="48" t="s">
        <v>78</v>
      </c>
      <c r="N29" s="49"/>
    </row>
    <row r="30" spans="2:15" s="48" customFormat="1" x14ac:dyDescent="0.2">
      <c r="F30" s="49" t="s">
        <v>45</v>
      </c>
      <c r="K30" s="48" t="s">
        <v>94</v>
      </c>
      <c r="N30" s="49"/>
    </row>
    <row r="31" spans="2:15" s="48" customFormat="1" x14ac:dyDescent="0.2">
      <c r="F31" s="49" t="s">
        <v>116</v>
      </c>
      <c r="K31" s="48" t="s">
        <v>93</v>
      </c>
      <c r="N31" s="49"/>
    </row>
    <row r="32" spans="2:15" s="48" customFormat="1" x14ac:dyDescent="0.2">
      <c r="F32" s="49" t="s">
        <v>124</v>
      </c>
      <c r="K32" s="48" t="s">
        <v>79</v>
      </c>
      <c r="N32" s="49"/>
    </row>
    <row r="33" spans="6:14" s="48" customFormat="1" x14ac:dyDescent="0.2">
      <c r="F33" s="49" t="s">
        <v>37</v>
      </c>
      <c r="K33" s="48" t="s">
        <v>80</v>
      </c>
      <c r="N33" s="49"/>
    </row>
    <row r="34" spans="6:14" s="48" customFormat="1" x14ac:dyDescent="0.2">
      <c r="F34" s="49" t="s">
        <v>38</v>
      </c>
      <c r="N34" s="49"/>
    </row>
    <row r="35" spans="6:14" s="48" customFormat="1" x14ac:dyDescent="0.2">
      <c r="F35" s="49" t="s">
        <v>39</v>
      </c>
      <c r="N35" s="49"/>
    </row>
    <row r="36" spans="6:14" s="48" customFormat="1" x14ac:dyDescent="0.2">
      <c r="L36" s="49"/>
      <c r="N36" s="49"/>
    </row>
  </sheetData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5C7A6D7-BFC0-4B29-8493-47FE22705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PRODUTOS</vt:lpstr>
      <vt:lpstr>Opções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Thiago Reis</dc:creator>
  <cp:keywords/>
  <cp:lastModifiedBy>Domingos Junqueira</cp:lastModifiedBy>
  <cp:lastPrinted>2017-02-01T13:16:53Z</cp:lastPrinted>
  <dcterms:created xsi:type="dcterms:W3CDTF">2014-09-17T02:46:05Z</dcterms:created>
  <dcterms:modified xsi:type="dcterms:W3CDTF">2021-11-05T06:59:33Z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TC039870559991</vt:lpwstr>
  </property>
</Properties>
</file>