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200.145.235.188\Arquivos\Colaboradores\Douglas Marrara\Webservice\Modelo 2\"/>
    </mc:Choice>
  </mc:AlternateContent>
  <xr:revisionPtr revIDLastSave="0" documentId="13_ncr:1_{B038B95A-CAAB-46C2-A01D-71EA19F4770D}" xr6:coauthVersionLast="47" xr6:coauthVersionMax="47" xr10:uidLastSave="{00000000-0000-0000-0000-000000000000}"/>
  <bookViews>
    <workbookView xWindow="-120" yWindow="-120" windowWidth="29040" windowHeight="15840" xr2:uid="{42EB8347-3806-4A39-B00E-1F86C0285DFB}"/>
  </bookViews>
  <sheets>
    <sheet name="Planilha1" sheetId="1" r:id="rId1"/>
    <sheet name="11.111.111_0001-11" sheetId="2" r:id="rId2"/>
    <sheet name="22.222.222_0002-22" sheetId="3" r:id="rId3"/>
    <sheet name="33.333.333_0003-33" sheetId="4" r:id="rId4"/>
    <sheet name="44.444.444_0004-44" sheetId="5" r:id="rId5"/>
    <sheet name="55.555.555_0005-55" sheetId="6" r:id="rId6"/>
    <sheet name="66.666.666_0006-66" sheetId="7" r:id="rId7"/>
  </sheets>
  <externalReferences>
    <externalReference r:id="rId8"/>
  </externalReferences>
  <definedNames>
    <definedName name="_xlnm.Print_Area" localSheetId="1">'11.111.111_0001-11'!$A$1:$G$78</definedName>
    <definedName name="_xlnm.Print_Area" localSheetId="2">'22.222.222_0002-22'!$A$1:$G$78</definedName>
    <definedName name="_xlnm.Print_Area" localSheetId="3">'33.333.333_0003-33'!$A$1:$G$78</definedName>
    <definedName name="_xlnm.Print_Area" localSheetId="4">'44.444.444_0004-44'!$A$1:$G$78</definedName>
    <definedName name="_xlnm.Print_Area" localSheetId="5">'55.555.555_0005-55'!$A$1:$G$78</definedName>
    <definedName name="_xlnm.Print_Area" localSheetId="6">'66.666.666_0006-66'!$A$1:$G$78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75" i="7" l="1"/>
  <c r="D74" i="7"/>
  <c r="D73" i="7"/>
  <c r="D72" i="7"/>
  <c r="D71" i="7"/>
  <c r="D70" i="7"/>
  <c r="D69" i="7"/>
  <c r="G66" i="7"/>
  <c r="E66" i="7"/>
  <c r="B66" i="7"/>
  <c r="D62" i="7"/>
  <c r="D61" i="7"/>
  <c r="D60" i="7"/>
  <c r="D59" i="7"/>
  <c r="D58" i="7"/>
  <c r="D57" i="7"/>
  <c r="D56" i="7"/>
  <c r="D55" i="7"/>
  <c r="D54" i="7"/>
  <c r="D53" i="7"/>
  <c r="G50" i="7"/>
  <c r="E50" i="7"/>
  <c r="B50" i="7"/>
  <c r="D46" i="7"/>
  <c r="D45" i="7"/>
  <c r="D44" i="7"/>
  <c r="D43" i="7"/>
  <c r="D42" i="7"/>
  <c r="D41" i="7"/>
  <c r="D40" i="7"/>
  <c r="D39" i="7"/>
  <c r="D38" i="7"/>
  <c r="C37" i="7"/>
  <c r="G34" i="7"/>
  <c r="E34" i="7"/>
  <c r="B34" i="7"/>
  <c r="G20" i="7"/>
  <c r="E20" i="7"/>
  <c r="B20" i="7"/>
  <c r="C16" i="7"/>
  <c r="C15" i="7"/>
  <c r="C14" i="7"/>
  <c r="C13" i="7"/>
  <c r="C12" i="7"/>
  <c r="C11" i="7"/>
  <c r="C10" i="7"/>
  <c r="C9" i="7"/>
  <c r="G6" i="7"/>
  <c r="E6" i="7"/>
  <c r="B6" i="7"/>
  <c r="B2" i="7"/>
  <c r="D75" i="6"/>
  <c r="D74" i="6"/>
  <c r="D73" i="6"/>
  <c r="D72" i="6"/>
  <c r="D71" i="6"/>
  <c r="D70" i="6"/>
  <c r="D69" i="6"/>
  <c r="G66" i="6"/>
  <c r="E66" i="6"/>
  <c r="B66" i="6"/>
  <c r="D62" i="6"/>
  <c r="D61" i="6"/>
  <c r="D60" i="6"/>
  <c r="D59" i="6"/>
  <c r="D58" i="6"/>
  <c r="D57" i="6"/>
  <c r="D56" i="6"/>
  <c r="D55" i="6"/>
  <c r="D54" i="6"/>
  <c r="D53" i="6"/>
  <c r="G50" i="6"/>
  <c r="E50" i="6"/>
  <c r="B50" i="6"/>
  <c r="D46" i="6"/>
  <c r="D45" i="6"/>
  <c r="D44" i="6"/>
  <c r="D43" i="6"/>
  <c r="D42" i="6"/>
  <c r="D41" i="6"/>
  <c r="D40" i="6"/>
  <c r="D39" i="6"/>
  <c r="D38" i="6"/>
  <c r="C37" i="6"/>
  <c r="G34" i="6"/>
  <c r="E34" i="6"/>
  <c r="B34" i="6"/>
  <c r="G20" i="6"/>
  <c r="E20" i="6"/>
  <c r="B20" i="6"/>
  <c r="C16" i="6"/>
  <c r="C15" i="6"/>
  <c r="C14" i="6"/>
  <c r="C13" i="6"/>
  <c r="C12" i="6"/>
  <c r="C11" i="6"/>
  <c r="C10" i="6"/>
  <c r="C9" i="6"/>
  <c r="G6" i="6"/>
  <c r="E6" i="6"/>
  <c r="B6" i="6"/>
  <c r="B2" i="6"/>
  <c r="D75" i="5"/>
  <c r="D74" i="5"/>
  <c r="D73" i="5"/>
  <c r="D72" i="5"/>
  <c r="D71" i="5"/>
  <c r="D70" i="5"/>
  <c r="D69" i="5"/>
  <c r="G66" i="5"/>
  <c r="E66" i="5"/>
  <c r="B66" i="5"/>
  <c r="D62" i="5"/>
  <c r="D61" i="5"/>
  <c r="D60" i="5"/>
  <c r="D59" i="5"/>
  <c r="D58" i="5"/>
  <c r="D57" i="5"/>
  <c r="D56" i="5"/>
  <c r="D55" i="5"/>
  <c r="D54" i="5"/>
  <c r="D53" i="5"/>
  <c r="G50" i="5"/>
  <c r="E50" i="5"/>
  <c r="B50" i="5"/>
  <c r="D46" i="5"/>
  <c r="D45" i="5"/>
  <c r="D44" i="5"/>
  <c r="D43" i="5"/>
  <c r="D42" i="5"/>
  <c r="D41" i="5"/>
  <c r="D40" i="5"/>
  <c r="D39" i="5"/>
  <c r="D38" i="5"/>
  <c r="C37" i="5"/>
  <c r="G34" i="5"/>
  <c r="E34" i="5"/>
  <c r="B34" i="5"/>
  <c r="G20" i="5"/>
  <c r="E20" i="5"/>
  <c r="B20" i="5"/>
  <c r="C16" i="5"/>
  <c r="C15" i="5"/>
  <c r="C14" i="5"/>
  <c r="C13" i="5"/>
  <c r="C12" i="5"/>
  <c r="C11" i="5"/>
  <c r="C10" i="5"/>
  <c r="C9" i="5"/>
  <c r="G6" i="5"/>
  <c r="E6" i="5"/>
  <c r="B6" i="5"/>
  <c r="B2" i="5"/>
  <c r="D75" i="4"/>
  <c r="D74" i="4"/>
  <c r="D73" i="4"/>
  <c r="D72" i="4"/>
  <c r="D71" i="4"/>
  <c r="D70" i="4"/>
  <c r="D69" i="4"/>
  <c r="G66" i="4"/>
  <c r="E66" i="4"/>
  <c r="B66" i="4"/>
  <c r="D62" i="4"/>
  <c r="D61" i="4"/>
  <c r="D60" i="4"/>
  <c r="D59" i="4"/>
  <c r="D58" i="4"/>
  <c r="D57" i="4"/>
  <c r="D56" i="4"/>
  <c r="D55" i="4"/>
  <c r="D54" i="4"/>
  <c r="D53" i="4"/>
  <c r="G50" i="4"/>
  <c r="E50" i="4"/>
  <c r="B50" i="4"/>
  <c r="D46" i="4"/>
  <c r="D45" i="4"/>
  <c r="D44" i="4"/>
  <c r="D43" i="4"/>
  <c r="D42" i="4"/>
  <c r="D41" i="4"/>
  <c r="D40" i="4"/>
  <c r="D39" i="4"/>
  <c r="D38" i="4"/>
  <c r="C37" i="4"/>
  <c r="G34" i="4"/>
  <c r="E34" i="4"/>
  <c r="B34" i="4"/>
  <c r="G20" i="4"/>
  <c r="E20" i="4"/>
  <c r="B20" i="4"/>
  <c r="C16" i="4"/>
  <c r="C15" i="4"/>
  <c r="C14" i="4"/>
  <c r="C13" i="4"/>
  <c r="C12" i="4"/>
  <c r="C11" i="4"/>
  <c r="C10" i="4"/>
  <c r="C9" i="4"/>
  <c r="G6" i="4"/>
  <c r="E6" i="4"/>
  <c r="B6" i="4"/>
  <c r="B2" i="4"/>
  <c r="D75" i="3"/>
  <c r="D74" i="3"/>
  <c r="D73" i="3"/>
  <c r="D72" i="3"/>
  <c r="D71" i="3"/>
  <c r="D70" i="3"/>
  <c r="D69" i="3"/>
  <c r="G66" i="3"/>
  <c r="E66" i="3"/>
  <c r="B66" i="3"/>
  <c r="D62" i="3"/>
  <c r="D61" i="3"/>
  <c r="D60" i="3"/>
  <c r="D59" i="3"/>
  <c r="D58" i="3"/>
  <c r="D57" i="3"/>
  <c r="D56" i="3"/>
  <c r="D55" i="3"/>
  <c r="D54" i="3"/>
  <c r="D53" i="3"/>
  <c r="G50" i="3"/>
  <c r="E50" i="3"/>
  <c r="B50" i="3"/>
  <c r="D46" i="3"/>
  <c r="D45" i="3"/>
  <c r="D44" i="3"/>
  <c r="D43" i="3"/>
  <c r="D42" i="3"/>
  <c r="D41" i="3"/>
  <c r="D40" i="3"/>
  <c r="D39" i="3"/>
  <c r="D38" i="3"/>
  <c r="C37" i="3"/>
  <c r="G34" i="3"/>
  <c r="E34" i="3"/>
  <c r="B34" i="3"/>
  <c r="G20" i="3"/>
  <c r="E20" i="3"/>
  <c r="B20" i="3"/>
  <c r="C16" i="3"/>
  <c r="C15" i="3"/>
  <c r="C14" i="3"/>
  <c r="C13" i="3"/>
  <c r="C12" i="3"/>
  <c r="C11" i="3"/>
  <c r="C10" i="3"/>
  <c r="C9" i="3"/>
  <c r="G6" i="3"/>
  <c r="E6" i="3"/>
  <c r="B6" i="3"/>
  <c r="B2" i="3"/>
  <c r="C16" i="2"/>
  <c r="C15" i="2"/>
  <c r="C14" i="2"/>
  <c r="C13" i="2"/>
  <c r="C12" i="2"/>
  <c r="C11" i="2"/>
  <c r="C10" i="2"/>
  <c r="C9" i="2"/>
  <c r="G66" i="2"/>
  <c r="E66" i="2"/>
  <c r="B66" i="2"/>
  <c r="G50" i="2"/>
  <c r="E50" i="2"/>
  <c r="B50" i="2"/>
  <c r="G34" i="2"/>
  <c r="E34" i="2"/>
  <c r="B34" i="2"/>
  <c r="G20" i="2"/>
  <c r="E20" i="2"/>
  <c r="B20" i="2"/>
  <c r="G6" i="2"/>
  <c r="E6" i="2"/>
  <c r="B2" i="2"/>
  <c r="B6" i="2"/>
  <c r="D62" i="2"/>
  <c r="D61" i="2"/>
  <c r="D60" i="2"/>
  <c r="D59" i="2"/>
  <c r="D58" i="2"/>
  <c r="D57" i="2"/>
  <c r="D56" i="2"/>
  <c r="D55" i="2"/>
  <c r="D54" i="2"/>
  <c r="D53" i="2"/>
  <c r="D75" i="2"/>
  <c r="D74" i="2"/>
  <c r="D73" i="2"/>
  <c r="D72" i="2"/>
  <c r="D71" i="2"/>
  <c r="D70" i="2"/>
  <c r="D69" i="2"/>
  <c r="D46" i="2"/>
  <c r="D45" i="2"/>
  <c r="D44" i="2"/>
  <c r="D43" i="2"/>
  <c r="D42" i="2"/>
  <c r="D41" i="2"/>
  <c r="D40" i="2"/>
  <c r="D39" i="2"/>
  <c r="D38" i="2"/>
  <c r="C37" i="2"/>
</calcChain>
</file>

<file path=xl/sharedStrings.xml><?xml version="1.0" encoding="utf-8"?>
<sst xmlns="http://schemas.openxmlformats.org/spreadsheetml/2006/main" count="1330" uniqueCount="110">
  <si>
    <t>CNPJ</t>
  </si>
  <si>
    <t>Número da Amostra</t>
  </si>
  <si>
    <t>Tipo de Combustível</t>
  </si>
  <si>
    <t>Data de Coleta</t>
  </si>
  <si>
    <t>Nº do Bico</t>
  </si>
  <si>
    <t>Nº do Tanque</t>
  </si>
  <si>
    <t>Razão Social</t>
  </si>
  <si>
    <t>Aspecto</t>
  </si>
  <si>
    <t>Cor</t>
  </si>
  <si>
    <t>Massa Específica à 20°C</t>
  </si>
  <si>
    <t>Teor de Etanol Anidro 
Combustível (EAC)</t>
  </si>
  <si>
    <t>Destilação - 10% evaporados</t>
  </si>
  <si>
    <t>Destilação - 50% evaporados</t>
  </si>
  <si>
    <t>Destilação - 90% evaporados</t>
  </si>
  <si>
    <t>Destilação - PFE</t>
  </si>
  <si>
    <t>Destilação - Resíduo</t>
  </si>
  <si>
    <t>Nº de Octano Pesquisa - RON</t>
  </si>
  <si>
    <t>Nº de Octano Motor - MON</t>
  </si>
  <si>
    <t>IAD</t>
  </si>
  <si>
    <t>Olefinas</t>
  </si>
  <si>
    <t>Saturados</t>
  </si>
  <si>
    <t>Aromáticos</t>
  </si>
  <si>
    <t>Teor de benzeno</t>
  </si>
  <si>
    <r>
      <t>Aspecto</t>
    </r>
    <r>
      <rPr>
        <sz val="11"/>
        <color rgb="FFFF9B9B"/>
        <rFont val="Calibri"/>
        <family val="2"/>
        <scheme val="minor"/>
      </rPr>
      <t>2</t>
    </r>
  </si>
  <si>
    <r>
      <t>Cor</t>
    </r>
    <r>
      <rPr>
        <sz val="11"/>
        <color rgb="FFFF9B9B"/>
        <rFont val="Calibri"/>
        <family val="2"/>
        <scheme val="minor"/>
      </rPr>
      <t>3</t>
    </r>
  </si>
  <si>
    <t>Teor de biodiesel</t>
  </si>
  <si>
    <t>Destilação - 10% recuperados</t>
  </si>
  <si>
    <t>Destilação - 50% recuperados</t>
  </si>
  <si>
    <t>Destilação - 85% recuperados</t>
  </si>
  <si>
    <t>Destilação - 90% recuperados</t>
  </si>
  <si>
    <t>Destilação - 95% recuperados</t>
  </si>
  <si>
    <r>
      <t>Massa específica à 20°C</t>
    </r>
    <r>
      <rPr>
        <sz val="11"/>
        <color rgb="FFFF9B9B"/>
        <rFont val="Calibri"/>
        <family val="2"/>
        <scheme val="minor"/>
      </rPr>
      <t>2</t>
    </r>
  </si>
  <si>
    <t>Ponto de fulgor</t>
  </si>
  <si>
    <r>
      <t>Aspecto</t>
    </r>
    <r>
      <rPr>
        <sz val="11"/>
        <color theme="8" tint="0.79998168889431442"/>
        <rFont val="Calibri"/>
        <family val="2"/>
        <scheme val="minor"/>
      </rPr>
      <t>4</t>
    </r>
  </si>
  <si>
    <r>
      <t>Cor</t>
    </r>
    <r>
      <rPr>
        <sz val="11"/>
        <color theme="8" tint="0.79998168889431442"/>
        <rFont val="Calibri"/>
        <family val="2"/>
        <scheme val="minor"/>
      </rPr>
      <t>5</t>
    </r>
  </si>
  <si>
    <t>Condutividade elétrica</t>
  </si>
  <si>
    <t>Potencial hidrogeniônico (pH)</t>
  </si>
  <si>
    <r>
      <t>Massa específica à 20°C</t>
    </r>
    <r>
      <rPr>
        <sz val="11"/>
        <color theme="8" tint="0.79998168889431442"/>
        <rFont val="Calibri"/>
        <family val="2"/>
        <scheme val="minor"/>
      </rPr>
      <t>6</t>
    </r>
  </si>
  <si>
    <t>Teor alcoólico</t>
  </si>
  <si>
    <t>Teor de metanol</t>
  </si>
  <si>
    <t>GCC</t>
  </si>
  <si>
    <t>Límpido e isento de impurezas</t>
  </si>
  <si>
    <t>Laranja</t>
  </si>
  <si>
    <t xml:space="preserve"> - </t>
  </si>
  <si>
    <t>GCA</t>
  </si>
  <si>
    <t>Verde</t>
  </si>
  <si>
    <t>Amarelo</t>
  </si>
  <si>
    <t>S500C</t>
  </si>
  <si>
    <t>Vermelho</t>
  </si>
  <si>
    <t>S10C</t>
  </si>
  <si>
    <t>EHC</t>
  </si>
  <si>
    <t>Límpido e isento de impurezas (LII)</t>
  </si>
  <si>
    <t>Incolor</t>
  </si>
  <si>
    <t>Razão Social:</t>
  </si>
  <si>
    <t>CNPJ:</t>
  </si>
  <si>
    <t>Nº da amostra:</t>
  </si>
  <si>
    <t>Nº do Bico:</t>
  </si>
  <si>
    <t>Nº do Tanque:</t>
  </si>
  <si>
    <t>Parâmetro</t>
  </si>
  <si>
    <t>Resultado</t>
  </si>
  <si>
    <t>Unidade</t>
  </si>
  <si>
    <t>Especificação*</t>
  </si>
  <si>
    <t>-</t>
  </si>
  <si>
    <t>Exceto Azul</t>
  </si>
  <si>
    <t>Teor de Etanol Anidro
Combustível (EAC)</t>
  </si>
  <si>
    <t>% volume</t>
  </si>
  <si>
    <t>26 a 28</t>
  </si>
  <si>
    <t>°C</t>
  </si>
  <si>
    <t>máx. 65,0</t>
  </si>
  <si>
    <t>máx. 80,0</t>
  </si>
  <si>
    <t>máx. 190,0</t>
  </si>
  <si>
    <t>máx. 215,0</t>
  </si>
  <si>
    <t>kg/m³</t>
  </si>
  <si>
    <t>mín. 715,0</t>
  </si>
  <si>
    <t>9,5 a 15,5</t>
  </si>
  <si>
    <t>S10: 245,0 a 295,0
S500: 245,0 a 310,0</t>
  </si>
  <si>
    <t>S500: máx. 360,0</t>
  </si>
  <si>
    <t>S500: Anotar</t>
  </si>
  <si>
    <t>S10: máx. 370,0</t>
  </si>
  <si>
    <t>Massa específica a 20°C</t>
  </si>
  <si>
    <t>mín. 38,0</t>
  </si>
  <si>
    <t>Exceto Laranja e Azul</t>
  </si>
  <si>
    <t>µS/m</t>
  </si>
  <si>
    <t xml:space="preserve">máx. 300 	</t>
  </si>
  <si>
    <t>6,0 a 8,0</t>
  </si>
  <si>
    <t>Massa específica à 20°C</t>
  </si>
  <si>
    <t>802,9 a 811,2</t>
  </si>
  <si>
    <t>% massa</t>
  </si>
  <si>
    <t>92,5 a 95,4</t>
  </si>
  <si>
    <t>máx. 0,5</t>
  </si>
  <si>
    <t>DADOS DA AMOSTRA E RESULTADOS</t>
  </si>
  <si>
    <t>S10: mín. 180,0</t>
  </si>
  <si>
    <t>S500: Vermelho</t>
  </si>
  <si>
    <t>S500: 245,0 a 310,0</t>
  </si>
  <si>
    <t>S500: 815,0 a 865,0</t>
  </si>
  <si>
    <t>S10: Incolor a amarelado</t>
  </si>
  <si>
    <t>S10: 815,0 a 853,0</t>
  </si>
  <si>
    <t>11.111.111/0001-11</t>
  </si>
  <si>
    <t>22.222.222/0002-22</t>
  </si>
  <si>
    <t>33.333.333/0003-33</t>
  </si>
  <si>
    <t>44.444.444/0004-44</t>
  </si>
  <si>
    <t>55.555.555/0005-55</t>
  </si>
  <si>
    <t>66.666.666/0006-66</t>
  </si>
  <si>
    <t>Empresa 1</t>
  </si>
  <si>
    <t>Empresa 2</t>
  </si>
  <si>
    <t>Empresa 3</t>
  </si>
  <si>
    <t>Empresa 4</t>
  </si>
  <si>
    <t>Empresa 5</t>
  </si>
  <si>
    <t>Empresa 6</t>
  </si>
  <si>
    <t>DADOS DA EMPRESA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</si>
</sst>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9B9B"/>
      <name val="Calibri"/>
      <family val="2"/>
      <scheme val="minor"/>
    </font>
    <font>
      <sz val="11"/>
      <color theme="8" tint="0.79998168889431442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9B9B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14" fontId="4" fillId="2" borderId="4" xfId="0" applyNumberFormat="1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4" fontId="0" fillId="0" borderId="7" xfId="0" applyNumberFormat="1" applyBorder="1" applyAlignment="1">
      <alignment horizontal="center" vertical="center"/>
    </xf>
    <xf numFmtId="164" fontId="0" fillId="0" borderId="7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164" fontId="0" fillId="0" borderId="10" xfId="0" applyNumberForma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14" fontId="0" fillId="0" borderId="12" xfId="0" applyNumberFormat="1" applyBorder="1" applyAlignment="1">
      <alignment horizontal="center" vertical="center"/>
    </xf>
    <xf numFmtId="164" fontId="0" fillId="0" borderId="12" xfId="0" applyNumberFormat="1" applyBorder="1" applyAlignment="1">
      <alignment horizontal="center" vertical="center"/>
    </xf>
    <xf numFmtId="164" fontId="0" fillId="0" borderId="13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64" fontId="0" fillId="0" borderId="8" xfId="0" applyNumberForma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5" fillId="0" borderId="15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164" fontId="6" fillId="0" borderId="0" xfId="0" applyNumberFormat="1" applyFont="1" applyBorder="1" applyAlignment="1">
      <alignment horizontal="center" vertical="center" wrapText="1"/>
    </xf>
    <xf numFmtId="0" fontId="5" fillId="6" borderId="14" xfId="0" applyFont="1" applyFill="1" applyBorder="1" applyAlignment="1">
      <alignment horizontal="center" vertical="center"/>
    </xf>
    <xf numFmtId="2" fontId="6" fillId="0" borderId="16" xfId="0" applyNumberFormat="1" applyFont="1" applyBorder="1" applyAlignment="1">
      <alignment horizontal="center" vertical="center" wrapText="1"/>
    </xf>
    <xf numFmtId="2" fontId="6" fillId="0" borderId="17" xfId="0" applyNumberFormat="1" applyFont="1" applyBorder="1" applyAlignment="1">
      <alignment horizontal="center" vertical="center" wrapText="1"/>
    </xf>
    <xf numFmtId="0" fontId="5" fillId="6" borderId="16" xfId="0" applyFont="1" applyFill="1" applyBorder="1" applyAlignment="1">
      <alignment horizontal="center" vertical="center"/>
    </xf>
    <xf numFmtId="0" fontId="5" fillId="6" borderId="17" xfId="0" applyFont="1" applyFill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5" fillId="6" borderId="14" xfId="0" applyFont="1" applyFill="1" applyBorder="1" applyAlignment="1">
      <alignment horizontal="center" vertical="center"/>
    </xf>
    <xf numFmtId="0" fontId="5" fillId="6" borderId="0" xfId="0" applyFont="1" applyFill="1" applyBorder="1" applyAlignment="1">
      <alignment horizontal="center" vertical="center"/>
    </xf>
    <xf numFmtId="0" fontId="0" fillId="7" borderId="0" xfId="0" applyFill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1" fillId="0" borderId="0" xfId="0" applyFont="1" applyBorder="1" applyAlignment="1">
      <alignment horizontal="left" vertical="top" wrapText="1"/>
    </xf>
    <xf numFmtId="0" fontId="0" fillId="0" borderId="18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7" borderId="15" xfId="0" applyFill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5" fillId="6" borderId="20" xfId="0" applyFont="1" applyFill="1" applyBorder="1" applyAlignment="1">
      <alignment horizontal="center" vertical="center"/>
    </xf>
    <xf numFmtId="0" fontId="5" fillId="6" borderId="21" xfId="0" applyFont="1" applyFill="1" applyBorder="1" applyAlignment="1">
      <alignment horizontal="center" vertical="center"/>
    </xf>
    <xf numFmtId="0" fontId="5" fillId="0" borderId="20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6" fillId="0" borderId="21" xfId="0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5" fillId="6" borderId="22" xfId="0" applyFont="1" applyFill="1" applyBorder="1" applyAlignment="1">
      <alignment horizontal="center" vertical="center"/>
    </xf>
    <xf numFmtId="0" fontId="5" fillId="6" borderId="23" xfId="0" applyFont="1" applyFill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1" fontId="6" fillId="7" borderId="15" xfId="0" applyNumberFormat="1" applyFont="1" applyFill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2" fontId="6" fillId="8" borderId="16" xfId="0" applyNumberFormat="1" applyFont="1" applyFill="1" applyBorder="1" applyAlignment="1">
      <alignment horizontal="center" vertical="center" wrapText="1"/>
    </xf>
    <xf numFmtId="2" fontId="6" fillId="8" borderId="17" xfId="0" applyNumberFormat="1" applyFont="1" applyFill="1" applyBorder="1" applyAlignment="1">
      <alignment horizontal="center" vertical="center" wrapText="1"/>
    </xf>
    <xf numFmtId="1" fontId="6" fillId="8" borderId="16" xfId="0" applyNumberFormat="1" applyFont="1" applyFill="1" applyBorder="1" applyAlignment="1">
      <alignment horizontal="center" vertical="center" wrapText="1"/>
    </xf>
    <xf numFmtId="1" fontId="6" fillId="8" borderId="17" xfId="0" applyNumberFormat="1" applyFont="1" applyFill="1" applyBorder="1" applyAlignment="1">
      <alignment horizontal="center" vertical="center" wrapText="1"/>
    </xf>
    <xf numFmtId="164" fontId="6" fillId="8" borderId="16" xfId="0" applyNumberFormat="1" applyFont="1" applyFill="1" applyBorder="1" applyAlignment="1">
      <alignment horizontal="center" vertical="center" wrapText="1"/>
    </xf>
    <xf numFmtId="164" fontId="6" fillId="8" borderId="17" xfId="0" applyNumberFormat="1" applyFont="1" applyFill="1" applyBorder="1" applyAlignment="1">
      <alignment horizontal="center" vertical="center" wrapText="1"/>
    </xf>
    <xf numFmtId="164" fontId="6" fillId="8" borderId="26" xfId="0" applyNumberFormat="1" applyFont="1" applyFill="1" applyBorder="1" applyAlignment="1">
      <alignment horizontal="center" vertical="center" wrapText="1"/>
    </xf>
    <xf numFmtId="164" fontId="6" fillId="8" borderId="25" xfId="0" applyNumberFormat="1" applyFont="1" applyFill="1" applyBorder="1" applyAlignment="1">
      <alignment horizontal="center" vertical="center" wrapText="1"/>
    </xf>
    <xf numFmtId="1" fontId="6" fillId="8" borderId="26" xfId="0" applyNumberFormat="1" applyFont="1" applyFill="1" applyBorder="1" applyAlignment="1">
      <alignment horizontal="center" vertical="center" wrapText="1"/>
    </xf>
    <xf numFmtId="1" fontId="6" fillId="8" borderId="25" xfId="0" applyNumberFormat="1" applyFont="1" applyFill="1" applyBorder="1" applyAlignment="1">
      <alignment horizontal="center" vertical="center" wrapText="1"/>
    </xf>
    <xf numFmtId="0" fontId="6" fillId="9" borderId="0" xfId="0" applyFont="1" applyFill="1" applyAlignment="1">
      <alignment horizontal="center" vertical="center"/>
    </xf>
  </cellXfs>
  <cellStyles count="1">
    <cellStyle name="Normal" xfId="0" builtinId="0"/>
  </cellStyles>
  <dxfs count="44">
    <dxf>
      <numFmt numFmtId="164" formatCode="0.0"/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/>
        <top style="hair">
          <color auto="1"/>
        </top>
        <bottom style="hair">
          <color auto="1"/>
        </bottom>
        <vertical/>
        <horizontal/>
      </border>
    </dxf>
    <dxf>
      <numFmt numFmtId="164" formatCode="0.0"/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numFmt numFmtId="164" formatCode="0.0"/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numFmt numFmtId="164" formatCode="0.0"/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numFmt numFmtId="19" formatCode="dd/mm/yyyy"/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 outline="0">
        <bottom style="thin">
          <color auto="1"/>
        </bottom>
      </border>
    </dxf>
    <dxf>
      <border outline="0">
        <bottom style="hair">
          <color auto="1"/>
        </bottom>
      </border>
    </dxf>
    <dxf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laboradores/Douglas%20Marrara/Webservice/Webservice%20Oficial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ilha2"/>
      <sheetName val="Banco de Dados"/>
      <sheetName val="Planilha4"/>
      <sheetName val="Gasolina"/>
      <sheetName val="Óleo diesel"/>
      <sheetName val="Etanol"/>
      <sheetName val="Gráficos"/>
      <sheetName val="Planilha3"/>
      <sheetName val="Cadastro Usuários"/>
    </sheetNames>
    <sheetDataSet>
      <sheetData sheetId="0"/>
      <sheetData sheetId="1"/>
      <sheetData sheetId="2">
        <row r="14">
          <cell r="B14" t="str">
            <v xml:space="preserve">PF 20 11167  </v>
          </cell>
          <cell r="C14" t="str">
            <v>S10C</v>
          </cell>
          <cell r="D14">
            <v>44671</v>
          </cell>
          <cell r="E14" t="str">
            <v xml:space="preserve"> - </v>
          </cell>
          <cell r="F14" t="str">
            <v xml:space="preserve"> - </v>
          </cell>
          <cell r="G14" t="str">
            <v>Vibra</v>
          </cell>
          <cell r="H14" t="str">
            <v>(vazio)</v>
          </cell>
          <cell r="I14" t="str">
            <v>(vazio)</v>
          </cell>
          <cell r="J14" t="str">
            <v>(vazio)</v>
          </cell>
          <cell r="K14" t="str">
            <v>(vazio)</v>
          </cell>
          <cell r="L14" t="str">
            <v>Límpido e isento de impurezas</v>
          </cell>
          <cell r="M14" t="str">
            <v>Amarelo</v>
          </cell>
          <cell r="N14">
            <v>193.2</v>
          </cell>
          <cell r="O14">
            <v>268.89999999999998</v>
          </cell>
          <cell r="P14">
            <v>326.8</v>
          </cell>
          <cell r="Q14">
            <v>338.2</v>
          </cell>
          <cell r="R14">
            <v>356.3</v>
          </cell>
          <cell r="S14" t="str">
            <v xml:space="preserve"> - </v>
          </cell>
          <cell r="T14" t="str">
            <v>(vazio)</v>
          </cell>
          <cell r="U14" t="str">
            <v>(vazio)</v>
          </cell>
          <cell r="V14" t="str">
            <v>(vazio)</v>
          </cell>
          <cell r="W14" t="str">
            <v>Toso Auto Posto Ltda</v>
          </cell>
          <cell r="X14" t="str">
            <v>Rua Javari, 3205</v>
          </cell>
          <cell r="Y14" t="str">
            <v>Ribeirão Preto</v>
          </cell>
          <cell r="Z14" t="str">
            <v>SP</v>
          </cell>
          <cell r="AA14" t="str">
            <v>ca.toso@bol.com.br</v>
          </cell>
          <cell r="AB14">
            <v>15</v>
          </cell>
          <cell r="AC14">
            <v>4</v>
          </cell>
          <cell r="AD14">
            <v>1</v>
          </cell>
          <cell r="AE14"/>
          <cell r="AF14"/>
          <cell r="AG14"/>
          <cell r="AH14"/>
          <cell r="AI14"/>
          <cell r="AJ14"/>
          <cell r="AK14"/>
          <cell r="AL14"/>
          <cell r="AM14"/>
          <cell r="AN14"/>
          <cell r="AO14"/>
          <cell r="AP14"/>
          <cell r="AQ14">
            <v>10</v>
          </cell>
          <cell r="AR14">
            <v>841</v>
          </cell>
          <cell r="AS14"/>
          <cell r="AT14"/>
          <cell r="AU14"/>
          <cell r="AV14"/>
        </row>
        <row r="15">
          <cell r="B15" t="str">
            <v xml:space="preserve">PF 20 11168 </v>
          </cell>
          <cell r="C15" t="str">
            <v>EHC</v>
          </cell>
          <cell r="D15">
            <v>44671</v>
          </cell>
          <cell r="E15" t="str">
            <v xml:space="preserve"> - </v>
          </cell>
          <cell r="F15" t="str">
            <v xml:space="preserve"> - </v>
          </cell>
          <cell r="G15" t="str">
            <v>ALL</v>
          </cell>
          <cell r="H15" t="str">
            <v>(vazio)</v>
          </cell>
          <cell r="I15" t="str">
            <v>(vazio)</v>
          </cell>
          <cell r="J15" t="str">
            <v>(vazio)</v>
          </cell>
          <cell r="K15" t="str">
            <v>(vazio)</v>
          </cell>
          <cell r="L15" t="str">
            <v>(vazio)</v>
          </cell>
          <cell r="M15" t="str">
            <v>(vazio)</v>
          </cell>
          <cell r="N15" t="str">
            <v>(vazio)</v>
          </cell>
          <cell r="O15" t="str">
            <v>(vazio)</v>
          </cell>
          <cell r="P15" t="str">
            <v>(vazio)</v>
          </cell>
          <cell r="Q15" t="str">
            <v>(vazio)</v>
          </cell>
          <cell r="R15" t="str">
            <v>(vazio)</v>
          </cell>
          <cell r="S15" t="str">
            <v>(vazio)</v>
          </cell>
          <cell r="T15" t="str">
            <v>Límpido e isento de impurezas (LII)</v>
          </cell>
          <cell r="U15" t="str">
            <v>Incolor</v>
          </cell>
          <cell r="V15" t="str">
            <v xml:space="preserve"> - </v>
          </cell>
          <cell r="W15" t="str">
            <v>Toso Auto Posto Ltda</v>
          </cell>
          <cell r="X15" t="str">
            <v>Rua Javari, 3205</v>
          </cell>
          <cell r="Y15" t="str">
            <v>Ribeirão Preto</v>
          </cell>
          <cell r="Z15" t="str">
            <v>SP</v>
          </cell>
          <cell r="AA15" t="str">
            <v>ca.toso@bol.com.br</v>
          </cell>
          <cell r="AB15">
            <v>18</v>
          </cell>
          <cell r="AC15">
            <v>3</v>
          </cell>
          <cell r="AD15">
            <v>1</v>
          </cell>
          <cell r="AE15"/>
          <cell r="AF15"/>
          <cell r="AG15"/>
          <cell r="AH15"/>
          <cell r="AI15"/>
          <cell r="AJ15"/>
          <cell r="AK15"/>
          <cell r="AL15"/>
          <cell r="AM15"/>
          <cell r="AN15"/>
          <cell r="AO15"/>
          <cell r="AP15"/>
          <cell r="AQ15"/>
          <cell r="AR15"/>
          <cell r="AS15">
            <v>155</v>
          </cell>
          <cell r="AT15">
            <v>6.4</v>
          </cell>
          <cell r="AU15">
            <v>810.2</v>
          </cell>
          <cell r="AV15">
            <v>92.8</v>
          </cell>
        </row>
        <row r="16">
          <cell r="B16" t="str">
            <v xml:space="preserve">PF 20 11169 </v>
          </cell>
          <cell r="C16" t="str">
            <v>EHC</v>
          </cell>
          <cell r="D16">
            <v>44671</v>
          </cell>
          <cell r="E16" t="str">
            <v xml:space="preserve"> - </v>
          </cell>
          <cell r="F16" t="str">
            <v xml:space="preserve"> - </v>
          </cell>
          <cell r="G16" t="str">
            <v>BR</v>
          </cell>
          <cell r="H16" t="str">
            <v>(vazio)</v>
          </cell>
          <cell r="I16" t="str">
            <v>(vazio)</v>
          </cell>
          <cell r="J16" t="str">
            <v>(vazio)</v>
          </cell>
          <cell r="K16" t="str">
            <v>(vazio)</v>
          </cell>
          <cell r="L16" t="str">
            <v>(vazio)</v>
          </cell>
          <cell r="M16" t="str">
            <v>(vazio)</v>
          </cell>
          <cell r="N16" t="str">
            <v>(vazio)</v>
          </cell>
          <cell r="O16" t="str">
            <v>(vazio)</v>
          </cell>
          <cell r="P16" t="str">
            <v>(vazio)</v>
          </cell>
          <cell r="Q16" t="str">
            <v>(vazio)</v>
          </cell>
          <cell r="R16" t="str">
            <v>(vazio)</v>
          </cell>
          <cell r="S16" t="str">
            <v>(vazio)</v>
          </cell>
          <cell r="T16" t="str">
            <v>Límpido e isento de impurezas (LII)</v>
          </cell>
          <cell r="U16" t="str">
            <v>Incolor</v>
          </cell>
          <cell r="V16" t="str">
            <v xml:space="preserve"> - </v>
          </cell>
          <cell r="W16" t="str">
            <v>Toso Auto Posto Ltda</v>
          </cell>
          <cell r="X16" t="str">
            <v>Rua Javari, 3205</v>
          </cell>
          <cell r="Y16" t="str">
            <v>Ribeirão Preto</v>
          </cell>
          <cell r="Z16" t="str">
            <v>SP</v>
          </cell>
          <cell r="AA16" t="str">
            <v>ca.toso@bol.com.br</v>
          </cell>
          <cell r="AB16">
            <v>3</v>
          </cell>
          <cell r="AC16">
            <v>5</v>
          </cell>
          <cell r="AD16">
            <v>1</v>
          </cell>
          <cell r="AE16"/>
          <cell r="AF16"/>
          <cell r="AG16"/>
          <cell r="AH16"/>
          <cell r="AI16"/>
          <cell r="AJ16"/>
          <cell r="AK16"/>
          <cell r="AL16"/>
          <cell r="AM16"/>
          <cell r="AN16"/>
          <cell r="AO16"/>
          <cell r="AP16"/>
          <cell r="AQ16"/>
          <cell r="AR16"/>
          <cell r="AS16">
            <v>113</v>
          </cell>
          <cell r="AT16">
            <v>7</v>
          </cell>
          <cell r="AU16">
            <v>810.8</v>
          </cell>
          <cell r="AV16">
            <v>92.6</v>
          </cell>
        </row>
        <row r="17">
          <cell r="B17" t="str">
            <v xml:space="preserve">PF 20 11170 </v>
          </cell>
          <cell r="C17" t="str">
            <v>EHC</v>
          </cell>
          <cell r="D17">
            <v>44671</v>
          </cell>
          <cell r="E17" t="str">
            <v xml:space="preserve"> - </v>
          </cell>
          <cell r="F17" t="str">
            <v xml:space="preserve"> - </v>
          </cell>
          <cell r="G17" t="str">
            <v>BR</v>
          </cell>
          <cell r="H17" t="str">
            <v>(vazio)</v>
          </cell>
          <cell r="I17" t="str">
            <v>(vazio)</v>
          </cell>
          <cell r="J17" t="str">
            <v>(vazio)</v>
          </cell>
          <cell r="K17" t="str">
            <v>(vazio)</v>
          </cell>
          <cell r="L17" t="str">
            <v>(vazio)</v>
          </cell>
          <cell r="M17" t="str">
            <v>(vazio)</v>
          </cell>
          <cell r="N17" t="str">
            <v>(vazio)</v>
          </cell>
          <cell r="O17" t="str">
            <v>(vazio)</v>
          </cell>
          <cell r="P17" t="str">
            <v>(vazio)</v>
          </cell>
          <cell r="Q17" t="str">
            <v>(vazio)</v>
          </cell>
          <cell r="R17" t="str">
            <v>(vazio)</v>
          </cell>
          <cell r="S17" t="str">
            <v>(vazio)</v>
          </cell>
          <cell r="T17" t="str">
            <v>Límpido e isento de impurezas (LII)</v>
          </cell>
          <cell r="U17" t="str">
            <v>Incolor</v>
          </cell>
          <cell r="V17" t="str">
            <v xml:space="preserve"> - </v>
          </cell>
          <cell r="W17" t="str">
            <v>Toso Auto Posto Ltda</v>
          </cell>
          <cell r="X17" t="str">
            <v>Rua Javari, 3205</v>
          </cell>
          <cell r="Y17" t="str">
            <v>Ribeirão Preto</v>
          </cell>
          <cell r="Z17" t="str">
            <v>SP</v>
          </cell>
          <cell r="AA17" t="str">
            <v>ca.toso@bol.com.br</v>
          </cell>
          <cell r="AB17">
            <v>4</v>
          </cell>
          <cell r="AC17">
            <v>6</v>
          </cell>
          <cell r="AD17">
            <v>1</v>
          </cell>
          <cell r="AE17"/>
          <cell r="AF17"/>
          <cell r="AG17"/>
          <cell r="AH17"/>
          <cell r="AI17"/>
          <cell r="AJ17"/>
          <cell r="AK17"/>
          <cell r="AL17"/>
          <cell r="AM17"/>
          <cell r="AN17"/>
          <cell r="AO17"/>
          <cell r="AP17"/>
          <cell r="AQ17"/>
          <cell r="AR17"/>
          <cell r="AS17">
            <v>205</v>
          </cell>
          <cell r="AT17">
            <v>6.4</v>
          </cell>
          <cell r="AU17">
            <v>809.8</v>
          </cell>
          <cell r="AV17">
            <v>93</v>
          </cell>
        </row>
        <row r="18">
          <cell r="B18" t="str">
            <v xml:space="preserve">PF 20 11196  </v>
          </cell>
          <cell r="C18" t="str">
            <v>GCC</v>
          </cell>
          <cell r="D18">
            <v>44671</v>
          </cell>
          <cell r="E18">
            <v>770220</v>
          </cell>
          <cell r="F18">
            <v>44670</v>
          </cell>
          <cell r="G18" t="str">
            <v>Aster</v>
          </cell>
          <cell r="H18" t="str">
            <v>Límpido e isento de impurezas</v>
          </cell>
          <cell r="I18" t="str">
            <v>Laranja</v>
          </cell>
          <cell r="J18" t="str">
            <v xml:space="preserve"> - </v>
          </cell>
          <cell r="K18" t="str">
            <v xml:space="preserve"> - </v>
          </cell>
          <cell r="L18" t="str">
            <v>(vazio)</v>
          </cell>
          <cell r="M18" t="str">
            <v>(vazio)</v>
          </cell>
          <cell r="N18" t="str">
            <v>(vazio)</v>
          </cell>
          <cell r="O18" t="str">
            <v>(vazio)</v>
          </cell>
          <cell r="P18" t="str">
            <v>(vazio)</v>
          </cell>
          <cell r="Q18" t="str">
            <v>(vazio)</v>
          </cell>
          <cell r="R18" t="str">
            <v>(vazio)</v>
          </cell>
          <cell r="S18" t="str">
            <v>(vazio)</v>
          </cell>
          <cell r="T18" t="str">
            <v>(vazio)</v>
          </cell>
          <cell r="U18" t="str">
            <v>(vazio)</v>
          </cell>
          <cell r="V18" t="str">
            <v>(vazio)</v>
          </cell>
          <cell r="W18" t="str">
            <v>Priscila Mazziero Silvestre Wakiyama</v>
          </cell>
          <cell r="X18" t="str">
            <v>Rod. São Carlos / Ribeirão Preto SP 318 - Rio Mogi Guaçu</v>
          </cell>
          <cell r="Y18" t="str">
            <v>Rincão</v>
          </cell>
          <cell r="Z18" t="str">
            <v>SP</v>
          </cell>
          <cell r="AA18" t="str">
            <v>lojajoval.rincao@gmail.com</v>
          </cell>
          <cell r="AB18">
            <v>2</v>
          </cell>
          <cell r="AC18">
            <v>2</v>
          </cell>
          <cell r="AD18">
            <v>1</v>
          </cell>
          <cell r="AE18">
            <v>28</v>
          </cell>
          <cell r="AF18">
            <v>52.5</v>
          </cell>
          <cell r="AG18">
            <v>70.099999999999994</v>
          </cell>
          <cell r="AH18">
            <v>140.9</v>
          </cell>
          <cell r="AI18">
            <v>185.3</v>
          </cell>
          <cell r="AJ18">
            <v>94.6</v>
          </cell>
          <cell r="AK18">
            <v>89.1</v>
          </cell>
          <cell r="AL18">
            <v>91.8</v>
          </cell>
          <cell r="AM18">
            <v>7.4</v>
          </cell>
          <cell r="AN18">
            <v>37.799999999999997</v>
          </cell>
          <cell r="AO18">
            <v>13.4</v>
          </cell>
          <cell r="AP18">
            <v>0.9</v>
          </cell>
          <cell r="AQ18"/>
          <cell r="AR18"/>
          <cell r="AS18"/>
          <cell r="AT18"/>
          <cell r="AU18"/>
          <cell r="AV18"/>
        </row>
        <row r="19">
          <cell r="B19" t="str">
            <v xml:space="preserve">PF 20 11197  </v>
          </cell>
          <cell r="C19" t="str">
            <v>GCA</v>
          </cell>
          <cell r="D19">
            <v>44671</v>
          </cell>
          <cell r="E19">
            <v>773216</v>
          </cell>
          <cell r="F19">
            <v>44670</v>
          </cell>
          <cell r="G19" t="str">
            <v>Aster</v>
          </cell>
          <cell r="H19" t="str">
            <v>Límpido e isento de impurezas</v>
          </cell>
          <cell r="I19" t="str">
            <v>Verde</v>
          </cell>
          <cell r="J19" t="str">
            <v xml:space="preserve"> - </v>
          </cell>
          <cell r="K19" t="str">
            <v xml:space="preserve"> - </v>
          </cell>
          <cell r="L19" t="str">
            <v>(vazio)</v>
          </cell>
          <cell r="M19" t="str">
            <v>(vazio)</v>
          </cell>
          <cell r="N19" t="str">
            <v>(vazio)</v>
          </cell>
          <cell r="O19" t="str">
            <v>(vazio)</v>
          </cell>
          <cell r="P19" t="str">
            <v>(vazio)</v>
          </cell>
          <cell r="Q19" t="str">
            <v>(vazio)</v>
          </cell>
          <cell r="R19" t="str">
            <v>(vazio)</v>
          </cell>
          <cell r="S19" t="str">
            <v>(vazio)</v>
          </cell>
          <cell r="T19" t="str">
            <v>(vazio)</v>
          </cell>
          <cell r="U19" t="str">
            <v>(vazio)</v>
          </cell>
          <cell r="V19" t="str">
            <v>(vazio)</v>
          </cell>
          <cell r="W19" t="str">
            <v>Priscila Mazziero Silvestre Wakiyama</v>
          </cell>
          <cell r="X19" t="str">
            <v>Rod. São Carlos / Ribeirão Preto SP 318 - Rio Mogi Guaçu</v>
          </cell>
          <cell r="Y19" t="str">
            <v>Rincão</v>
          </cell>
          <cell r="Z19" t="str">
            <v>SP</v>
          </cell>
          <cell r="AA19" t="str">
            <v>lojajoval.rincao@gmail.com</v>
          </cell>
          <cell r="AB19">
            <v>4</v>
          </cell>
          <cell r="AC19">
            <v>3</v>
          </cell>
          <cell r="AD19">
            <v>1</v>
          </cell>
          <cell r="AE19">
            <v>27</v>
          </cell>
          <cell r="AF19">
            <v>53.4</v>
          </cell>
          <cell r="AG19">
            <v>71</v>
          </cell>
          <cell r="AH19">
            <v>144.19999999999999</v>
          </cell>
          <cell r="AI19">
            <v>191</v>
          </cell>
          <cell r="AJ19">
            <v>94.5</v>
          </cell>
          <cell r="AK19">
            <v>89</v>
          </cell>
          <cell r="AL19">
            <v>91.7</v>
          </cell>
          <cell r="AM19">
            <v>5.4</v>
          </cell>
          <cell r="AN19">
            <v>39.6</v>
          </cell>
          <cell r="AO19">
            <v>13.7</v>
          </cell>
          <cell r="AP19">
            <v>0.9</v>
          </cell>
          <cell r="AQ19"/>
          <cell r="AR19"/>
          <cell r="AS19"/>
          <cell r="AT19"/>
          <cell r="AU19"/>
          <cell r="AV19"/>
        </row>
        <row r="20">
          <cell r="B20" t="str">
            <v xml:space="preserve">PF 20 11198  </v>
          </cell>
          <cell r="C20" t="str">
            <v>S500C</v>
          </cell>
          <cell r="D20">
            <v>44671</v>
          </cell>
          <cell r="E20">
            <v>50880</v>
          </cell>
          <cell r="F20">
            <v>44669</v>
          </cell>
          <cell r="G20" t="str">
            <v>Petronac</v>
          </cell>
          <cell r="H20" t="str">
            <v>(vazio)</v>
          </cell>
          <cell r="I20" t="str">
            <v>(vazio)</v>
          </cell>
          <cell r="J20" t="str">
            <v>(vazio)</v>
          </cell>
          <cell r="K20" t="str">
            <v>(vazio)</v>
          </cell>
          <cell r="L20" t="str">
            <v>Límpido e isento de impurezas</v>
          </cell>
          <cell r="M20" t="str">
            <v>Vermelho</v>
          </cell>
          <cell r="N20">
            <v>181.7</v>
          </cell>
          <cell r="O20">
            <v>284.5</v>
          </cell>
          <cell r="P20">
            <v>344.7</v>
          </cell>
          <cell r="Q20">
            <v>356.4</v>
          </cell>
          <cell r="R20">
            <v>382.9</v>
          </cell>
          <cell r="S20" t="str">
            <v xml:space="preserve"> - </v>
          </cell>
          <cell r="T20" t="str">
            <v>(vazio)</v>
          </cell>
          <cell r="U20" t="str">
            <v>(vazio)</v>
          </cell>
          <cell r="V20" t="str">
            <v>(vazio)</v>
          </cell>
          <cell r="W20" t="str">
            <v>Priscila Mazziero Silvestre Wakiyama</v>
          </cell>
          <cell r="X20" t="str">
            <v>Rod. São Carlos / Ribeirão Preto SP 318 - Rio Mogi Guaçu</v>
          </cell>
          <cell r="Y20" t="str">
            <v>Rincão</v>
          </cell>
          <cell r="Z20" t="str">
            <v>SP</v>
          </cell>
          <cell r="AA20" t="str">
            <v>lojajoval.rincao@gmail.com</v>
          </cell>
          <cell r="AB20">
            <v>8</v>
          </cell>
          <cell r="AC20">
            <v>4</v>
          </cell>
          <cell r="AD20">
            <v>1</v>
          </cell>
          <cell r="AE20"/>
          <cell r="AF20"/>
          <cell r="AG20"/>
          <cell r="AH20"/>
          <cell r="AI20"/>
          <cell r="AJ20"/>
          <cell r="AK20"/>
          <cell r="AL20"/>
          <cell r="AM20"/>
          <cell r="AN20"/>
          <cell r="AO20"/>
          <cell r="AP20"/>
          <cell r="AQ20">
            <v>9.6</v>
          </cell>
          <cell r="AR20">
            <v>841.1</v>
          </cell>
          <cell r="AS20"/>
          <cell r="AT20"/>
          <cell r="AU20"/>
          <cell r="AV20"/>
        </row>
        <row r="21">
          <cell r="B21" t="str">
            <v xml:space="preserve">PF 20 11199  </v>
          </cell>
          <cell r="C21" t="str">
            <v>S10C</v>
          </cell>
          <cell r="D21">
            <v>44671</v>
          </cell>
          <cell r="E21">
            <v>50902</v>
          </cell>
          <cell r="F21">
            <v>44667</v>
          </cell>
          <cell r="G21" t="str">
            <v>Petronac</v>
          </cell>
          <cell r="H21" t="str">
            <v>(vazio)</v>
          </cell>
          <cell r="I21" t="str">
            <v>(vazio)</v>
          </cell>
          <cell r="J21" t="str">
            <v>(vazio)</v>
          </cell>
          <cell r="K21" t="str">
            <v>(vazio)</v>
          </cell>
          <cell r="L21" t="str">
            <v>Límpido e isento de impurezas</v>
          </cell>
          <cell r="M21" t="str">
            <v>Amarelo</v>
          </cell>
          <cell r="N21" t="str">
            <v xml:space="preserve"> - </v>
          </cell>
          <cell r="O21" t="str">
            <v xml:space="preserve"> - </v>
          </cell>
          <cell r="P21" t="str">
            <v xml:space="preserve"> - </v>
          </cell>
          <cell r="Q21" t="str">
            <v xml:space="preserve"> - </v>
          </cell>
          <cell r="R21" t="str">
            <v xml:space="preserve"> - </v>
          </cell>
          <cell r="S21" t="str">
            <v xml:space="preserve"> - </v>
          </cell>
          <cell r="T21" t="str">
            <v>(vazio)</v>
          </cell>
          <cell r="U21" t="str">
            <v>(vazio)</v>
          </cell>
          <cell r="V21" t="str">
            <v>(vazio)</v>
          </cell>
          <cell r="W21" t="str">
            <v>Priscila Mazziero Silvestre Wakiyama</v>
          </cell>
          <cell r="X21" t="str">
            <v>Rod. São Carlos / Ribeirão Preto SP 318 - Rio Mogi Guaçu</v>
          </cell>
          <cell r="Y21" t="str">
            <v>Américo Brasiliense</v>
          </cell>
          <cell r="Z21" t="str">
            <v>SP</v>
          </cell>
          <cell r="AA21" t="str">
            <v>lojajoval.rincao@gmail.com</v>
          </cell>
          <cell r="AB21">
            <v>7</v>
          </cell>
          <cell r="AC21">
            <v>5</v>
          </cell>
          <cell r="AD21">
            <v>1</v>
          </cell>
          <cell r="AE21"/>
          <cell r="AF21"/>
          <cell r="AG21"/>
          <cell r="AH21"/>
          <cell r="AI21"/>
          <cell r="AJ21"/>
          <cell r="AK21"/>
          <cell r="AL21"/>
          <cell r="AM21"/>
          <cell r="AN21"/>
          <cell r="AO21"/>
          <cell r="AP21"/>
          <cell r="AQ21">
            <v>9.9</v>
          </cell>
          <cell r="AR21">
            <v>841.5</v>
          </cell>
          <cell r="AS21"/>
          <cell r="AT21"/>
          <cell r="AU21"/>
          <cell r="AV21"/>
        </row>
        <row r="22">
          <cell r="B22" t="str">
            <v xml:space="preserve">PF 20 11200 </v>
          </cell>
          <cell r="C22" t="str">
            <v>EHC</v>
          </cell>
          <cell r="D22">
            <v>44671</v>
          </cell>
          <cell r="E22">
            <v>363321</v>
          </cell>
          <cell r="F22">
            <v>44670</v>
          </cell>
          <cell r="G22" t="str">
            <v>Petroquality</v>
          </cell>
          <cell r="H22" t="str">
            <v>(vazio)</v>
          </cell>
          <cell r="I22" t="str">
            <v>(vazio)</v>
          </cell>
          <cell r="J22" t="str">
            <v>(vazio)</v>
          </cell>
          <cell r="K22" t="str">
            <v>(vazio)</v>
          </cell>
          <cell r="L22" t="str">
            <v>(vazio)</v>
          </cell>
          <cell r="M22" t="str">
            <v>(vazio)</v>
          </cell>
          <cell r="N22" t="str">
            <v>(vazio)</v>
          </cell>
          <cell r="O22" t="str">
            <v>(vazio)</v>
          </cell>
          <cell r="P22" t="str">
            <v>(vazio)</v>
          </cell>
          <cell r="Q22" t="str">
            <v>(vazio)</v>
          </cell>
          <cell r="R22" t="str">
            <v>(vazio)</v>
          </cell>
          <cell r="S22" t="str">
            <v>(vazio)</v>
          </cell>
          <cell r="T22" t="str">
            <v>Límpido e isento de impurezas (LII)</v>
          </cell>
          <cell r="U22" t="str">
            <v>Incolor</v>
          </cell>
          <cell r="V22" t="str">
            <v xml:space="preserve"> - </v>
          </cell>
          <cell r="W22" t="str">
            <v>Priscila Mazziero Silvestre Wakiyama</v>
          </cell>
          <cell r="X22" t="str">
            <v>Rod. São Carlos / Ribeirão Preto SP 318 - Rio Mogi Guaçu</v>
          </cell>
          <cell r="Y22" t="str">
            <v>Rincão</v>
          </cell>
          <cell r="Z22" t="str">
            <v>SP</v>
          </cell>
          <cell r="AA22" t="str">
            <v>lojajoval.rincao@gmail.com</v>
          </cell>
          <cell r="AB22">
            <v>3</v>
          </cell>
          <cell r="AC22">
            <v>1</v>
          </cell>
          <cell r="AD22">
            <v>1</v>
          </cell>
          <cell r="AE22"/>
          <cell r="AF22"/>
          <cell r="AG22"/>
          <cell r="AH22"/>
          <cell r="AI22"/>
          <cell r="AJ22"/>
          <cell r="AK22"/>
          <cell r="AL22"/>
          <cell r="AM22"/>
          <cell r="AN22"/>
          <cell r="AO22"/>
          <cell r="AP22"/>
          <cell r="AQ22"/>
          <cell r="AR22"/>
          <cell r="AS22">
            <v>191</v>
          </cell>
          <cell r="AT22">
            <v>6.1</v>
          </cell>
          <cell r="AU22">
            <v>809.7</v>
          </cell>
          <cell r="AV22">
            <v>93</v>
          </cell>
        </row>
        <row r="23">
          <cell r="B23" t="str">
            <v xml:space="preserve">PF 20 11171  </v>
          </cell>
          <cell r="C23" t="str">
            <v>GCC</v>
          </cell>
          <cell r="D23">
            <v>44671</v>
          </cell>
          <cell r="E23" t="str">
            <v xml:space="preserve"> - </v>
          </cell>
          <cell r="F23" t="str">
            <v xml:space="preserve"> - </v>
          </cell>
          <cell r="G23" t="str">
            <v>Total</v>
          </cell>
          <cell r="H23" t="str">
            <v>Límpido e isento de impurezas</v>
          </cell>
          <cell r="I23" t="str">
            <v>Laranja</v>
          </cell>
          <cell r="J23" t="str">
            <v xml:space="preserve"> - </v>
          </cell>
          <cell r="K23" t="str">
            <v xml:space="preserve"> - </v>
          </cell>
          <cell r="L23" t="str">
            <v>(vazio)</v>
          </cell>
          <cell r="M23" t="str">
            <v>(vazio)</v>
          </cell>
          <cell r="N23" t="str">
            <v>(vazio)</v>
          </cell>
          <cell r="O23" t="str">
            <v>(vazio)</v>
          </cell>
          <cell r="P23" t="str">
            <v>(vazio)</v>
          </cell>
          <cell r="Q23" t="str">
            <v>(vazio)</v>
          </cell>
          <cell r="R23" t="str">
            <v>(vazio)</v>
          </cell>
          <cell r="S23" t="str">
            <v>(vazio)</v>
          </cell>
          <cell r="T23" t="str">
            <v>(vazio)</v>
          </cell>
          <cell r="U23" t="str">
            <v>(vazio)</v>
          </cell>
          <cell r="V23" t="str">
            <v>(vazio)</v>
          </cell>
          <cell r="W23" t="str">
            <v>Auto Posto Rios Ltda</v>
          </cell>
          <cell r="X23" t="str">
            <v>Rua Itajubá, 891</v>
          </cell>
          <cell r="Y23" t="str">
            <v>Ribeirão Preto</v>
          </cell>
          <cell r="Z23" t="str">
            <v>SP</v>
          </cell>
          <cell r="AA23" t="str">
            <v>ca.toso@bol.com.br</v>
          </cell>
          <cell r="AB23">
            <v>4</v>
          </cell>
          <cell r="AC23">
            <v>1</v>
          </cell>
          <cell r="AD23">
            <v>1</v>
          </cell>
          <cell r="AE23">
            <v>27</v>
          </cell>
          <cell r="AF23">
            <v>54.6</v>
          </cell>
          <cell r="AG23">
            <v>72</v>
          </cell>
          <cell r="AH23">
            <v>147.80000000000001</v>
          </cell>
          <cell r="AI23">
            <v>195.4</v>
          </cell>
          <cell r="AJ23">
            <v>94.8</v>
          </cell>
          <cell r="AK23">
            <v>89</v>
          </cell>
          <cell r="AL23">
            <v>91.9</v>
          </cell>
          <cell r="AM23">
            <v>12.4</v>
          </cell>
          <cell r="AN23">
            <v>35.200000000000003</v>
          </cell>
          <cell r="AO23">
            <v>11.2</v>
          </cell>
          <cell r="AP23">
            <v>0.7</v>
          </cell>
          <cell r="AQ23"/>
          <cell r="AR23"/>
          <cell r="AS23"/>
          <cell r="AT23"/>
          <cell r="AU23"/>
          <cell r="AV23"/>
        </row>
        <row r="24">
          <cell r="B24" t="str">
            <v xml:space="preserve">PF 20 11172  </v>
          </cell>
          <cell r="C24" t="str">
            <v>S500C</v>
          </cell>
          <cell r="D24">
            <v>44671</v>
          </cell>
          <cell r="E24" t="str">
            <v xml:space="preserve"> - </v>
          </cell>
          <cell r="F24" t="str">
            <v xml:space="preserve"> - </v>
          </cell>
          <cell r="G24" t="str">
            <v>Copercana</v>
          </cell>
          <cell r="H24" t="str">
            <v>(vazio)</v>
          </cell>
          <cell r="I24" t="str">
            <v>(vazio)</v>
          </cell>
          <cell r="J24" t="str">
            <v>(vazio)</v>
          </cell>
          <cell r="K24" t="str">
            <v>(vazio)</v>
          </cell>
          <cell r="L24" t="str">
            <v>Límpido e isento de impurezas</v>
          </cell>
          <cell r="M24" t="str">
            <v>Vermelho</v>
          </cell>
          <cell r="N24" t="str">
            <v xml:space="preserve"> - </v>
          </cell>
          <cell r="O24" t="str">
            <v xml:space="preserve"> - </v>
          </cell>
          <cell r="P24" t="str">
            <v xml:space="preserve"> - </v>
          </cell>
          <cell r="Q24" t="str">
            <v xml:space="preserve"> - </v>
          </cell>
          <cell r="R24" t="str">
            <v xml:space="preserve"> - </v>
          </cell>
          <cell r="S24" t="str">
            <v xml:space="preserve"> - </v>
          </cell>
          <cell r="T24" t="str">
            <v>(vazio)</v>
          </cell>
          <cell r="U24" t="str">
            <v>(vazio)</v>
          </cell>
          <cell r="V24" t="str">
            <v>(vazio)</v>
          </cell>
          <cell r="W24" t="str">
            <v>Auto Posto Rios Ltda</v>
          </cell>
          <cell r="X24" t="str">
            <v>Rua Itajubá, 891</v>
          </cell>
          <cell r="Y24" t="str">
            <v>Sertãozinho</v>
          </cell>
          <cell r="Z24" t="str">
            <v>SP</v>
          </cell>
          <cell r="AA24" t="str">
            <v>ca.toso@bol.com.br</v>
          </cell>
          <cell r="AB24">
            <v>8</v>
          </cell>
          <cell r="AC24">
            <v>3</v>
          </cell>
          <cell r="AD24">
            <v>1</v>
          </cell>
          <cell r="AE24"/>
          <cell r="AF24"/>
          <cell r="AG24"/>
          <cell r="AH24"/>
          <cell r="AI24"/>
          <cell r="AJ24"/>
          <cell r="AK24"/>
          <cell r="AL24"/>
          <cell r="AM24"/>
          <cell r="AN24"/>
          <cell r="AO24"/>
          <cell r="AP24"/>
          <cell r="AQ24">
            <v>9.8000000000000007</v>
          </cell>
          <cell r="AR24">
            <v>841.8</v>
          </cell>
          <cell r="AS24"/>
          <cell r="AT24"/>
          <cell r="AU24"/>
          <cell r="AV24"/>
        </row>
        <row r="25">
          <cell r="B25" t="str">
            <v xml:space="preserve">PF 20 11173 </v>
          </cell>
          <cell r="C25" t="str">
            <v>EHC</v>
          </cell>
          <cell r="D25">
            <v>44671</v>
          </cell>
          <cell r="E25" t="str">
            <v xml:space="preserve"> - </v>
          </cell>
          <cell r="F25" t="str">
            <v xml:space="preserve"> - </v>
          </cell>
          <cell r="G25" t="str">
            <v>ALL</v>
          </cell>
          <cell r="H25" t="str">
            <v>(vazio)</v>
          </cell>
          <cell r="I25" t="str">
            <v>(vazio)</v>
          </cell>
          <cell r="J25" t="str">
            <v>(vazio)</v>
          </cell>
          <cell r="K25" t="str">
            <v>(vazio)</v>
          </cell>
          <cell r="L25" t="str">
            <v>(vazio)</v>
          </cell>
          <cell r="M25" t="str">
            <v>(vazio)</v>
          </cell>
          <cell r="N25" t="str">
            <v>(vazio)</v>
          </cell>
          <cell r="O25" t="str">
            <v>(vazio)</v>
          </cell>
          <cell r="P25" t="str">
            <v>(vazio)</v>
          </cell>
          <cell r="Q25" t="str">
            <v>(vazio)</v>
          </cell>
          <cell r="R25" t="str">
            <v>(vazio)</v>
          </cell>
          <cell r="S25" t="str">
            <v>(vazio)</v>
          </cell>
          <cell r="T25" t="str">
            <v>Límpido e isento de impurezas (LII)</v>
          </cell>
          <cell r="U25" t="str">
            <v>Incolor</v>
          </cell>
          <cell r="V25">
            <v>0</v>
          </cell>
          <cell r="W25" t="str">
            <v>Auto Posto Rios Ltda</v>
          </cell>
          <cell r="X25" t="str">
            <v>Rua Itajubá, 891</v>
          </cell>
          <cell r="Y25" t="str">
            <v>Ribeirão Preto</v>
          </cell>
          <cell r="Z25" t="str">
            <v>SP</v>
          </cell>
          <cell r="AA25" t="str">
            <v>ca.toso@bol.com.br</v>
          </cell>
          <cell r="AB25">
            <v>3</v>
          </cell>
          <cell r="AC25">
            <v>2</v>
          </cell>
          <cell r="AD25">
            <v>1</v>
          </cell>
          <cell r="AE25"/>
          <cell r="AF25"/>
          <cell r="AG25"/>
          <cell r="AH25"/>
          <cell r="AI25"/>
          <cell r="AJ25"/>
          <cell r="AK25"/>
          <cell r="AL25"/>
          <cell r="AM25"/>
          <cell r="AN25"/>
          <cell r="AO25"/>
          <cell r="AP25"/>
          <cell r="AQ25"/>
          <cell r="AR25"/>
          <cell r="AS25">
            <v>139</v>
          </cell>
          <cell r="AT25">
            <v>6.7</v>
          </cell>
          <cell r="AU25">
            <v>810.5</v>
          </cell>
          <cell r="AV25">
            <v>92.7</v>
          </cell>
        </row>
        <row r="26">
          <cell r="B26" t="str">
            <v xml:space="preserve">PF 20 11201  </v>
          </cell>
          <cell r="C26" t="str">
            <v>GCC</v>
          </cell>
          <cell r="D26">
            <v>44671</v>
          </cell>
          <cell r="E26" t="str">
            <v xml:space="preserve"> - </v>
          </cell>
          <cell r="F26" t="str">
            <v xml:space="preserve"> - </v>
          </cell>
          <cell r="G26" t="str">
            <v>Copercana</v>
          </cell>
          <cell r="H26" t="str">
            <v>Límpido e isento de impurezas</v>
          </cell>
          <cell r="I26" t="str">
            <v>Laranja</v>
          </cell>
          <cell r="J26" t="str">
            <v xml:space="preserve"> - </v>
          </cell>
          <cell r="K26" t="str">
            <v xml:space="preserve"> - </v>
          </cell>
          <cell r="L26" t="str">
            <v>(vazio)</v>
          </cell>
          <cell r="M26" t="str">
            <v>(vazio)</v>
          </cell>
          <cell r="N26" t="str">
            <v>(vazio)</v>
          </cell>
          <cell r="O26" t="str">
            <v>(vazio)</v>
          </cell>
          <cell r="P26" t="str">
            <v>(vazio)</v>
          </cell>
          <cell r="Q26" t="str">
            <v>(vazio)</v>
          </cell>
          <cell r="R26" t="str">
            <v>(vazio)</v>
          </cell>
          <cell r="S26" t="str">
            <v>(vazio)</v>
          </cell>
          <cell r="T26" t="str">
            <v>(vazio)</v>
          </cell>
          <cell r="U26" t="str">
            <v>(vazio)</v>
          </cell>
          <cell r="V26" t="str">
            <v>(vazio)</v>
          </cell>
          <cell r="W26" t="str">
            <v>Auto Posto Paraiso Américo Ltda</v>
          </cell>
          <cell r="X26" t="str">
            <v>Rua Maria Mendes, 395</v>
          </cell>
          <cell r="Y26" t="str">
            <v>Américo Brasiliense</v>
          </cell>
          <cell r="Z26" t="str">
            <v>SP</v>
          </cell>
          <cell r="AA26" t="str">
            <v>postoparaisoamerico@gmail.com</v>
          </cell>
          <cell r="AB26">
            <v>2</v>
          </cell>
          <cell r="AC26">
            <v>1</v>
          </cell>
          <cell r="AD26">
            <v>1</v>
          </cell>
          <cell r="AE26">
            <v>28</v>
          </cell>
          <cell r="AF26">
            <v>54.7</v>
          </cell>
          <cell r="AG26">
            <v>72.400000000000006</v>
          </cell>
          <cell r="AH26">
            <v>151</v>
          </cell>
          <cell r="AI26">
            <v>196.2</v>
          </cell>
          <cell r="AJ26">
            <v>94.8</v>
          </cell>
          <cell r="AK26">
            <v>89.1</v>
          </cell>
          <cell r="AL26">
            <v>92</v>
          </cell>
          <cell r="AM26">
            <v>10.5</v>
          </cell>
          <cell r="AN26">
            <v>36.4</v>
          </cell>
          <cell r="AO26">
            <v>11.9</v>
          </cell>
          <cell r="AP26">
            <v>0.7</v>
          </cell>
          <cell r="AQ26"/>
          <cell r="AR26"/>
          <cell r="AS26"/>
          <cell r="AT26"/>
          <cell r="AU26"/>
          <cell r="AV26"/>
        </row>
        <row r="27">
          <cell r="B27" t="str">
            <v xml:space="preserve">PF 20 11202  </v>
          </cell>
          <cell r="C27" t="str">
            <v>GCA</v>
          </cell>
          <cell r="D27">
            <v>44671</v>
          </cell>
          <cell r="E27" t="str">
            <v xml:space="preserve"> - </v>
          </cell>
          <cell r="F27" t="str">
            <v xml:space="preserve"> - </v>
          </cell>
          <cell r="G27" t="str">
            <v>Rede Petro</v>
          </cell>
          <cell r="H27" t="str">
            <v>Límpido e isento de impurezas</v>
          </cell>
          <cell r="I27" t="str">
            <v>Verde</v>
          </cell>
          <cell r="J27" t="str">
            <v xml:space="preserve"> - </v>
          </cell>
          <cell r="K27" t="str">
            <v xml:space="preserve"> - </v>
          </cell>
          <cell r="L27" t="str">
            <v>(vazio)</v>
          </cell>
          <cell r="M27" t="str">
            <v>(vazio)</v>
          </cell>
          <cell r="N27" t="str">
            <v>(vazio)</v>
          </cell>
          <cell r="O27" t="str">
            <v>(vazio)</v>
          </cell>
          <cell r="P27" t="str">
            <v>(vazio)</v>
          </cell>
          <cell r="Q27" t="str">
            <v>(vazio)</v>
          </cell>
          <cell r="R27" t="str">
            <v>(vazio)</v>
          </cell>
          <cell r="S27" t="str">
            <v>(vazio)</v>
          </cell>
          <cell r="T27" t="str">
            <v>(vazio)</v>
          </cell>
          <cell r="U27" t="str">
            <v>(vazio)</v>
          </cell>
          <cell r="V27" t="str">
            <v>(vazio)</v>
          </cell>
          <cell r="W27" t="str">
            <v>Auto Posto Paraiso Américo Ltda</v>
          </cell>
          <cell r="X27" t="str">
            <v>Rua Maria Mendes, 395</v>
          </cell>
          <cell r="Y27" t="str">
            <v>Américo Brasiliense</v>
          </cell>
          <cell r="Z27" t="str">
            <v>SP</v>
          </cell>
          <cell r="AA27" t="str">
            <v>postoparaisoamerico@gmail.com</v>
          </cell>
          <cell r="AB27">
            <v>3</v>
          </cell>
          <cell r="AC27">
            <v>3</v>
          </cell>
          <cell r="AD27">
            <v>1</v>
          </cell>
          <cell r="AE27">
            <v>28</v>
          </cell>
          <cell r="AF27">
            <v>54.8</v>
          </cell>
          <cell r="AG27">
            <v>72.2</v>
          </cell>
          <cell r="AH27">
            <v>150.19999999999999</v>
          </cell>
          <cell r="AI27">
            <v>198.2</v>
          </cell>
          <cell r="AJ27">
            <v>94.9</v>
          </cell>
          <cell r="AK27">
            <v>89.1</v>
          </cell>
          <cell r="AL27">
            <v>92</v>
          </cell>
          <cell r="AM27">
            <v>12.6</v>
          </cell>
          <cell r="AN27">
            <v>34.6</v>
          </cell>
          <cell r="AO27">
            <v>11.1</v>
          </cell>
          <cell r="AP27">
            <v>0.7</v>
          </cell>
          <cell r="AQ27"/>
          <cell r="AR27"/>
          <cell r="AS27"/>
          <cell r="AT27"/>
          <cell r="AU27"/>
          <cell r="AV27"/>
        </row>
        <row r="28">
          <cell r="B28" t="str">
            <v xml:space="preserve">PF 20 11203  </v>
          </cell>
          <cell r="C28" t="str">
            <v>S500C</v>
          </cell>
          <cell r="D28">
            <v>44671</v>
          </cell>
          <cell r="E28" t="str">
            <v xml:space="preserve"> - </v>
          </cell>
          <cell r="F28" t="str">
            <v xml:space="preserve"> - </v>
          </cell>
          <cell r="G28" t="str">
            <v>Copercana</v>
          </cell>
          <cell r="H28" t="str">
            <v>(vazio)</v>
          </cell>
          <cell r="I28" t="str">
            <v>(vazio)</v>
          </cell>
          <cell r="J28" t="str">
            <v>(vazio)</v>
          </cell>
          <cell r="K28" t="str">
            <v>(vazio)</v>
          </cell>
          <cell r="L28" t="str">
            <v>Límpido e isento de impurezas</v>
          </cell>
          <cell r="M28" t="str">
            <v>Vermelho</v>
          </cell>
          <cell r="N28" t="str">
            <v xml:space="preserve"> - </v>
          </cell>
          <cell r="O28" t="str">
            <v xml:space="preserve"> - </v>
          </cell>
          <cell r="P28" t="str">
            <v xml:space="preserve"> - </v>
          </cell>
          <cell r="Q28" t="str">
            <v xml:space="preserve"> - </v>
          </cell>
          <cell r="R28" t="str">
            <v xml:space="preserve"> - </v>
          </cell>
          <cell r="S28">
            <v>44</v>
          </cell>
          <cell r="T28" t="str">
            <v>(vazio)</v>
          </cell>
          <cell r="U28" t="str">
            <v>(vazio)</v>
          </cell>
          <cell r="V28" t="str">
            <v>(vazio)</v>
          </cell>
          <cell r="W28" t="str">
            <v>Auto Posto Paraiso Américo Ltda</v>
          </cell>
          <cell r="X28" t="str">
            <v>Rua Maria Mendes, 395</v>
          </cell>
          <cell r="Y28" t="str">
            <v>Américo Brasiliense</v>
          </cell>
          <cell r="Z28" t="str">
            <v>SP</v>
          </cell>
          <cell r="AA28" t="str">
            <v>postoparaisoamerico@gmail.com</v>
          </cell>
          <cell r="AB28">
            <v>15</v>
          </cell>
          <cell r="AC28">
            <v>5</v>
          </cell>
          <cell r="AD28">
            <v>1</v>
          </cell>
          <cell r="AE28"/>
          <cell r="AF28"/>
          <cell r="AG28"/>
          <cell r="AH28"/>
          <cell r="AI28"/>
          <cell r="AJ28"/>
          <cell r="AK28"/>
          <cell r="AL28"/>
          <cell r="AM28"/>
          <cell r="AN28"/>
          <cell r="AO28"/>
          <cell r="AP28"/>
          <cell r="AQ28">
            <v>9.8000000000000007</v>
          </cell>
          <cell r="AR28">
            <v>841.8</v>
          </cell>
          <cell r="AS28"/>
          <cell r="AT28"/>
          <cell r="AU28"/>
          <cell r="AV28"/>
        </row>
        <row r="29">
          <cell r="B29" t="str">
            <v xml:space="preserve">PF 20 11204  </v>
          </cell>
          <cell r="C29" t="str">
            <v>S10C</v>
          </cell>
          <cell r="D29">
            <v>44671</v>
          </cell>
          <cell r="E29" t="str">
            <v xml:space="preserve"> - </v>
          </cell>
          <cell r="F29" t="str">
            <v xml:space="preserve"> - </v>
          </cell>
          <cell r="G29" t="str">
            <v>Copercana</v>
          </cell>
          <cell r="H29" t="str">
            <v>(vazio)</v>
          </cell>
          <cell r="I29" t="str">
            <v>(vazio)</v>
          </cell>
          <cell r="J29" t="str">
            <v>(vazio)</v>
          </cell>
          <cell r="K29" t="str">
            <v>(vazio)</v>
          </cell>
          <cell r="L29" t="str">
            <v>Límpido e isento de impurezas</v>
          </cell>
          <cell r="M29" t="str">
            <v>Amarelo</v>
          </cell>
          <cell r="N29" t="str">
            <v xml:space="preserve"> - </v>
          </cell>
          <cell r="O29" t="str">
            <v xml:space="preserve"> - </v>
          </cell>
          <cell r="P29" t="str">
            <v xml:space="preserve"> - </v>
          </cell>
          <cell r="Q29" t="str">
            <v xml:space="preserve"> - </v>
          </cell>
          <cell r="R29" t="str">
            <v xml:space="preserve"> - </v>
          </cell>
          <cell r="S29" t="str">
            <v xml:space="preserve"> - </v>
          </cell>
          <cell r="T29" t="str">
            <v>(vazio)</v>
          </cell>
          <cell r="U29" t="str">
            <v>(vazio)</v>
          </cell>
          <cell r="V29" t="str">
            <v>(vazio)</v>
          </cell>
          <cell r="W29" t="str">
            <v>Auto Posto Paraiso Américo Ltda</v>
          </cell>
          <cell r="X29" t="str">
            <v>Rua Maria Mendes, 395</v>
          </cell>
          <cell r="Y29" t="str">
            <v>Américo Brasiliense</v>
          </cell>
          <cell r="Z29" t="str">
            <v>SP</v>
          </cell>
          <cell r="AA29" t="str">
            <v>postoparaisoamerico@gmail.com</v>
          </cell>
          <cell r="AB29">
            <v>16</v>
          </cell>
          <cell r="AC29">
            <v>4</v>
          </cell>
          <cell r="AD29">
            <v>1</v>
          </cell>
          <cell r="AE29"/>
          <cell r="AF29"/>
          <cell r="AG29"/>
          <cell r="AH29"/>
          <cell r="AI29"/>
          <cell r="AJ29"/>
          <cell r="AK29"/>
          <cell r="AL29"/>
          <cell r="AM29"/>
          <cell r="AN29"/>
          <cell r="AO29"/>
          <cell r="AP29"/>
          <cell r="AQ29">
            <v>10</v>
          </cell>
          <cell r="AR29">
            <v>837.6</v>
          </cell>
          <cell r="AS29"/>
          <cell r="AT29"/>
          <cell r="AU29"/>
          <cell r="AV29"/>
        </row>
        <row r="30">
          <cell r="B30" t="str">
            <v xml:space="preserve">PF 20 11205 </v>
          </cell>
          <cell r="C30" t="str">
            <v>EHC</v>
          </cell>
          <cell r="D30">
            <v>44671</v>
          </cell>
          <cell r="E30" t="str">
            <v xml:space="preserve"> - </v>
          </cell>
          <cell r="F30" t="str">
            <v xml:space="preserve"> - </v>
          </cell>
          <cell r="G30" t="str">
            <v>Petroquality</v>
          </cell>
          <cell r="H30" t="str">
            <v>(vazio)</v>
          </cell>
          <cell r="I30" t="str">
            <v>(vazio)</v>
          </cell>
          <cell r="J30" t="str">
            <v>(vazio)</v>
          </cell>
          <cell r="K30" t="str">
            <v>(vazio)</v>
          </cell>
          <cell r="L30" t="str">
            <v>(vazio)</v>
          </cell>
          <cell r="M30" t="str">
            <v>(vazio)</v>
          </cell>
          <cell r="N30" t="str">
            <v>(vazio)</v>
          </cell>
          <cell r="O30" t="str">
            <v>(vazio)</v>
          </cell>
          <cell r="P30" t="str">
            <v>(vazio)</v>
          </cell>
          <cell r="Q30" t="str">
            <v>(vazio)</v>
          </cell>
          <cell r="R30" t="str">
            <v>(vazio)</v>
          </cell>
          <cell r="S30" t="str">
            <v>(vazio)</v>
          </cell>
          <cell r="T30" t="str">
            <v>Límpido e isento de impurezas (LII)</v>
          </cell>
          <cell r="U30" t="str">
            <v>Incolor</v>
          </cell>
          <cell r="V30" t="str">
            <v xml:space="preserve"> - </v>
          </cell>
          <cell r="W30" t="str">
            <v>Auto Posto Paraiso Américo Ltda</v>
          </cell>
          <cell r="X30" t="str">
            <v>Rua Maria Mendes, 395</v>
          </cell>
          <cell r="Y30" t="str">
            <v>Américo Brasiliense</v>
          </cell>
          <cell r="Z30" t="str">
            <v>SP</v>
          </cell>
          <cell r="AA30" t="str">
            <v>postoparaisoamerico@gmail.com</v>
          </cell>
          <cell r="AB30">
            <v>10</v>
          </cell>
          <cell r="AC30">
            <v>2</v>
          </cell>
          <cell r="AD30">
            <v>1</v>
          </cell>
          <cell r="AE30"/>
          <cell r="AF30"/>
          <cell r="AG30"/>
          <cell r="AH30"/>
          <cell r="AI30"/>
          <cell r="AJ30"/>
          <cell r="AK30"/>
          <cell r="AL30"/>
          <cell r="AM30"/>
          <cell r="AN30"/>
          <cell r="AO30"/>
          <cell r="AP30"/>
          <cell r="AQ30"/>
          <cell r="AR30"/>
          <cell r="AS30">
            <v>105</v>
          </cell>
          <cell r="AT30">
            <v>6.5</v>
          </cell>
          <cell r="AU30">
            <v>810.3</v>
          </cell>
          <cell r="AV30">
            <v>92.8</v>
          </cell>
        </row>
        <row r="31">
          <cell r="B31" t="str">
            <v>PF 20 11206</v>
          </cell>
          <cell r="C31" t="str">
            <v>EHA</v>
          </cell>
          <cell r="D31">
            <v>44671</v>
          </cell>
          <cell r="E31" t="str">
            <v xml:space="preserve"> - </v>
          </cell>
          <cell r="F31" t="str">
            <v xml:space="preserve"> - </v>
          </cell>
          <cell r="G31" t="str">
            <v>Ipiranga</v>
          </cell>
          <cell r="H31" t="str">
            <v>(vazio)</v>
          </cell>
          <cell r="I31" t="str">
            <v>(vazio)</v>
          </cell>
          <cell r="J31" t="str">
            <v>(vazio)</v>
          </cell>
          <cell r="K31" t="str">
            <v>(vazio)</v>
          </cell>
          <cell r="L31" t="str">
            <v>(vazio)</v>
          </cell>
          <cell r="M31" t="str">
            <v>(vazio)</v>
          </cell>
          <cell r="N31" t="str">
            <v>(vazio)</v>
          </cell>
          <cell r="O31" t="str">
            <v>(vazio)</v>
          </cell>
          <cell r="P31" t="str">
            <v>(vazio)</v>
          </cell>
          <cell r="Q31" t="str">
            <v>(vazio)</v>
          </cell>
          <cell r="R31" t="str">
            <v>(vazio)</v>
          </cell>
          <cell r="S31" t="str">
            <v>(vazio)</v>
          </cell>
          <cell r="T31" t="str">
            <v>Límpido e isento de impurezas (LII)</v>
          </cell>
          <cell r="U31" t="str">
            <v>Incolor</v>
          </cell>
          <cell r="V31">
            <v>0</v>
          </cell>
          <cell r="W31" t="str">
            <v>Auto Posto Paraiso Américo Ltda</v>
          </cell>
          <cell r="X31" t="str">
            <v>Rua Maria Mendes, 395</v>
          </cell>
          <cell r="Y31" t="str">
            <v>Américo Brasiliense</v>
          </cell>
          <cell r="Z31" t="str">
            <v>SP</v>
          </cell>
          <cell r="AA31" t="str">
            <v>postoparaisoamerico@gmail.com</v>
          </cell>
          <cell r="AB31">
            <v>13</v>
          </cell>
          <cell r="AC31">
            <v>6</v>
          </cell>
          <cell r="AD31">
            <v>1</v>
          </cell>
          <cell r="AE31"/>
          <cell r="AF31"/>
          <cell r="AG31"/>
          <cell r="AH31"/>
          <cell r="AI31"/>
          <cell r="AJ31"/>
          <cell r="AK31"/>
          <cell r="AL31"/>
          <cell r="AM31"/>
          <cell r="AN31"/>
          <cell r="AO31"/>
          <cell r="AP31"/>
          <cell r="AQ31"/>
          <cell r="AR31"/>
          <cell r="AS31">
            <v>195</v>
          </cell>
          <cell r="AT31">
            <v>6</v>
          </cell>
          <cell r="AU31">
            <v>809.1</v>
          </cell>
          <cell r="AV31">
            <v>93.2</v>
          </cell>
        </row>
        <row r="32">
          <cell r="B32" t="str">
            <v xml:space="preserve">PF 20 11174  </v>
          </cell>
          <cell r="C32" t="str">
            <v>GCC</v>
          </cell>
          <cell r="D32">
            <v>44671</v>
          </cell>
          <cell r="E32">
            <v>827272</v>
          </cell>
          <cell r="F32">
            <v>44663</v>
          </cell>
          <cell r="G32" t="str">
            <v>Ipiranga</v>
          </cell>
          <cell r="H32" t="str">
            <v>Límpido e isento de impurezas</v>
          </cell>
          <cell r="I32" t="str">
            <v>Amarelo</v>
          </cell>
          <cell r="J32" t="str">
            <v xml:space="preserve"> - </v>
          </cell>
          <cell r="K32" t="str">
            <v xml:space="preserve"> - </v>
          </cell>
          <cell r="L32" t="str">
            <v>(vazio)</v>
          </cell>
          <cell r="M32" t="str">
            <v>(vazio)</v>
          </cell>
          <cell r="N32" t="str">
            <v>(vazio)</v>
          </cell>
          <cell r="O32" t="str">
            <v>(vazio)</v>
          </cell>
          <cell r="P32" t="str">
            <v>(vazio)</v>
          </cell>
          <cell r="Q32" t="str">
            <v>(vazio)</v>
          </cell>
          <cell r="R32" t="str">
            <v>(vazio)</v>
          </cell>
          <cell r="S32" t="str">
            <v>(vazio)</v>
          </cell>
          <cell r="T32" t="str">
            <v>(vazio)</v>
          </cell>
          <cell r="U32" t="str">
            <v>(vazio)</v>
          </cell>
          <cell r="V32" t="str">
            <v>(vazio)</v>
          </cell>
          <cell r="W32" t="str">
            <v>Auto Posto São Pedro de Sertãozinho Ltda EPP</v>
          </cell>
          <cell r="X32" t="str">
            <v>Av. Alessio Mazer, 35</v>
          </cell>
          <cell r="Y32" t="str">
            <v>Sertãozinho</v>
          </cell>
          <cell r="Z32" t="str">
            <v>SP</v>
          </cell>
          <cell r="AA32" t="str">
            <v>posto@carleto.com.br</v>
          </cell>
          <cell r="AB32">
            <v>4</v>
          </cell>
          <cell r="AC32">
            <v>4</v>
          </cell>
          <cell r="AD32">
            <v>1</v>
          </cell>
          <cell r="AE32">
            <v>28</v>
          </cell>
          <cell r="AF32">
            <v>55</v>
          </cell>
          <cell r="AG32">
            <v>72.599999999999994</v>
          </cell>
          <cell r="AH32">
            <v>151.9</v>
          </cell>
          <cell r="AI32">
            <v>199.9</v>
          </cell>
          <cell r="AJ32">
            <v>95</v>
          </cell>
          <cell r="AK32">
            <v>89</v>
          </cell>
          <cell r="AL32">
            <v>92</v>
          </cell>
          <cell r="AM32">
            <v>14</v>
          </cell>
          <cell r="AN32">
            <v>33.299999999999997</v>
          </cell>
          <cell r="AO32">
            <v>11.4</v>
          </cell>
          <cell r="AP32">
            <v>0.7</v>
          </cell>
          <cell r="AQ32"/>
          <cell r="AR32"/>
          <cell r="AS32"/>
          <cell r="AT32"/>
          <cell r="AU32"/>
          <cell r="AV32"/>
        </row>
        <row r="33">
          <cell r="B33" t="str">
            <v xml:space="preserve">PF 20 11175  </v>
          </cell>
          <cell r="C33" t="str">
            <v>GCA</v>
          </cell>
          <cell r="D33">
            <v>44671</v>
          </cell>
          <cell r="E33">
            <v>822353</v>
          </cell>
          <cell r="F33">
            <v>44629</v>
          </cell>
          <cell r="G33" t="str">
            <v>Ipiranga</v>
          </cell>
          <cell r="H33" t="str">
            <v>Límpido e isento de impurezas</v>
          </cell>
          <cell r="I33" t="str">
            <v>Verde</v>
          </cell>
          <cell r="J33" t="str">
            <v xml:space="preserve"> - </v>
          </cell>
          <cell r="K33" t="str">
            <v xml:space="preserve"> - </v>
          </cell>
          <cell r="L33" t="str">
            <v>(vazio)</v>
          </cell>
          <cell r="M33" t="str">
            <v>(vazio)</v>
          </cell>
          <cell r="N33" t="str">
            <v>(vazio)</v>
          </cell>
          <cell r="O33" t="str">
            <v>(vazio)</v>
          </cell>
          <cell r="P33" t="str">
            <v>(vazio)</v>
          </cell>
          <cell r="Q33" t="str">
            <v>(vazio)</v>
          </cell>
          <cell r="R33" t="str">
            <v>(vazio)</v>
          </cell>
          <cell r="S33" t="str">
            <v>(vazio)</v>
          </cell>
          <cell r="T33" t="str">
            <v>(vazio)</v>
          </cell>
          <cell r="U33" t="str">
            <v>(vazio)</v>
          </cell>
          <cell r="V33" t="str">
            <v>(vazio)</v>
          </cell>
          <cell r="W33" t="str">
            <v>Auto Posto São Pedro de Sertãozinho Ltda EPP</v>
          </cell>
          <cell r="X33" t="str">
            <v>Av. Alessio Mazer, 35</v>
          </cell>
          <cell r="Y33" t="str">
            <v>Sertãozinho</v>
          </cell>
          <cell r="Z33" t="str">
            <v>SP</v>
          </cell>
          <cell r="AA33" t="str">
            <v>posto@carleto.com.br</v>
          </cell>
          <cell r="AB33">
            <v>6</v>
          </cell>
          <cell r="AC33">
            <v>6</v>
          </cell>
          <cell r="AD33">
            <v>1</v>
          </cell>
          <cell r="AE33">
            <v>28</v>
          </cell>
          <cell r="AF33">
            <v>54.9</v>
          </cell>
          <cell r="AG33">
            <v>72.3</v>
          </cell>
          <cell r="AH33">
            <v>151.5</v>
          </cell>
          <cell r="AI33">
            <v>198.6</v>
          </cell>
          <cell r="AJ33">
            <v>95.1</v>
          </cell>
          <cell r="AK33">
            <v>89.1</v>
          </cell>
          <cell r="AL33">
            <v>92.1</v>
          </cell>
          <cell r="AM33">
            <v>14.4</v>
          </cell>
          <cell r="AN33">
            <v>32.6</v>
          </cell>
          <cell r="AO33">
            <v>11.7</v>
          </cell>
          <cell r="AP33">
            <v>0.7</v>
          </cell>
          <cell r="AQ33"/>
          <cell r="AR33"/>
          <cell r="AS33"/>
          <cell r="AT33"/>
          <cell r="AU33"/>
          <cell r="AV33"/>
        </row>
        <row r="34">
          <cell r="B34" t="str">
            <v xml:space="preserve">PF 20 11176  </v>
          </cell>
          <cell r="C34" t="str">
            <v>S500C</v>
          </cell>
          <cell r="D34">
            <v>44671</v>
          </cell>
          <cell r="E34">
            <v>826010</v>
          </cell>
          <cell r="F34">
            <v>44655</v>
          </cell>
          <cell r="G34" t="str">
            <v>Ipiranga</v>
          </cell>
          <cell r="H34" t="str">
            <v>(vazio)</v>
          </cell>
          <cell r="I34" t="str">
            <v>(vazio)</v>
          </cell>
          <cell r="J34" t="str">
            <v>(vazio)</v>
          </cell>
          <cell r="K34" t="str">
            <v>(vazio)</v>
          </cell>
          <cell r="L34" t="str">
            <v>Límpido e isento de impurezas</v>
          </cell>
          <cell r="M34" t="str">
            <v>Vermelho</v>
          </cell>
          <cell r="N34">
            <v>177.6</v>
          </cell>
          <cell r="O34">
            <v>285.8</v>
          </cell>
          <cell r="P34">
            <v>347.8</v>
          </cell>
          <cell r="Q34">
            <v>360</v>
          </cell>
          <cell r="R34">
            <v>387.4</v>
          </cell>
          <cell r="S34" t="str">
            <v xml:space="preserve"> - </v>
          </cell>
          <cell r="T34" t="str">
            <v>(vazio)</v>
          </cell>
          <cell r="U34" t="str">
            <v>(vazio)</v>
          </cell>
          <cell r="V34" t="str">
            <v>(vazio)</v>
          </cell>
          <cell r="W34" t="str">
            <v>Auto Posto São Pedro de Sertãozinho Ltda EPP</v>
          </cell>
          <cell r="X34" t="str">
            <v>Av. Alessio Mazer, 35</v>
          </cell>
          <cell r="Y34" t="str">
            <v>Sertãozinho</v>
          </cell>
          <cell r="Z34" t="str">
            <v>SP</v>
          </cell>
          <cell r="AA34" t="str">
            <v>posto@carleto.com.br</v>
          </cell>
          <cell r="AB34">
            <v>21</v>
          </cell>
          <cell r="AC34">
            <v>3</v>
          </cell>
          <cell r="AD34">
            <v>1</v>
          </cell>
          <cell r="AE34"/>
          <cell r="AF34"/>
          <cell r="AG34"/>
          <cell r="AH34"/>
          <cell r="AI34"/>
          <cell r="AJ34"/>
          <cell r="AK34"/>
          <cell r="AL34"/>
          <cell r="AM34"/>
          <cell r="AN34"/>
          <cell r="AO34"/>
          <cell r="AP34"/>
          <cell r="AQ34">
            <v>9.6999999999999993</v>
          </cell>
          <cell r="AR34">
            <v>842.2</v>
          </cell>
          <cell r="AS34"/>
          <cell r="AT34"/>
          <cell r="AU34"/>
          <cell r="AV34"/>
        </row>
        <row r="35">
          <cell r="B35" t="str">
            <v xml:space="preserve">PF 20 11177  </v>
          </cell>
          <cell r="C35" t="str">
            <v>S10C</v>
          </cell>
          <cell r="D35">
            <v>44671</v>
          </cell>
          <cell r="E35">
            <v>822353</v>
          </cell>
          <cell r="F35">
            <v>44629</v>
          </cell>
          <cell r="G35" t="str">
            <v>Ipiranga</v>
          </cell>
          <cell r="H35" t="str">
            <v>(vazio)</v>
          </cell>
          <cell r="I35" t="str">
            <v>(vazio)</v>
          </cell>
          <cell r="J35" t="str">
            <v>(vazio)</v>
          </cell>
          <cell r="K35" t="str">
            <v>(vazio)</v>
          </cell>
          <cell r="L35" t="str">
            <v>Límpido e isento de impurezas</v>
          </cell>
          <cell r="M35" t="str">
            <v>Amarelo</v>
          </cell>
          <cell r="N35" t="str">
            <v xml:space="preserve"> - </v>
          </cell>
          <cell r="O35" t="str">
            <v xml:space="preserve"> - </v>
          </cell>
          <cell r="P35" t="str">
            <v xml:space="preserve"> - </v>
          </cell>
          <cell r="Q35" t="str">
            <v xml:space="preserve"> - </v>
          </cell>
          <cell r="R35" t="str">
            <v xml:space="preserve"> - </v>
          </cell>
          <cell r="S35" t="str">
            <v xml:space="preserve"> - </v>
          </cell>
          <cell r="T35" t="str">
            <v>(vazio)</v>
          </cell>
          <cell r="U35" t="str">
            <v>(vazio)</v>
          </cell>
          <cell r="V35" t="str">
            <v>(vazio)</v>
          </cell>
          <cell r="W35" t="str">
            <v>Auto Posto São Pedro de Sertãozinho Ltda EPP</v>
          </cell>
          <cell r="X35" t="str">
            <v>Av. Alessio Mazer, 35</v>
          </cell>
          <cell r="Y35" t="str">
            <v>Sertãozinho</v>
          </cell>
          <cell r="Z35" t="str">
            <v>SP</v>
          </cell>
          <cell r="AA35" t="str">
            <v>posto@carleto.com.br</v>
          </cell>
          <cell r="AB35">
            <v>19</v>
          </cell>
          <cell r="AC35">
            <v>2</v>
          </cell>
          <cell r="AD35">
            <v>1</v>
          </cell>
          <cell r="AE35"/>
          <cell r="AF35"/>
          <cell r="AG35"/>
          <cell r="AH35"/>
          <cell r="AI35"/>
          <cell r="AJ35"/>
          <cell r="AK35"/>
          <cell r="AL35"/>
          <cell r="AM35"/>
          <cell r="AN35"/>
          <cell r="AO35"/>
          <cell r="AP35"/>
          <cell r="AQ35">
            <v>10</v>
          </cell>
          <cell r="AR35">
            <v>839.6</v>
          </cell>
          <cell r="AS35"/>
          <cell r="AT35"/>
          <cell r="AU35"/>
          <cell r="AV35"/>
        </row>
        <row r="36">
          <cell r="B36" t="str">
            <v xml:space="preserve">PF 20 11178 </v>
          </cell>
          <cell r="C36" t="str">
            <v>EHC</v>
          </cell>
          <cell r="D36">
            <v>44671</v>
          </cell>
          <cell r="E36">
            <v>827272</v>
          </cell>
          <cell r="F36">
            <v>44663</v>
          </cell>
          <cell r="G36" t="str">
            <v>Ipiranga</v>
          </cell>
          <cell r="H36" t="str">
            <v>(vazio)</v>
          </cell>
          <cell r="I36" t="str">
            <v>(vazio)</v>
          </cell>
          <cell r="J36" t="str">
            <v>(vazio)</v>
          </cell>
          <cell r="K36" t="str">
            <v>(vazio)</v>
          </cell>
          <cell r="L36" t="str">
            <v>(vazio)</v>
          </cell>
          <cell r="M36" t="str">
            <v>(vazio)</v>
          </cell>
          <cell r="N36" t="str">
            <v>(vazio)</v>
          </cell>
          <cell r="O36" t="str">
            <v>(vazio)</v>
          </cell>
          <cell r="P36" t="str">
            <v>(vazio)</v>
          </cell>
          <cell r="Q36" t="str">
            <v>(vazio)</v>
          </cell>
          <cell r="R36" t="str">
            <v>(vazio)</v>
          </cell>
          <cell r="S36" t="str">
            <v>(vazio)</v>
          </cell>
          <cell r="T36" t="str">
            <v>Límpido e isento de impurezas (LII)</v>
          </cell>
          <cell r="U36" t="str">
            <v>Incolor</v>
          </cell>
          <cell r="V36" t="str">
            <v xml:space="preserve"> - </v>
          </cell>
          <cell r="W36" t="str">
            <v>Auto Posto São Pedro de Sertãozinho Ltda EPP</v>
          </cell>
          <cell r="X36" t="str">
            <v>Av. Alessio Mazer, 35</v>
          </cell>
          <cell r="Y36" t="str">
            <v>Sertãozinho</v>
          </cell>
          <cell r="Z36" t="str">
            <v>SP</v>
          </cell>
          <cell r="AA36" t="str">
            <v>posto@carleto.com.br</v>
          </cell>
          <cell r="AB36">
            <v>2</v>
          </cell>
          <cell r="AC36">
            <v>1</v>
          </cell>
          <cell r="AD36">
            <v>1</v>
          </cell>
          <cell r="AE36"/>
          <cell r="AF36"/>
          <cell r="AG36"/>
          <cell r="AH36"/>
          <cell r="AI36"/>
          <cell r="AJ36"/>
          <cell r="AK36"/>
          <cell r="AL36"/>
          <cell r="AM36"/>
          <cell r="AN36"/>
          <cell r="AO36"/>
          <cell r="AP36"/>
          <cell r="AQ36"/>
          <cell r="AR36"/>
          <cell r="AS36">
            <v>132</v>
          </cell>
          <cell r="AT36">
            <v>6.2</v>
          </cell>
          <cell r="AU36">
            <v>809.4</v>
          </cell>
          <cell r="AV36">
            <v>93.1</v>
          </cell>
        </row>
        <row r="37">
          <cell r="B37" t="str">
            <v xml:space="preserve">PF 20 11179 </v>
          </cell>
          <cell r="C37" t="str">
            <v>EHC</v>
          </cell>
          <cell r="D37">
            <v>44671</v>
          </cell>
          <cell r="E37">
            <v>827272</v>
          </cell>
          <cell r="F37">
            <v>44663</v>
          </cell>
          <cell r="G37" t="str">
            <v>Ipiranga</v>
          </cell>
          <cell r="H37" t="str">
            <v>(vazio)</v>
          </cell>
          <cell r="I37" t="str">
            <v>(vazio)</v>
          </cell>
          <cell r="J37" t="str">
            <v>(vazio)</v>
          </cell>
          <cell r="K37" t="str">
            <v>(vazio)</v>
          </cell>
          <cell r="L37" t="str">
            <v>(vazio)</v>
          </cell>
          <cell r="M37" t="str">
            <v>(vazio)</v>
          </cell>
          <cell r="N37" t="str">
            <v>(vazio)</v>
          </cell>
          <cell r="O37" t="str">
            <v>(vazio)</v>
          </cell>
          <cell r="P37" t="str">
            <v>(vazio)</v>
          </cell>
          <cell r="Q37" t="str">
            <v>(vazio)</v>
          </cell>
          <cell r="R37" t="str">
            <v>(vazio)</v>
          </cell>
          <cell r="S37" t="str">
            <v>(vazio)</v>
          </cell>
          <cell r="T37" t="str">
            <v>Límpido e isento de impurezas (LII)</v>
          </cell>
          <cell r="U37" t="str">
            <v>Incolor</v>
          </cell>
          <cell r="V37" t="str">
            <v xml:space="preserve"> - </v>
          </cell>
          <cell r="W37" t="str">
            <v>Auto Posto São Pedro de Sertãozinho Ltda EPP</v>
          </cell>
          <cell r="X37" t="str">
            <v>Av. Alessio Mazer, 35</v>
          </cell>
          <cell r="Y37" t="str">
            <v>Sertãozinho</v>
          </cell>
          <cell r="Z37" t="str">
            <v>SP</v>
          </cell>
          <cell r="AA37" t="str">
            <v>posto@carleto.com.br</v>
          </cell>
          <cell r="AB37">
            <v>11</v>
          </cell>
          <cell r="AC37">
            <v>5</v>
          </cell>
          <cell r="AD37">
            <v>1</v>
          </cell>
          <cell r="AE37"/>
          <cell r="AF37"/>
          <cell r="AG37"/>
          <cell r="AH37"/>
          <cell r="AI37"/>
          <cell r="AJ37"/>
          <cell r="AK37"/>
          <cell r="AL37"/>
          <cell r="AM37"/>
          <cell r="AN37"/>
          <cell r="AO37"/>
          <cell r="AP37"/>
          <cell r="AQ37"/>
          <cell r="AR37"/>
          <cell r="AS37">
            <v>142</v>
          </cell>
          <cell r="AT37">
            <v>6.1</v>
          </cell>
          <cell r="AU37">
            <v>809.6</v>
          </cell>
          <cell r="AV37">
            <v>93.1</v>
          </cell>
        </row>
        <row r="38">
          <cell r="B38" t="str">
            <v xml:space="preserve">PF 20 11215  </v>
          </cell>
          <cell r="C38" t="str">
            <v>GCC</v>
          </cell>
          <cell r="D38">
            <v>44671</v>
          </cell>
          <cell r="E38">
            <v>773934</v>
          </cell>
          <cell r="F38">
            <v>44670</v>
          </cell>
          <cell r="G38" t="str">
            <v>Aster</v>
          </cell>
          <cell r="H38" t="str">
            <v>Límpido e isento de impurezas</v>
          </cell>
          <cell r="I38" t="str">
            <v>Laranja</v>
          </cell>
          <cell r="J38" t="str">
            <v xml:space="preserve"> - </v>
          </cell>
          <cell r="K38" t="str">
            <v xml:space="preserve"> - </v>
          </cell>
          <cell r="L38" t="str">
            <v>(vazio)</v>
          </cell>
          <cell r="M38" t="str">
            <v>(vazio)</v>
          </cell>
          <cell r="N38" t="str">
            <v>(vazio)</v>
          </cell>
          <cell r="O38" t="str">
            <v>(vazio)</v>
          </cell>
          <cell r="P38" t="str">
            <v>(vazio)</v>
          </cell>
          <cell r="Q38" t="str">
            <v>(vazio)</v>
          </cell>
          <cell r="R38" t="str">
            <v>(vazio)</v>
          </cell>
          <cell r="S38" t="str">
            <v>(vazio)</v>
          </cell>
          <cell r="T38" t="str">
            <v>(vazio)</v>
          </cell>
          <cell r="U38" t="str">
            <v>(vazio)</v>
          </cell>
          <cell r="V38" t="str">
            <v>(vazio)</v>
          </cell>
          <cell r="W38" t="str">
            <v>Posto Total Henrique Lupo Combustíveis Ltda</v>
          </cell>
          <cell r="X38" t="str">
            <v>Av. Dona Corina David, 365</v>
          </cell>
          <cell r="Y38" t="str">
            <v>Araraquara</v>
          </cell>
          <cell r="Z38" t="str">
            <v>SP</v>
          </cell>
          <cell r="AA38" t="str">
            <v>postovilaxavier@hotmail.com</v>
          </cell>
          <cell r="AB38">
            <v>4</v>
          </cell>
          <cell r="AC38">
            <v>4</v>
          </cell>
          <cell r="AD38">
            <v>1</v>
          </cell>
          <cell r="AE38">
            <v>28</v>
          </cell>
          <cell r="AF38">
            <v>52.4</v>
          </cell>
          <cell r="AG38">
            <v>69.8</v>
          </cell>
          <cell r="AH38">
            <v>138.4</v>
          </cell>
          <cell r="AI38">
            <v>184.4</v>
          </cell>
          <cell r="AJ38">
            <v>93.9</v>
          </cell>
          <cell r="AK38">
            <v>89.1</v>
          </cell>
          <cell r="AL38">
            <v>91.5</v>
          </cell>
          <cell r="AM38">
            <v>1.4</v>
          </cell>
          <cell r="AN38">
            <v>43.1</v>
          </cell>
          <cell r="AO38">
            <v>14</v>
          </cell>
          <cell r="AP38">
            <v>1</v>
          </cell>
          <cell r="AQ38"/>
          <cell r="AR38"/>
          <cell r="AS38"/>
          <cell r="AT38"/>
          <cell r="AU38"/>
          <cell r="AV38"/>
        </row>
        <row r="39">
          <cell r="B39" t="str">
            <v xml:space="preserve">PF 20 11216  </v>
          </cell>
          <cell r="C39" t="str">
            <v>GCA</v>
          </cell>
          <cell r="D39">
            <v>44671</v>
          </cell>
          <cell r="E39">
            <v>771136</v>
          </cell>
          <cell r="F39">
            <v>44659</v>
          </cell>
          <cell r="G39" t="str">
            <v>Aster</v>
          </cell>
          <cell r="H39" t="str">
            <v>Límpido e isento de impurezas</v>
          </cell>
          <cell r="I39" t="str">
            <v>Verde</v>
          </cell>
          <cell r="J39" t="str">
            <v xml:space="preserve"> - </v>
          </cell>
          <cell r="K39" t="str">
            <v xml:space="preserve"> - </v>
          </cell>
          <cell r="L39" t="str">
            <v>(vazio)</v>
          </cell>
          <cell r="M39" t="str">
            <v>(vazio)</v>
          </cell>
          <cell r="N39" t="str">
            <v>(vazio)</v>
          </cell>
          <cell r="O39" t="str">
            <v>(vazio)</v>
          </cell>
          <cell r="P39" t="str">
            <v>(vazio)</v>
          </cell>
          <cell r="Q39" t="str">
            <v>(vazio)</v>
          </cell>
          <cell r="R39" t="str">
            <v>(vazio)</v>
          </cell>
          <cell r="S39" t="str">
            <v>(vazio)</v>
          </cell>
          <cell r="T39" t="str">
            <v>(vazio)</v>
          </cell>
          <cell r="U39" t="str">
            <v>(vazio)</v>
          </cell>
          <cell r="V39" t="str">
            <v>(vazio)</v>
          </cell>
          <cell r="W39" t="str">
            <v>P. C. do Amaral e Cia Ltda</v>
          </cell>
          <cell r="X39" t="str">
            <v>Rua Mauricio Galli, 3789 - Jd. Roberto Selmi Dei</v>
          </cell>
          <cell r="Y39" t="str">
            <v>Araraquara</v>
          </cell>
          <cell r="Z39" t="str">
            <v>SP</v>
          </cell>
          <cell r="AA39" t="str">
            <v>postovilaxavier@hotmail.com</v>
          </cell>
          <cell r="AB39">
            <v>5</v>
          </cell>
          <cell r="AC39">
            <v>1</v>
          </cell>
          <cell r="AD39">
            <v>1</v>
          </cell>
          <cell r="AE39">
            <v>28</v>
          </cell>
          <cell r="AF39">
            <v>52.6</v>
          </cell>
          <cell r="AG39">
            <v>70.099999999999994</v>
          </cell>
          <cell r="AH39">
            <v>140</v>
          </cell>
          <cell r="AI39">
            <v>185.5</v>
          </cell>
          <cell r="AJ39">
            <v>94.3</v>
          </cell>
          <cell r="AK39">
            <v>89.1</v>
          </cell>
          <cell r="AL39">
            <v>91.7</v>
          </cell>
          <cell r="AM39">
            <v>5.8</v>
          </cell>
          <cell r="AN39">
            <v>40.5</v>
          </cell>
          <cell r="AO39">
            <v>12.4</v>
          </cell>
          <cell r="AP39">
            <v>0.9</v>
          </cell>
          <cell r="AQ39"/>
          <cell r="AR39"/>
          <cell r="AS39"/>
          <cell r="AT39"/>
          <cell r="AU39"/>
          <cell r="AV39"/>
        </row>
        <row r="40">
          <cell r="B40" t="str">
            <v xml:space="preserve">PF 20 11217  </v>
          </cell>
          <cell r="C40" t="str">
            <v>S10C</v>
          </cell>
          <cell r="D40">
            <v>44671</v>
          </cell>
          <cell r="E40">
            <v>418909</v>
          </cell>
          <cell r="F40">
            <v>44659</v>
          </cell>
          <cell r="G40" t="str">
            <v>Royal Fic</v>
          </cell>
          <cell r="H40" t="str">
            <v>(vazio)</v>
          </cell>
          <cell r="I40" t="str">
            <v>(vazio)</v>
          </cell>
          <cell r="J40" t="str">
            <v>(vazio)</v>
          </cell>
          <cell r="K40" t="str">
            <v>(vazio)</v>
          </cell>
          <cell r="L40" t="str">
            <v>Límpido e isento de impurezas</v>
          </cell>
          <cell r="M40" t="str">
            <v>Amarelo</v>
          </cell>
          <cell r="N40" t="str">
            <v xml:space="preserve"> - </v>
          </cell>
          <cell r="O40" t="str">
            <v xml:space="preserve"> - </v>
          </cell>
          <cell r="P40" t="str">
            <v xml:space="preserve"> - </v>
          </cell>
          <cell r="Q40" t="str">
            <v xml:space="preserve"> - </v>
          </cell>
          <cell r="R40" t="str">
            <v xml:space="preserve"> - </v>
          </cell>
          <cell r="S40">
            <v>46</v>
          </cell>
          <cell r="T40" t="str">
            <v>(vazio)</v>
          </cell>
          <cell r="U40" t="str">
            <v>(vazio)</v>
          </cell>
          <cell r="V40" t="str">
            <v>(vazio)</v>
          </cell>
          <cell r="W40" t="str">
            <v>Posto Total Henrique Lupo Combustíveis Ltda</v>
          </cell>
          <cell r="X40" t="str">
            <v>Av. Dona Corina David, 365</v>
          </cell>
          <cell r="Y40" t="str">
            <v>Araraquara</v>
          </cell>
          <cell r="Z40" t="str">
            <v>SP</v>
          </cell>
          <cell r="AA40" t="str">
            <v>postovilaxavier@hotmail.com</v>
          </cell>
          <cell r="AB40">
            <v>14</v>
          </cell>
          <cell r="AC40">
            <v>3</v>
          </cell>
          <cell r="AD40">
            <v>1</v>
          </cell>
          <cell r="AE40"/>
          <cell r="AF40"/>
          <cell r="AG40"/>
          <cell r="AH40"/>
          <cell r="AI40"/>
          <cell r="AJ40"/>
          <cell r="AK40"/>
          <cell r="AL40"/>
          <cell r="AM40"/>
          <cell r="AN40"/>
          <cell r="AO40"/>
          <cell r="AP40"/>
          <cell r="AQ40">
            <v>10</v>
          </cell>
          <cell r="AR40">
            <v>842.5</v>
          </cell>
          <cell r="AS40"/>
          <cell r="AT40"/>
          <cell r="AU40"/>
          <cell r="AV40"/>
        </row>
        <row r="41">
          <cell r="B41" t="str">
            <v xml:space="preserve">PF 20 11218 </v>
          </cell>
          <cell r="C41" t="str">
            <v>EHC</v>
          </cell>
          <cell r="D41">
            <v>44671</v>
          </cell>
          <cell r="E41">
            <v>238722</v>
          </cell>
          <cell r="F41">
            <v>44665</v>
          </cell>
          <cell r="G41" t="str">
            <v>GOL</v>
          </cell>
          <cell r="H41" t="str">
            <v>(vazio)</v>
          </cell>
          <cell r="I41" t="str">
            <v>(vazio)</v>
          </cell>
          <cell r="J41" t="str">
            <v>(vazio)</v>
          </cell>
          <cell r="K41" t="str">
            <v>(vazio)</v>
          </cell>
          <cell r="L41" t="str">
            <v>(vazio)</v>
          </cell>
          <cell r="M41" t="str">
            <v>(vazio)</v>
          </cell>
          <cell r="N41" t="str">
            <v>(vazio)</v>
          </cell>
          <cell r="O41" t="str">
            <v>(vazio)</v>
          </cell>
          <cell r="P41" t="str">
            <v>(vazio)</v>
          </cell>
          <cell r="Q41" t="str">
            <v>(vazio)</v>
          </cell>
          <cell r="R41" t="str">
            <v>(vazio)</v>
          </cell>
          <cell r="S41" t="str">
            <v>(vazio)</v>
          </cell>
          <cell r="T41" t="str">
            <v>Límpido e isento de impurezas (LII)</v>
          </cell>
          <cell r="U41" t="str">
            <v>Incolor</v>
          </cell>
          <cell r="V41" t="str">
            <v xml:space="preserve"> - </v>
          </cell>
          <cell r="W41" t="str">
            <v>Posto Total Henrique Lupo Combustíveis Ltda</v>
          </cell>
          <cell r="X41" t="str">
            <v>Av. Dona Corina David, 365</v>
          </cell>
          <cell r="Y41" t="str">
            <v>Araraquara</v>
          </cell>
          <cell r="Z41" t="str">
            <v>SP</v>
          </cell>
          <cell r="AA41" t="str">
            <v>postovilaxavier@hotmail.com</v>
          </cell>
          <cell r="AB41">
            <v>6</v>
          </cell>
          <cell r="AC41">
            <v>2</v>
          </cell>
          <cell r="AD41">
            <v>1</v>
          </cell>
          <cell r="AE41"/>
          <cell r="AF41"/>
          <cell r="AG41"/>
          <cell r="AH41"/>
          <cell r="AI41"/>
          <cell r="AJ41"/>
          <cell r="AK41"/>
          <cell r="AL41"/>
          <cell r="AM41"/>
          <cell r="AN41"/>
          <cell r="AO41"/>
          <cell r="AP41"/>
          <cell r="AQ41"/>
          <cell r="AR41"/>
          <cell r="AS41">
            <v>133</v>
          </cell>
          <cell r="AT41">
            <v>6.5</v>
          </cell>
          <cell r="AU41">
            <v>809.8</v>
          </cell>
          <cell r="AV41">
            <v>93</v>
          </cell>
        </row>
        <row r="42">
          <cell r="B42" t="str">
            <v xml:space="preserve">PF 20 11190  </v>
          </cell>
          <cell r="C42" t="str">
            <v>GCC</v>
          </cell>
          <cell r="D42">
            <v>44671</v>
          </cell>
          <cell r="E42" t="str">
            <v xml:space="preserve"> - </v>
          </cell>
          <cell r="F42" t="str">
            <v xml:space="preserve"> - </v>
          </cell>
          <cell r="G42" t="str">
            <v>Raizen</v>
          </cell>
          <cell r="H42" t="str">
            <v>Límpido e isento de impurezas</v>
          </cell>
          <cell r="I42" t="str">
            <v>Amarelo</v>
          </cell>
          <cell r="J42" t="str">
            <v xml:space="preserve"> - </v>
          </cell>
          <cell r="K42" t="str">
            <v xml:space="preserve"> - </v>
          </cell>
          <cell r="L42" t="str">
            <v>(vazio)</v>
          </cell>
          <cell r="M42" t="str">
            <v>(vazio)</v>
          </cell>
          <cell r="N42" t="str">
            <v>(vazio)</v>
          </cell>
          <cell r="O42" t="str">
            <v>(vazio)</v>
          </cell>
          <cell r="P42" t="str">
            <v>(vazio)</v>
          </cell>
          <cell r="Q42" t="str">
            <v>(vazio)</v>
          </cell>
          <cell r="R42" t="str">
            <v>(vazio)</v>
          </cell>
          <cell r="S42" t="str">
            <v>(vazio)</v>
          </cell>
          <cell r="T42" t="str">
            <v>(vazio)</v>
          </cell>
          <cell r="U42" t="str">
            <v>(vazio)</v>
          </cell>
          <cell r="V42" t="str">
            <v>(vazio)</v>
          </cell>
          <cell r="W42" t="str">
            <v>CP Auto Posto Ltda</v>
          </cell>
          <cell r="X42" t="str">
            <v>Av. dos Jacarandas, 665</v>
          </cell>
          <cell r="Y42" t="str">
            <v>Guatapará</v>
          </cell>
          <cell r="Z42" t="str">
            <v>SP</v>
          </cell>
          <cell r="AA42" t="str">
            <v>cpautoposto2@gmail.com</v>
          </cell>
          <cell r="AB42">
            <v>7</v>
          </cell>
          <cell r="AC42">
            <v>4</v>
          </cell>
          <cell r="AD42">
            <v>1</v>
          </cell>
          <cell r="AE42">
            <v>28</v>
          </cell>
          <cell r="AF42">
            <v>55.3</v>
          </cell>
          <cell r="AG42">
            <v>72.7</v>
          </cell>
          <cell r="AH42">
            <v>154.19999999999999</v>
          </cell>
          <cell r="AI42">
            <v>201.2</v>
          </cell>
          <cell r="AJ42">
            <v>95</v>
          </cell>
          <cell r="AK42">
            <v>89.1</v>
          </cell>
          <cell r="AL42">
            <v>92</v>
          </cell>
          <cell r="AM42">
            <v>14.1</v>
          </cell>
          <cell r="AN42">
            <v>32.9</v>
          </cell>
          <cell r="AO42">
            <v>11.4</v>
          </cell>
          <cell r="AP42">
            <v>0.7</v>
          </cell>
          <cell r="AQ42"/>
          <cell r="AR42"/>
          <cell r="AS42"/>
          <cell r="AT42"/>
          <cell r="AU42"/>
          <cell r="AV42"/>
        </row>
        <row r="43">
          <cell r="B43" t="str">
            <v xml:space="preserve">PF 20 11191  </v>
          </cell>
          <cell r="C43" t="str">
            <v>GCA</v>
          </cell>
          <cell r="D43">
            <v>44671</v>
          </cell>
          <cell r="E43" t="str">
            <v xml:space="preserve"> - </v>
          </cell>
          <cell r="F43" t="str">
            <v xml:space="preserve"> - </v>
          </cell>
          <cell r="G43" t="str">
            <v>Raizen</v>
          </cell>
          <cell r="H43" t="str">
            <v>Límpido e isento de impurezas</v>
          </cell>
          <cell r="I43" t="str">
            <v>Verde</v>
          </cell>
          <cell r="J43" t="str">
            <v xml:space="preserve"> - </v>
          </cell>
          <cell r="K43" t="str">
            <v xml:space="preserve"> - </v>
          </cell>
          <cell r="L43" t="str">
            <v>(vazio)</v>
          </cell>
          <cell r="M43" t="str">
            <v>(vazio)</v>
          </cell>
          <cell r="N43" t="str">
            <v>(vazio)</v>
          </cell>
          <cell r="O43" t="str">
            <v>(vazio)</v>
          </cell>
          <cell r="P43" t="str">
            <v>(vazio)</v>
          </cell>
          <cell r="Q43" t="str">
            <v>(vazio)</v>
          </cell>
          <cell r="R43" t="str">
            <v>(vazio)</v>
          </cell>
          <cell r="S43" t="str">
            <v>(vazio)</v>
          </cell>
          <cell r="T43" t="str">
            <v>(vazio)</v>
          </cell>
          <cell r="U43" t="str">
            <v>(vazio)</v>
          </cell>
          <cell r="V43" t="str">
            <v>(vazio)</v>
          </cell>
          <cell r="W43" t="str">
            <v>CP Auto Posto Ltda</v>
          </cell>
          <cell r="X43" t="str">
            <v>Av. dos Jacarandas, 665</v>
          </cell>
          <cell r="Y43" t="str">
            <v>Guatapará</v>
          </cell>
          <cell r="Z43" t="str">
            <v>SP</v>
          </cell>
          <cell r="AA43" t="str">
            <v>cpautoposto2@gmail.com</v>
          </cell>
          <cell r="AB43">
            <v>15</v>
          </cell>
          <cell r="AC43">
            <v>2</v>
          </cell>
          <cell r="AD43">
            <v>1</v>
          </cell>
          <cell r="AE43">
            <v>28</v>
          </cell>
          <cell r="AF43">
            <v>55.4</v>
          </cell>
          <cell r="AG43">
            <v>72.8</v>
          </cell>
          <cell r="AH43">
            <v>154.9</v>
          </cell>
          <cell r="AI43">
            <v>201.8</v>
          </cell>
          <cell r="AJ43">
            <v>95.3</v>
          </cell>
          <cell r="AK43">
            <v>89.1</v>
          </cell>
          <cell r="AL43">
            <v>92.2</v>
          </cell>
          <cell r="AM43">
            <v>14.8</v>
          </cell>
          <cell r="AN43">
            <v>31.5</v>
          </cell>
          <cell r="AO43">
            <v>12.1</v>
          </cell>
          <cell r="AP43">
            <v>0.7</v>
          </cell>
          <cell r="AQ43"/>
          <cell r="AR43"/>
          <cell r="AS43"/>
          <cell r="AT43"/>
          <cell r="AU43"/>
          <cell r="AV43"/>
        </row>
        <row r="44">
          <cell r="B44" t="str">
            <v xml:space="preserve">PF 20 11192  </v>
          </cell>
          <cell r="C44" t="str">
            <v>S500C</v>
          </cell>
          <cell r="D44">
            <v>44671</v>
          </cell>
          <cell r="E44" t="str">
            <v xml:space="preserve"> - </v>
          </cell>
          <cell r="F44" t="str">
            <v xml:space="preserve"> - </v>
          </cell>
          <cell r="G44" t="str">
            <v>Raizen</v>
          </cell>
          <cell r="H44" t="str">
            <v>(vazio)</v>
          </cell>
          <cell r="I44" t="str">
            <v>(vazio)</v>
          </cell>
          <cell r="J44" t="str">
            <v>(vazio)</v>
          </cell>
          <cell r="K44" t="str">
            <v>(vazio)</v>
          </cell>
          <cell r="L44" t="str">
            <v>Límpido e isento de impurezas</v>
          </cell>
          <cell r="M44" t="str">
            <v>Vermelho</v>
          </cell>
          <cell r="N44" t="str">
            <v xml:space="preserve"> - </v>
          </cell>
          <cell r="O44" t="str">
            <v xml:space="preserve"> - </v>
          </cell>
          <cell r="P44" t="str">
            <v xml:space="preserve"> - </v>
          </cell>
          <cell r="Q44" t="str">
            <v xml:space="preserve"> - </v>
          </cell>
          <cell r="R44" t="str">
            <v xml:space="preserve"> - </v>
          </cell>
          <cell r="S44">
            <v>38</v>
          </cell>
          <cell r="T44" t="str">
            <v>(vazio)</v>
          </cell>
          <cell r="U44" t="str">
            <v>(vazio)</v>
          </cell>
          <cell r="V44" t="str">
            <v>(vazio)</v>
          </cell>
          <cell r="W44" t="str">
            <v>CP Auto Posto Ltda</v>
          </cell>
          <cell r="X44" t="str">
            <v>Av. dos Jacarandas, 665</v>
          </cell>
          <cell r="Y44" t="str">
            <v>Guatapará</v>
          </cell>
          <cell r="Z44" t="str">
            <v>SP</v>
          </cell>
          <cell r="AA44" t="str">
            <v>cpautoposto2@gmail.com</v>
          </cell>
          <cell r="AB44">
            <v>1</v>
          </cell>
          <cell r="AC44">
            <v>6</v>
          </cell>
          <cell r="AD44">
            <v>1</v>
          </cell>
          <cell r="AE44"/>
          <cell r="AF44"/>
          <cell r="AG44"/>
          <cell r="AH44"/>
          <cell r="AI44"/>
          <cell r="AJ44"/>
          <cell r="AK44"/>
          <cell r="AL44"/>
          <cell r="AM44"/>
          <cell r="AN44"/>
          <cell r="AO44"/>
          <cell r="AP44"/>
          <cell r="AQ44">
            <v>9.6999999999999993</v>
          </cell>
          <cell r="AR44">
            <v>840.8</v>
          </cell>
          <cell r="AS44"/>
          <cell r="AT44"/>
          <cell r="AU44"/>
          <cell r="AV44"/>
        </row>
        <row r="45">
          <cell r="B45" t="str">
            <v xml:space="preserve">PF 20 11193  </v>
          </cell>
          <cell r="C45" t="str">
            <v>S10C</v>
          </cell>
          <cell r="D45">
            <v>44671</v>
          </cell>
          <cell r="E45" t="str">
            <v xml:space="preserve"> - </v>
          </cell>
          <cell r="F45" t="str">
            <v xml:space="preserve"> - </v>
          </cell>
          <cell r="G45" t="str">
            <v>Raizen</v>
          </cell>
          <cell r="H45" t="str">
            <v>(vazio)</v>
          </cell>
          <cell r="I45" t="str">
            <v>(vazio)</v>
          </cell>
          <cell r="J45" t="str">
            <v>(vazio)</v>
          </cell>
          <cell r="K45" t="str">
            <v>(vazio)</v>
          </cell>
          <cell r="L45" t="str">
            <v>Límpido e isento de impurezas</v>
          </cell>
          <cell r="M45" t="str">
            <v>Amarelo</v>
          </cell>
          <cell r="N45" t="str">
            <v xml:space="preserve"> - </v>
          </cell>
          <cell r="O45" t="str">
            <v xml:space="preserve"> - </v>
          </cell>
          <cell r="P45" t="str">
            <v xml:space="preserve"> - </v>
          </cell>
          <cell r="Q45" t="str">
            <v xml:space="preserve"> - </v>
          </cell>
          <cell r="R45" t="str">
            <v xml:space="preserve"> - </v>
          </cell>
          <cell r="S45" t="str">
            <v xml:space="preserve"> - </v>
          </cell>
          <cell r="T45" t="str">
            <v>(vazio)</v>
          </cell>
          <cell r="U45" t="str">
            <v>(vazio)</v>
          </cell>
          <cell r="V45" t="str">
            <v>(vazio)</v>
          </cell>
          <cell r="W45" t="str">
            <v>CP Auto Posto Ltda</v>
          </cell>
          <cell r="X45" t="str">
            <v>Av. dos Jacarandas, 665</v>
          </cell>
          <cell r="Y45" t="str">
            <v>Rincão</v>
          </cell>
          <cell r="Z45" t="str">
            <v>SP</v>
          </cell>
          <cell r="AA45" t="str">
            <v>cpautoposto2@gmail.com</v>
          </cell>
          <cell r="AB45">
            <v>3</v>
          </cell>
          <cell r="AC45">
            <v>1</v>
          </cell>
          <cell r="AD45">
            <v>1</v>
          </cell>
          <cell r="AE45"/>
          <cell r="AF45"/>
          <cell r="AG45"/>
          <cell r="AH45"/>
          <cell r="AI45"/>
          <cell r="AJ45"/>
          <cell r="AK45"/>
          <cell r="AL45"/>
          <cell r="AM45"/>
          <cell r="AN45"/>
          <cell r="AO45"/>
          <cell r="AP45"/>
          <cell r="AQ45">
            <v>9.9</v>
          </cell>
          <cell r="AR45">
            <v>839.9</v>
          </cell>
          <cell r="AS45"/>
          <cell r="AT45"/>
          <cell r="AU45"/>
          <cell r="AV45"/>
        </row>
        <row r="46">
          <cell r="B46" t="str">
            <v xml:space="preserve">PF 20 11194 </v>
          </cell>
          <cell r="C46" t="str">
            <v>EHC</v>
          </cell>
          <cell r="D46">
            <v>44671</v>
          </cell>
          <cell r="E46" t="str">
            <v xml:space="preserve"> - </v>
          </cell>
          <cell r="F46" t="str">
            <v xml:space="preserve"> - </v>
          </cell>
          <cell r="G46" t="str">
            <v>Raizen</v>
          </cell>
          <cell r="H46" t="str">
            <v>(vazio)</v>
          </cell>
          <cell r="I46" t="str">
            <v>(vazio)</v>
          </cell>
          <cell r="J46" t="str">
            <v>(vazio)</v>
          </cell>
          <cell r="K46" t="str">
            <v>(vazio)</v>
          </cell>
          <cell r="L46" t="str">
            <v>(vazio)</v>
          </cell>
          <cell r="M46" t="str">
            <v>(vazio)</v>
          </cell>
          <cell r="N46" t="str">
            <v>(vazio)</v>
          </cell>
          <cell r="O46" t="str">
            <v>(vazio)</v>
          </cell>
          <cell r="P46" t="str">
            <v>(vazio)</v>
          </cell>
          <cell r="Q46" t="str">
            <v>(vazio)</v>
          </cell>
          <cell r="R46" t="str">
            <v>(vazio)</v>
          </cell>
          <cell r="S46" t="str">
            <v>(vazio)</v>
          </cell>
          <cell r="T46" t="str">
            <v>Límpido e isento de impurezas (LII)</v>
          </cell>
          <cell r="U46" t="str">
            <v>Incolor</v>
          </cell>
          <cell r="V46">
            <v>0</v>
          </cell>
          <cell r="W46" t="str">
            <v>CP Auto Posto Ltda</v>
          </cell>
          <cell r="X46" t="str">
            <v>Av. dos Jacarandas, 665</v>
          </cell>
          <cell r="Y46" t="str">
            <v>Guatapará</v>
          </cell>
          <cell r="Z46" t="str">
            <v>SP</v>
          </cell>
          <cell r="AA46" t="str">
            <v>cpautoposto2@gmail.com</v>
          </cell>
          <cell r="AB46">
            <v>5</v>
          </cell>
          <cell r="AC46">
            <v>5</v>
          </cell>
          <cell r="AD46">
            <v>1</v>
          </cell>
          <cell r="AE46"/>
          <cell r="AF46"/>
          <cell r="AG46"/>
          <cell r="AH46"/>
          <cell r="AI46"/>
          <cell r="AJ46"/>
          <cell r="AK46"/>
          <cell r="AL46"/>
          <cell r="AM46"/>
          <cell r="AN46"/>
          <cell r="AO46"/>
          <cell r="AP46"/>
          <cell r="AQ46"/>
          <cell r="AR46"/>
          <cell r="AS46">
            <v>166</v>
          </cell>
          <cell r="AT46">
            <v>6.2</v>
          </cell>
          <cell r="AU46">
            <v>809.4</v>
          </cell>
          <cell r="AV46">
            <v>93.1</v>
          </cell>
        </row>
        <row r="47">
          <cell r="B47" t="str">
            <v xml:space="preserve">PF 20 11160  </v>
          </cell>
          <cell r="C47" t="str">
            <v>GCC</v>
          </cell>
          <cell r="D47">
            <v>44671</v>
          </cell>
          <cell r="E47">
            <v>773648</v>
          </cell>
          <cell r="F47">
            <v>44664</v>
          </cell>
          <cell r="G47" t="str">
            <v>Aster</v>
          </cell>
          <cell r="H47" t="str">
            <v>Límpido e isento de impurezas</v>
          </cell>
          <cell r="I47" t="str">
            <v>Laranja</v>
          </cell>
          <cell r="J47" t="str">
            <v xml:space="preserve"> - </v>
          </cell>
          <cell r="K47" t="str">
            <v xml:space="preserve"> - </v>
          </cell>
          <cell r="L47" t="str">
            <v>(vazio)</v>
          </cell>
          <cell r="M47" t="str">
            <v>(vazio)</v>
          </cell>
          <cell r="N47" t="str">
            <v>(vazio)</v>
          </cell>
          <cell r="O47" t="str">
            <v>(vazio)</v>
          </cell>
          <cell r="P47" t="str">
            <v>(vazio)</v>
          </cell>
          <cell r="Q47" t="str">
            <v>(vazio)</v>
          </cell>
          <cell r="R47" t="str">
            <v>(vazio)</v>
          </cell>
          <cell r="S47" t="str">
            <v>(vazio)</v>
          </cell>
          <cell r="T47" t="str">
            <v>(vazio)</v>
          </cell>
          <cell r="U47" t="str">
            <v>(vazio)</v>
          </cell>
          <cell r="V47" t="str">
            <v>(vazio)</v>
          </cell>
          <cell r="W47" t="str">
            <v>Delevatti Comércio de Combustíveis Batatais Ltda</v>
          </cell>
          <cell r="X47" t="str">
            <v>Rod. Altino Arantes, Km 37</v>
          </cell>
          <cell r="Y47" t="str">
            <v>Batatais</v>
          </cell>
          <cell r="Z47" t="str">
            <v>SP</v>
          </cell>
          <cell r="AA47" t="str">
            <v>admbatatais@rededelevatti.com.br</v>
          </cell>
          <cell r="AB47">
            <v>11</v>
          </cell>
          <cell r="AC47">
            <v>2</v>
          </cell>
          <cell r="AD47">
            <v>1</v>
          </cell>
          <cell r="AE47">
            <v>28</v>
          </cell>
          <cell r="AF47">
            <v>52.2</v>
          </cell>
          <cell r="AG47">
            <v>69.8</v>
          </cell>
          <cell r="AH47">
            <v>137.69999999999999</v>
          </cell>
          <cell r="AI47">
            <v>182.8</v>
          </cell>
          <cell r="AJ47">
            <v>93.9</v>
          </cell>
          <cell r="AK47">
            <v>89.1</v>
          </cell>
          <cell r="AL47">
            <v>91.5</v>
          </cell>
          <cell r="AM47">
            <v>1.3</v>
          </cell>
          <cell r="AN47">
            <v>43.7</v>
          </cell>
          <cell r="AO47">
            <v>13.9</v>
          </cell>
          <cell r="AP47">
            <v>1</v>
          </cell>
          <cell r="AQ47"/>
          <cell r="AR47"/>
          <cell r="AS47"/>
          <cell r="AT47"/>
          <cell r="AU47"/>
          <cell r="AV47"/>
        </row>
        <row r="48">
          <cell r="B48" t="str">
            <v xml:space="preserve">PF 20 11161  </v>
          </cell>
          <cell r="C48" t="str">
            <v>GCA</v>
          </cell>
          <cell r="D48">
            <v>44671</v>
          </cell>
          <cell r="E48">
            <v>773647</v>
          </cell>
          <cell r="F48">
            <v>44664</v>
          </cell>
          <cell r="G48" t="str">
            <v>Aster</v>
          </cell>
          <cell r="H48" t="str">
            <v>Límpido e isento de impurezas</v>
          </cell>
          <cell r="I48" t="str">
            <v>Verde</v>
          </cell>
          <cell r="J48" t="str">
            <v xml:space="preserve"> - </v>
          </cell>
          <cell r="K48" t="str">
            <v xml:space="preserve"> - </v>
          </cell>
          <cell r="L48" t="str">
            <v>(vazio)</v>
          </cell>
          <cell r="M48" t="str">
            <v>(vazio)</v>
          </cell>
          <cell r="N48" t="str">
            <v>(vazio)</v>
          </cell>
          <cell r="O48" t="str">
            <v>(vazio)</v>
          </cell>
          <cell r="P48" t="str">
            <v>(vazio)</v>
          </cell>
          <cell r="Q48" t="str">
            <v>(vazio)</v>
          </cell>
          <cell r="R48" t="str">
            <v>(vazio)</v>
          </cell>
          <cell r="S48" t="str">
            <v>(vazio)</v>
          </cell>
          <cell r="T48" t="str">
            <v>(vazio)</v>
          </cell>
          <cell r="U48" t="str">
            <v>(vazio)</v>
          </cell>
          <cell r="V48" t="str">
            <v>(vazio)</v>
          </cell>
          <cell r="W48" t="str">
            <v>Delevatti Comércio de Combustíveis Batatais Ltda</v>
          </cell>
          <cell r="X48" t="str">
            <v>Rod. Altino Arantes, Km 37</v>
          </cell>
          <cell r="Y48" t="str">
            <v>Batatais</v>
          </cell>
          <cell r="Z48" t="str">
            <v>SP</v>
          </cell>
          <cell r="AA48" t="str">
            <v>admbatatais@rededelevatti.com.br</v>
          </cell>
          <cell r="AB48">
            <v>12</v>
          </cell>
          <cell r="AC48">
            <v>1</v>
          </cell>
          <cell r="AD48">
            <v>1</v>
          </cell>
          <cell r="AE48">
            <v>28</v>
          </cell>
          <cell r="AF48">
            <v>52.3</v>
          </cell>
          <cell r="AG48">
            <v>69.7</v>
          </cell>
          <cell r="AH48">
            <v>138.1</v>
          </cell>
          <cell r="AI48">
            <v>183.9</v>
          </cell>
          <cell r="AJ48">
            <v>93.8</v>
          </cell>
          <cell r="AK48">
            <v>89.1</v>
          </cell>
          <cell r="AL48">
            <v>91.5</v>
          </cell>
          <cell r="AM48">
            <v>1.1000000000000001</v>
          </cell>
          <cell r="AN48">
            <v>43.7</v>
          </cell>
          <cell r="AO48">
            <v>13.9</v>
          </cell>
          <cell r="AP48">
            <v>1</v>
          </cell>
          <cell r="AQ48"/>
          <cell r="AR48"/>
          <cell r="AS48"/>
          <cell r="AT48"/>
          <cell r="AU48"/>
          <cell r="AV48"/>
        </row>
        <row r="49">
          <cell r="B49" t="str">
            <v xml:space="preserve">PF 20 11162  </v>
          </cell>
          <cell r="C49" t="str">
            <v>S500C</v>
          </cell>
          <cell r="D49">
            <v>44671</v>
          </cell>
          <cell r="E49">
            <v>120097</v>
          </cell>
          <cell r="F49">
            <v>44665</v>
          </cell>
          <cell r="G49" t="str">
            <v>Taurus</v>
          </cell>
          <cell r="H49" t="str">
            <v>(vazio)</v>
          </cell>
          <cell r="I49" t="str">
            <v>(vazio)</v>
          </cell>
          <cell r="J49" t="str">
            <v>(vazio)</v>
          </cell>
          <cell r="K49" t="str">
            <v>(vazio)</v>
          </cell>
          <cell r="L49" t="str">
            <v>Límpido e isento de impurezas</v>
          </cell>
          <cell r="M49" t="str">
            <v>Vermelho</v>
          </cell>
          <cell r="N49">
            <v>178.5</v>
          </cell>
          <cell r="O49">
            <v>287.89999999999998</v>
          </cell>
          <cell r="P49">
            <v>345.2</v>
          </cell>
          <cell r="Q49">
            <v>357.7</v>
          </cell>
          <cell r="R49">
            <v>381.5</v>
          </cell>
          <cell r="S49" t="str">
            <v xml:space="preserve"> - </v>
          </cell>
          <cell r="T49" t="str">
            <v>(vazio)</v>
          </cell>
          <cell r="U49" t="str">
            <v>(vazio)</v>
          </cell>
          <cell r="V49" t="str">
            <v>(vazio)</v>
          </cell>
          <cell r="W49" t="str">
            <v>Delevatti Comércio de Combustíveis Batatais Ltda</v>
          </cell>
          <cell r="X49" t="str">
            <v>Rod. Altino Arantes, Km 37</v>
          </cell>
          <cell r="Y49" t="str">
            <v>Batatais</v>
          </cell>
          <cell r="Z49" t="str">
            <v>SP</v>
          </cell>
          <cell r="AA49" t="str">
            <v>admbatatais@rededelevatti.com.br</v>
          </cell>
          <cell r="AB49">
            <v>23</v>
          </cell>
          <cell r="AC49">
            <v>5</v>
          </cell>
          <cell r="AD49">
            <v>1</v>
          </cell>
          <cell r="AE49"/>
          <cell r="AF49"/>
          <cell r="AG49"/>
          <cell r="AH49"/>
          <cell r="AI49"/>
          <cell r="AJ49"/>
          <cell r="AK49"/>
          <cell r="AL49"/>
          <cell r="AM49"/>
          <cell r="AN49"/>
          <cell r="AO49"/>
          <cell r="AP49"/>
          <cell r="AQ49">
            <v>9.8000000000000007</v>
          </cell>
          <cell r="AR49">
            <v>842.7</v>
          </cell>
          <cell r="AS49"/>
          <cell r="AT49"/>
          <cell r="AU49"/>
          <cell r="AV49"/>
        </row>
        <row r="50">
          <cell r="B50" t="str">
            <v xml:space="preserve">PF 20 11163  </v>
          </cell>
          <cell r="C50" t="str">
            <v>S10C</v>
          </cell>
          <cell r="D50">
            <v>44671</v>
          </cell>
          <cell r="E50">
            <v>120098</v>
          </cell>
          <cell r="F50">
            <v>44665</v>
          </cell>
          <cell r="G50" t="str">
            <v>Taurus</v>
          </cell>
          <cell r="H50" t="str">
            <v>(vazio)</v>
          </cell>
          <cell r="I50" t="str">
            <v>(vazio)</v>
          </cell>
          <cell r="J50" t="str">
            <v>(vazio)</v>
          </cell>
          <cell r="K50" t="str">
            <v>(vazio)</v>
          </cell>
          <cell r="L50" t="str">
            <v>Límpido e isento de impurezas</v>
          </cell>
          <cell r="M50" t="str">
            <v>Amarelo</v>
          </cell>
          <cell r="N50" t="str">
            <v xml:space="preserve"> - </v>
          </cell>
          <cell r="O50" t="str">
            <v xml:space="preserve"> - </v>
          </cell>
          <cell r="P50" t="str">
            <v xml:space="preserve"> - </v>
          </cell>
          <cell r="Q50" t="str">
            <v xml:space="preserve"> - </v>
          </cell>
          <cell r="R50" t="str">
            <v xml:space="preserve"> - </v>
          </cell>
          <cell r="S50" t="str">
            <v xml:space="preserve"> - </v>
          </cell>
          <cell r="T50" t="str">
            <v>(vazio)</v>
          </cell>
          <cell r="U50" t="str">
            <v>(vazio)</v>
          </cell>
          <cell r="V50" t="str">
            <v>(vazio)</v>
          </cell>
          <cell r="W50" t="str">
            <v>Delevatti Comércio de Combustíveis Batatais Ltda</v>
          </cell>
          <cell r="X50" t="str">
            <v>Rod. Altino Arantes, Km 37</v>
          </cell>
          <cell r="Y50" t="str">
            <v>Batatais</v>
          </cell>
          <cell r="Z50" t="str">
            <v>SP</v>
          </cell>
          <cell r="AA50" t="str">
            <v>admbatatais@rededelevatti.com.br</v>
          </cell>
          <cell r="AB50">
            <v>24</v>
          </cell>
          <cell r="AC50">
            <v>4</v>
          </cell>
          <cell r="AD50">
            <v>1</v>
          </cell>
          <cell r="AE50"/>
          <cell r="AF50"/>
          <cell r="AG50"/>
          <cell r="AH50"/>
          <cell r="AI50"/>
          <cell r="AJ50"/>
          <cell r="AK50"/>
          <cell r="AL50"/>
          <cell r="AM50"/>
          <cell r="AN50"/>
          <cell r="AO50"/>
          <cell r="AP50"/>
          <cell r="AQ50">
            <v>10</v>
          </cell>
          <cell r="AR50">
            <v>842.2</v>
          </cell>
          <cell r="AS50"/>
          <cell r="AT50"/>
          <cell r="AU50"/>
          <cell r="AV50"/>
        </row>
        <row r="51">
          <cell r="B51" t="str">
            <v xml:space="preserve">PF 20 11164 </v>
          </cell>
          <cell r="C51" t="str">
            <v>EHC</v>
          </cell>
          <cell r="D51">
            <v>44671</v>
          </cell>
          <cell r="E51">
            <v>59807</v>
          </cell>
          <cell r="F51">
            <v>44663</v>
          </cell>
          <cell r="G51" t="str">
            <v>ALL</v>
          </cell>
          <cell r="H51" t="str">
            <v>(vazio)</v>
          </cell>
          <cell r="I51" t="str">
            <v>(vazio)</v>
          </cell>
          <cell r="J51" t="str">
            <v>(vazio)</v>
          </cell>
          <cell r="K51" t="str">
            <v>(vazio)</v>
          </cell>
          <cell r="L51" t="str">
            <v>(vazio)</v>
          </cell>
          <cell r="M51" t="str">
            <v>(vazio)</v>
          </cell>
          <cell r="N51" t="str">
            <v>(vazio)</v>
          </cell>
          <cell r="O51" t="str">
            <v>(vazio)</v>
          </cell>
          <cell r="P51" t="str">
            <v>(vazio)</v>
          </cell>
          <cell r="Q51" t="str">
            <v>(vazio)</v>
          </cell>
          <cell r="R51" t="str">
            <v>(vazio)</v>
          </cell>
          <cell r="S51" t="str">
            <v>(vazio)</v>
          </cell>
          <cell r="T51" t="str">
            <v>Límpido e isento de impurezas (LII)</v>
          </cell>
          <cell r="U51" t="str">
            <v>Incolor</v>
          </cell>
          <cell r="V51" t="str">
            <v xml:space="preserve"> - </v>
          </cell>
          <cell r="W51" t="str">
            <v>Delevatti Comércio de Combustíveis Batatais Ltda</v>
          </cell>
          <cell r="X51" t="str">
            <v>Rod. Altino Arantes, Km 37</v>
          </cell>
          <cell r="Y51" t="str">
            <v>Batatais</v>
          </cell>
          <cell r="Z51" t="str">
            <v>SP</v>
          </cell>
          <cell r="AA51" t="str">
            <v>admbatatais@rededelevatti.com.br</v>
          </cell>
          <cell r="AB51">
            <v>10</v>
          </cell>
          <cell r="AC51">
            <v>3</v>
          </cell>
          <cell r="AD51">
            <v>1</v>
          </cell>
          <cell r="AE51"/>
          <cell r="AF51"/>
          <cell r="AG51"/>
          <cell r="AH51"/>
          <cell r="AI51"/>
          <cell r="AJ51"/>
          <cell r="AK51"/>
          <cell r="AL51"/>
          <cell r="AM51"/>
          <cell r="AN51"/>
          <cell r="AO51"/>
          <cell r="AP51"/>
          <cell r="AQ51"/>
          <cell r="AR51"/>
          <cell r="AS51">
            <v>144</v>
          </cell>
          <cell r="AT51">
            <v>6.4</v>
          </cell>
          <cell r="AU51">
            <v>810.4</v>
          </cell>
          <cell r="AV51">
            <v>92.8</v>
          </cell>
        </row>
        <row r="52">
          <cell r="B52" t="str">
            <v xml:space="preserve">PF 20 11180  </v>
          </cell>
          <cell r="C52" t="str">
            <v>GCC</v>
          </cell>
          <cell r="D52">
            <v>44671</v>
          </cell>
          <cell r="E52">
            <v>22759</v>
          </cell>
          <cell r="F52">
            <v>44664</v>
          </cell>
          <cell r="G52" t="str">
            <v>Terrana</v>
          </cell>
          <cell r="H52" t="str">
            <v>Límpido e isento de impurezas</v>
          </cell>
          <cell r="I52" t="str">
            <v>Laranja</v>
          </cell>
          <cell r="J52" t="str">
            <v xml:space="preserve"> - </v>
          </cell>
          <cell r="K52" t="str">
            <v xml:space="preserve"> - </v>
          </cell>
          <cell r="L52" t="str">
            <v>(vazio)</v>
          </cell>
          <cell r="M52" t="str">
            <v>(vazio)</v>
          </cell>
          <cell r="N52" t="str">
            <v>(vazio)</v>
          </cell>
          <cell r="O52" t="str">
            <v>(vazio)</v>
          </cell>
          <cell r="P52" t="str">
            <v>(vazio)</v>
          </cell>
          <cell r="Q52" t="str">
            <v>(vazio)</v>
          </cell>
          <cell r="R52" t="str">
            <v>(vazio)</v>
          </cell>
          <cell r="S52" t="str">
            <v>(vazio)</v>
          </cell>
          <cell r="T52" t="str">
            <v>(vazio)</v>
          </cell>
          <cell r="U52" t="str">
            <v>(vazio)</v>
          </cell>
          <cell r="V52" t="str">
            <v>(vazio)</v>
          </cell>
          <cell r="W52" t="str">
            <v>Auto Posto Carleto Ltda</v>
          </cell>
          <cell r="X52" t="str">
            <v>Av. Pedro Strini, 330</v>
          </cell>
          <cell r="Y52" t="str">
            <v>Sertãozinho</v>
          </cell>
          <cell r="Z52" t="str">
            <v>SP</v>
          </cell>
          <cell r="AA52" t="str">
            <v>posto@carleto.com.br</v>
          </cell>
          <cell r="AB52">
            <v>5</v>
          </cell>
          <cell r="AC52">
            <v>4</v>
          </cell>
          <cell r="AD52">
            <v>1</v>
          </cell>
          <cell r="AE52">
            <v>28</v>
          </cell>
          <cell r="AF52">
            <v>54.6</v>
          </cell>
          <cell r="AG52">
            <v>71.900000000000006</v>
          </cell>
          <cell r="AH52">
            <v>148.6</v>
          </cell>
          <cell r="AI52">
            <v>196.2</v>
          </cell>
          <cell r="AJ52">
            <v>95</v>
          </cell>
          <cell r="AK52">
            <v>89.1</v>
          </cell>
          <cell r="AL52">
            <v>92</v>
          </cell>
          <cell r="AM52">
            <v>13.2</v>
          </cell>
          <cell r="AN52">
            <v>33.9</v>
          </cell>
          <cell r="AO52">
            <v>11.3</v>
          </cell>
          <cell r="AP52">
            <v>0.7</v>
          </cell>
          <cell r="AQ52"/>
          <cell r="AR52"/>
          <cell r="AS52"/>
          <cell r="AT52"/>
          <cell r="AU52"/>
          <cell r="AV52"/>
        </row>
        <row r="53">
          <cell r="B53" t="str">
            <v xml:space="preserve">PF 20 11181  </v>
          </cell>
          <cell r="C53" t="str">
            <v>S500C</v>
          </cell>
          <cell r="D53">
            <v>44671</v>
          </cell>
          <cell r="E53">
            <v>105121</v>
          </cell>
          <cell r="F53">
            <v>44657</v>
          </cell>
          <cell r="G53" t="str">
            <v>Copercana</v>
          </cell>
          <cell r="H53" t="str">
            <v>(vazio)</v>
          </cell>
          <cell r="I53" t="str">
            <v>(vazio)</v>
          </cell>
          <cell r="J53" t="str">
            <v>(vazio)</v>
          </cell>
          <cell r="K53" t="str">
            <v>(vazio)</v>
          </cell>
          <cell r="L53" t="str">
            <v>Límpido e isento de impurezas</v>
          </cell>
          <cell r="M53" t="str">
            <v>Vermelho</v>
          </cell>
          <cell r="N53">
            <v>176.6</v>
          </cell>
          <cell r="O53">
            <v>285.10000000000002</v>
          </cell>
          <cell r="P53">
            <v>348.6</v>
          </cell>
          <cell r="Q53">
            <v>361.3</v>
          </cell>
          <cell r="R53">
            <v>385.2</v>
          </cell>
          <cell r="S53" t="str">
            <v xml:space="preserve"> - </v>
          </cell>
          <cell r="T53" t="str">
            <v>(vazio)</v>
          </cell>
          <cell r="U53" t="str">
            <v>(vazio)</v>
          </cell>
          <cell r="V53" t="str">
            <v>(vazio)</v>
          </cell>
          <cell r="W53" t="str">
            <v>Auto Posto Carleto Ltda</v>
          </cell>
          <cell r="X53" t="str">
            <v>Av. Pedro Strini, 330</v>
          </cell>
          <cell r="Y53" t="str">
            <v>Sertãozinho</v>
          </cell>
          <cell r="Z53" t="str">
            <v>SP</v>
          </cell>
          <cell r="AA53" t="str">
            <v>posto@carleto.com.br</v>
          </cell>
          <cell r="AB53">
            <v>1</v>
          </cell>
          <cell r="AC53">
            <v>1</v>
          </cell>
          <cell r="AD53">
            <v>1</v>
          </cell>
          <cell r="AE53"/>
          <cell r="AF53"/>
          <cell r="AG53"/>
          <cell r="AH53"/>
          <cell r="AI53"/>
          <cell r="AJ53"/>
          <cell r="AK53"/>
          <cell r="AL53"/>
          <cell r="AM53"/>
          <cell r="AN53"/>
          <cell r="AO53"/>
          <cell r="AP53"/>
          <cell r="AQ53">
            <v>9.6999999999999993</v>
          </cell>
          <cell r="AR53">
            <v>840.4</v>
          </cell>
          <cell r="AS53"/>
          <cell r="AT53"/>
          <cell r="AU53"/>
          <cell r="AV53"/>
        </row>
        <row r="54">
          <cell r="B54" t="str">
            <v xml:space="preserve">PF 20 11182  </v>
          </cell>
          <cell r="C54" t="str">
            <v>S10C</v>
          </cell>
          <cell r="D54">
            <v>44671</v>
          </cell>
          <cell r="E54">
            <v>105121</v>
          </cell>
          <cell r="F54">
            <v>44657</v>
          </cell>
          <cell r="G54" t="str">
            <v>Copercana</v>
          </cell>
          <cell r="H54" t="str">
            <v>(vazio)</v>
          </cell>
          <cell r="I54" t="str">
            <v>(vazio)</v>
          </cell>
          <cell r="J54" t="str">
            <v>(vazio)</v>
          </cell>
          <cell r="K54" t="str">
            <v>(vazio)</v>
          </cell>
          <cell r="L54" t="str">
            <v>Límpido e isento de impurezas</v>
          </cell>
          <cell r="M54" t="str">
            <v>Amarelo</v>
          </cell>
          <cell r="N54" t="str">
            <v xml:space="preserve"> - </v>
          </cell>
          <cell r="O54" t="str">
            <v xml:space="preserve"> - </v>
          </cell>
          <cell r="P54" t="str">
            <v xml:space="preserve"> - </v>
          </cell>
          <cell r="Q54" t="str">
            <v xml:space="preserve"> - </v>
          </cell>
          <cell r="R54" t="str">
            <v xml:space="preserve"> - </v>
          </cell>
          <cell r="S54" t="str">
            <v xml:space="preserve"> - </v>
          </cell>
          <cell r="T54" t="str">
            <v>(vazio)</v>
          </cell>
          <cell r="U54" t="str">
            <v>(vazio)</v>
          </cell>
          <cell r="V54" t="str">
            <v>(vazio)</v>
          </cell>
          <cell r="W54" t="str">
            <v>Auto Posto Carleto Ltda</v>
          </cell>
          <cell r="X54" t="str">
            <v>Av. Pedro Strini, 330</v>
          </cell>
          <cell r="Y54" t="str">
            <v>Sertãozinho</v>
          </cell>
          <cell r="Z54" t="str">
            <v>SP</v>
          </cell>
          <cell r="AA54" t="str">
            <v>posto@carleto.com.br</v>
          </cell>
          <cell r="AB54">
            <v>7</v>
          </cell>
          <cell r="AC54">
            <v>2</v>
          </cell>
          <cell r="AD54">
            <v>1</v>
          </cell>
          <cell r="AE54"/>
          <cell r="AF54"/>
          <cell r="AG54"/>
          <cell r="AH54"/>
          <cell r="AI54"/>
          <cell r="AJ54"/>
          <cell r="AK54"/>
          <cell r="AL54"/>
          <cell r="AM54"/>
          <cell r="AN54"/>
          <cell r="AO54"/>
          <cell r="AP54"/>
          <cell r="AQ54">
            <v>9.9</v>
          </cell>
          <cell r="AR54">
            <v>841.6</v>
          </cell>
          <cell r="AS54"/>
          <cell r="AT54"/>
          <cell r="AU54"/>
          <cell r="AV54"/>
        </row>
        <row r="55">
          <cell r="B55" t="str">
            <v xml:space="preserve">PF 20 11183 </v>
          </cell>
          <cell r="C55" t="str">
            <v>EHC</v>
          </cell>
          <cell r="D55">
            <v>44671</v>
          </cell>
          <cell r="E55">
            <v>237344</v>
          </cell>
          <cell r="F55">
            <v>44662</v>
          </cell>
          <cell r="G55" t="str">
            <v>GOL</v>
          </cell>
          <cell r="H55" t="str">
            <v>(vazio)</v>
          </cell>
          <cell r="I55" t="str">
            <v>(vazio)</v>
          </cell>
          <cell r="J55" t="str">
            <v>(vazio)</v>
          </cell>
          <cell r="K55" t="str">
            <v>(vazio)</v>
          </cell>
          <cell r="L55" t="str">
            <v>(vazio)</v>
          </cell>
          <cell r="M55" t="str">
            <v>(vazio)</v>
          </cell>
          <cell r="N55" t="str">
            <v>(vazio)</v>
          </cell>
          <cell r="O55" t="str">
            <v>(vazio)</v>
          </cell>
          <cell r="P55" t="str">
            <v>(vazio)</v>
          </cell>
          <cell r="Q55" t="str">
            <v>(vazio)</v>
          </cell>
          <cell r="R55" t="str">
            <v>(vazio)</v>
          </cell>
          <cell r="S55" t="str">
            <v>(vazio)</v>
          </cell>
          <cell r="T55" t="str">
            <v>Límpido e isento de impurezas (LII)</v>
          </cell>
          <cell r="U55" t="str">
            <v>Incolor</v>
          </cell>
          <cell r="V55">
            <v>0</v>
          </cell>
          <cell r="W55" t="str">
            <v>Auto Posto Carleto Ltda</v>
          </cell>
          <cell r="X55" t="str">
            <v>Av. Pedro Strini, 330</v>
          </cell>
          <cell r="Y55" t="str">
            <v>Sertãozinho</v>
          </cell>
          <cell r="Z55" t="str">
            <v>SP</v>
          </cell>
          <cell r="AA55" t="str">
            <v>posto@carleto.com.br</v>
          </cell>
          <cell r="AB55">
            <v>4</v>
          </cell>
          <cell r="AC55">
            <v>3</v>
          </cell>
          <cell r="AD55">
            <v>1</v>
          </cell>
          <cell r="AE55"/>
          <cell r="AF55"/>
          <cell r="AG55"/>
          <cell r="AH55"/>
          <cell r="AI55"/>
          <cell r="AJ55"/>
          <cell r="AK55"/>
          <cell r="AL55"/>
          <cell r="AM55"/>
          <cell r="AN55"/>
          <cell r="AO55"/>
          <cell r="AP55"/>
          <cell r="AQ55"/>
          <cell r="AR55"/>
          <cell r="AS55">
            <v>209</v>
          </cell>
          <cell r="AT55">
            <v>6.4</v>
          </cell>
          <cell r="AU55">
            <v>810.6</v>
          </cell>
          <cell r="AV55">
            <v>92.7</v>
          </cell>
        </row>
        <row r="56">
          <cell r="B56" t="str">
            <v xml:space="preserve">PF 20 11184  </v>
          </cell>
          <cell r="C56" t="str">
            <v>GCC</v>
          </cell>
          <cell r="D56">
            <v>44671</v>
          </cell>
          <cell r="E56">
            <v>105434</v>
          </cell>
          <cell r="F56">
            <v>44659</v>
          </cell>
          <cell r="G56" t="str">
            <v>Copercana</v>
          </cell>
          <cell r="H56" t="str">
            <v>Límpido e isento de impurezas</v>
          </cell>
          <cell r="I56" t="str">
            <v>Laranja</v>
          </cell>
          <cell r="J56" t="str">
            <v xml:space="preserve"> - </v>
          </cell>
          <cell r="K56" t="str">
            <v xml:space="preserve"> - </v>
          </cell>
          <cell r="L56" t="str">
            <v>(vazio)</v>
          </cell>
          <cell r="M56" t="str">
            <v>(vazio)</v>
          </cell>
          <cell r="N56" t="str">
            <v>(vazio)</v>
          </cell>
          <cell r="O56" t="str">
            <v>(vazio)</v>
          </cell>
          <cell r="P56" t="str">
            <v>(vazio)</v>
          </cell>
          <cell r="Q56" t="str">
            <v>(vazio)</v>
          </cell>
          <cell r="R56" t="str">
            <v>(vazio)</v>
          </cell>
          <cell r="S56" t="str">
            <v>(vazio)</v>
          </cell>
          <cell r="T56" t="str">
            <v>(vazio)</v>
          </cell>
          <cell r="U56" t="str">
            <v>(vazio)</v>
          </cell>
          <cell r="V56" t="str">
            <v>(vazio)</v>
          </cell>
          <cell r="W56" t="str">
            <v>Auto Posto Carleto Ltda</v>
          </cell>
          <cell r="X56" t="str">
            <v>Av. Antonio Paschoal 1128</v>
          </cell>
          <cell r="Y56" t="str">
            <v>Sertãozinho</v>
          </cell>
          <cell r="Z56" t="str">
            <v>SP</v>
          </cell>
          <cell r="AA56" t="str">
            <v>posto@carleto.com.br</v>
          </cell>
          <cell r="AB56">
            <v>13</v>
          </cell>
          <cell r="AC56">
            <v>5</v>
          </cell>
          <cell r="AD56">
            <v>1</v>
          </cell>
          <cell r="AE56">
            <v>28</v>
          </cell>
          <cell r="AF56">
            <v>54.3</v>
          </cell>
          <cell r="AG56">
            <v>71.7</v>
          </cell>
          <cell r="AH56">
            <v>147.1</v>
          </cell>
          <cell r="AI56">
            <v>194.7</v>
          </cell>
          <cell r="AJ56">
            <v>94.7</v>
          </cell>
          <cell r="AK56">
            <v>89.1</v>
          </cell>
          <cell r="AL56">
            <v>91.9</v>
          </cell>
          <cell r="AM56">
            <v>12.2</v>
          </cell>
          <cell r="AN56">
            <v>35.1</v>
          </cell>
          <cell r="AO56">
            <v>11</v>
          </cell>
          <cell r="AP56">
            <v>0.7</v>
          </cell>
          <cell r="AQ56"/>
          <cell r="AR56"/>
          <cell r="AS56"/>
          <cell r="AT56"/>
          <cell r="AU56"/>
          <cell r="AV56"/>
        </row>
        <row r="57">
          <cell r="B57" t="str">
            <v xml:space="preserve">PF 20 11185  </v>
          </cell>
          <cell r="C57" t="str">
            <v>GCC</v>
          </cell>
          <cell r="D57">
            <v>44671</v>
          </cell>
          <cell r="E57">
            <v>105434</v>
          </cell>
          <cell r="F57">
            <v>44659</v>
          </cell>
          <cell r="G57" t="str">
            <v>Copercana</v>
          </cell>
          <cell r="H57" t="str">
            <v>Límpido e isento de impurezas</v>
          </cell>
          <cell r="I57" t="str">
            <v>Laranja</v>
          </cell>
          <cell r="J57" t="str">
            <v xml:space="preserve"> - </v>
          </cell>
          <cell r="K57" t="str">
            <v xml:space="preserve"> - </v>
          </cell>
          <cell r="L57" t="str">
            <v>(vazio)</v>
          </cell>
          <cell r="M57" t="str">
            <v>(vazio)</v>
          </cell>
          <cell r="N57" t="str">
            <v>(vazio)</v>
          </cell>
          <cell r="O57" t="str">
            <v>(vazio)</v>
          </cell>
          <cell r="P57" t="str">
            <v>(vazio)</v>
          </cell>
          <cell r="Q57" t="str">
            <v>(vazio)</v>
          </cell>
          <cell r="R57" t="str">
            <v>(vazio)</v>
          </cell>
          <cell r="S57" t="str">
            <v>(vazio)</v>
          </cell>
          <cell r="T57" t="str">
            <v>(vazio)</v>
          </cell>
          <cell r="U57" t="str">
            <v>(vazio)</v>
          </cell>
          <cell r="V57" t="str">
            <v>(vazio)</v>
          </cell>
          <cell r="W57" t="str">
            <v>Auto Posto Carleto Ltda</v>
          </cell>
          <cell r="X57" t="str">
            <v>Av. Antonio Paschoal 1128</v>
          </cell>
          <cell r="Y57" t="str">
            <v>Sertãozinho</v>
          </cell>
          <cell r="Z57" t="str">
            <v>SP</v>
          </cell>
          <cell r="AA57" t="str">
            <v>posto@carleto.com.br</v>
          </cell>
          <cell r="AB57">
            <v>7</v>
          </cell>
          <cell r="AC57">
            <v>6</v>
          </cell>
          <cell r="AD57">
            <v>1</v>
          </cell>
          <cell r="AE57">
            <v>27</v>
          </cell>
          <cell r="AF57">
            <v>54.6</v>
          </cell>
          <cell r="AG57">
            <v>71.8</v>
          </cell>
          <cell r="AH57">
            <v>147.19999999999999</v>
          </cell>
          <cell r="AI57">
            <v>196</v>
          </cell>
          <cell r="AJ57">
            <v>94.7</v>
          </cell>
          <cell r="AK57">
            <v>89.1</v>
          </cell>
          <cell r="AL57">
            <v>91.9</v>
          </cell>
          <cell r="AM57">
            <v>12.2</v>
          </cell>
          <cell r="AN57">
            <v>35.1</v>
          </cell>
          <cell r="AO57">
            <v>11.1</v>
          </cell>
          <cell r="AP57">
            <v>0.7</v>
          </cell>
          <cell r="AQ57"/>
          <cell r="AR57"/>
          <cell r="AS57"/>
          <cell r="AT57"/>
          <cell r="AU57"/>
          <cell r="AV57"/>
        </row>
        <row r="58">
          <cell r="B58" t="str">
            <v xml:space="preserve">PF 20 11186  </v>
          </cell>
          <cell r="C58" t="str">
            <v>GCA</v>
          </cell>
          <cell r="D58">
            <v>44671</v>
          </cell>
          <cell r="E58">
            <v>101595</v>
          </cell>
          <cell r="F58">
            <v>44624</v>
          </cell>
          <cell r="G58" t="str">
            <v>Copercana</v>
          </cell>
          <cell r="H58" t="str">
            <v>Límpido e isento de impurezas</v>
          </cell>
          <cell r="I58" t="str">
            <v>Verde</v>
          </cell>
          <cell r="J58" t="str">
            <v xml:space="preserve"> - </v>
          </cell>
          <cell r="K58" t="str">
            <v xml:space="preserve"> - </v>
          </cell>
          <cell r="L58" t="str">
            <v>(vazio)</v>
          </cell>
          <cell r="M58" t="str">
            <v>(vazio)</v>
          </cell>
          <cell r="N58" t="str">
            <v>(vazio)</v>
          </cell>
          <cell r="O58" t="str">
            <v>(vazio)</v>
          </cell>
          <cell r="P58" t="str">
            <v>(vazio)</v>
          </cell>
          <cell r="Q58" t="str">
            <v>(vazio)</v>
          </cell>
          <cell r="R58" t="str">
            <v>(vazio)</v>
          </cell>
          <cell r="S58" t="str">
            <v>(vazio)</v>
          </cell>
          <cell r="T58" t="str">
            <v>(vazio)</v>
          </cell>
          <cell r="U58" t="str">
            <v>(vazio)</v>
          </cell>
          <cell r="V58" t="str">
            <v>(vazio)</v>
          </cell>
          <cell r="W58" t="str">
            <v>Auto Posto Carleto Ltda</v>
          </cell>
          <cell r="X58" t="str">
            <v>Av. Antonio Paschoal 1128</v>
          </cell>
          <cell r="Y58" t="str">
            <v>Sertãozinho</v>
          </cell>
          <cell r="Z58" t="str">
            <v>SP</v>
          </cell>
          <cell r="AA58" t="str">
            <v>posto@carleto.com.br</v>
          </cell>
          <cell r="AB58">
            <v>9</v>
          </cell>
          <cell r="AC58">
            <v>3</v>
          </cell>
          <cell r="AD58">
            <v>1</v>
          </cell>
          <cell r="AE58">
            <v>27</v>
          </cell>
          <cell r="AF58">
            <v>54.8</v>
          </cell>
          <cell r="AG58">
            <v>72.099999999999994</v>
          </cell>
          <cell r="AH58">
            <v>150.19999999999999</v>
          </cell>
          <cell r="AI58">
            <v>197.7</v>
          </cell>
          <cell r="AJ58">
            <v>94.6</v>
          </cell>
          <cell r="AK58">
            <v>89.1</v>
          </cell>
          <cell r="AL58">
            <v>91.8</v>
          </cell>
          <cell r="AM58">
            <v>12.8</v>
          </cell>
          <cell r="AN58">
            <v>34.9</v>
          </cell>
          <cell r="AO58">
            <v>11</v>
          </cell>
          <cell r="AP58">
            <v>0.7</v>
          </cell>
          <cell r="AQ58"/>
          <cell r="AR58"/>
          <cell r="AS58"/>
          <cell r="AT58"/>
          <cell r="AU58"/>
          <cell r="AV58"/>
        </row>
        <row r="59">
          <cell r="B59" t="str">
            <v xml:space="preserve">PF 20 11187  </v>
          </cell>
          <cell r="C59" t="str">
            <v>S500C</v>
          </cell>
          <cell r="D59">
            <v>44671</v>
          </cell>
          <cell r="E59">
            <v>105095</v>
          </cell>
          <cell r="F59">
            <v>44657</v>
          </cell>
          <cell r="G59" t="str">
            <v>Copercana</v>
          </cell>
          <cell r="H59" t="str">
            <v>(vazio)</v>
          </cell>
          <cell r="I59" t="str">
            <v>(vazio)</v>
          </cell>
          <cell r="J59" t="str">
            <v>(vazio)</v>
          </cell>
          <cell r="K59" t="str">
            <v>(vazio)</v>
          </cell>
          <cell r="L59" t="str">
            <v>Límpido e isento de impurezas</v>
          </cell>
          <cell r="M59" t="str">
            <v>Vermelho</v>
          </cell>
          <cell r="N59" t="str">
            <v xml:space="preserve"> - </v>
          </cell>
          <cell r="O59" t="str">
            <v xml:space="preserve"> - </v>
          </cell>
          <cell r="P59" t="str">
            <v xml:space="preserve"> - </v>
          </cell>
          <cell r="Q59" t="str">
            <v xml:space="preserve"> - </v>
          </cell>
          <cell r="R59" t="str">
            <v xml:space="preserve"> - </v>
          </cell>
          <cell r="S59" t="str">
            <v xml:space="preserve"> - </v>
          </cell>
          <cell r="T59" t="str">
            <v>(vazio)</v>
          </cell>
          <cell r="U59" t="str">
            <v>(vazio)</v>
          </cell>
          <cell r="V59" t="str">
            <v>(vazio)</v>
          </cell>
          <cell r="W59" t="str">
            <v>Auto Posto Carleto Ltda</v>
          </cell>
          <cell r="X59" t="str">
            <v>Av. Antonio Paschoal 1128</v>
          </cell>
          <cell r="Y59" t="str">
            <v>Sertãozinho</v>
          </cell>
          <cell r="Z59" t="str">
            <v>SP</v>
          </cell>
          <cell r="AA59" t="str">
            <v>posto@carleto.com.br</v>
          </cell>
          <cell r="AB59">
            <v>15</v>
          </cell>
          <cell r="AC59">
            <v>1</v>
          </cell>
          <cell r="AD59">
            <v>1</v>
          </cell>
          <cell r="AE59"/>
          <cell r="AF59"/>
          <cell r="AG59"/>
          <cell r="AH59"/>
          <cell r="AI59"/>
          <cell r="AJ59"/>
          <cell r="AK59"/>
          <cell r="AL59"/>
          <cell r="AM59"/>
          <cell r="AN59"/>
          <cell r="AO59"/>
          <cell r="AP59"/>
          <cell r="AQ59">
            <v>9.6</v>
          </cell>
          <cell r="AR59">
            <v>840.5</v>
          </cell>
          <cell r="AS59"/>
          <cell r="AT59"/>
          <cell r="AU59"/>
          <cell r="AV59"/>
        </row>
        <row r="60">
          <cell r="B60" t="str">
            <v xml:space="preserve">PF 20 11188  </v>
          </cell>
          <cell r="C60" t="str">
            <v>S10C</v>
          </cell>
          <cell r="D60">
            <v>44671</v>
          </cell>
          <cell r="E60">
            <v>105095</v>
          </cell>
          <cell r="F60">
            <v>44657</v>
          </cell>
          <cell r="G60" t="str">
            <v>Copercana</v>
          </cell>
          <cell r="H60" t="str">
            <v>(vazio)</v>
          </cell>
          <cell r="I60" t="str">
            <v>(vazio)</v>
          </cell>
          <cell r="J60" t="str">
            <v>(vazio)</v>
          </cell>
          <cell r="K60" t="str">
            <v>(vazio)</v>
          </cell>
          <cell r="L60" t="str">
            <v>Límpido e isento de impurezas</v>
          </cell>
          <cell r="M60" t="str">
            <v>Amarelo</v>
          </cell>
          <cell r="N60" t="str">
            <v xml:space="preserve"> - </v>
          </cell>
          <cell r="O60" t="str">
            <v xml:space="preserve"> - </v>
          </cell>
          <cell r="P60" t="str">
            <v xml:space="preserve"> - </v>
          </cell>
          <cell r="Q60" t="str">
            <v xml:space="preserve"> - </v>
          </cell>
          <cell r="R60" t="str">
            <v xml:space="preserve"> - </v>
          </cell>
          <cell r="S60">
            <v>54</v>
          </cell>
          <cell r="T60" t="str">
            <v>(vazio)</v>
          </cell>
          <cell r="U60" t="str">
            <v>(vazio)</v>
          </cell>
          <cell r="V60" t="str">
            <v>(vazio)</v>
          </cell>
          <cell r="W60" t="str">
            <v>Auto Posto Carleto Ltda</v>
          </cell>
          <cell r="X60" t="str">
            <v>Av. Antonio Paschoal 1128</v>
          </cell>
          <cell r="Y60" t="str">
            <v>Guatapará</v>
          </cell>
          <cell r="Z60" t="str">
            <v>SP</v>
          </cell>
          <cell r="AA60" t="str">
            <v>posto@carleto.com.br</v>
          </cell>
          <cell r="AB60">
            <v>17</v>
          </cell>
          <cell r="AC60">
            <v>2</v>
          </cell>
          <cell r="AD60">
            <v>1</v>
          </cell>
          <cell r="AE60"/>
          <cell r="AF60"/>
          <cell r="AG60"/>
          <cell r="AH60"/>
          <cell r="AI60"/>
          <cell r="AJ60"/>
          <cell r="AK60"/>
          <cell r="AL60"/>
          <cell r="AM60"/>
          <cell r="AN60"/>
          <cell r="AO60"/>
          <cell r="AP60"/>
          <cell r="AQ60">
            <v>10</v>
          </cell>
          <cell r="AR60">
            <v>842.6</v>
          </cell>
          <cell r="AS60"/>
          <cell r="AT60"/>
          <cell r="AU60"/>
          <cell r="AV60"/>
        </row>
        <row r="61">
          <cell r="B61" t="str">
            <v xml:space="preserve">PF 20 11189 </v>
          </cell>
          <cell r="C61" t="str">
            <v>EHC</v>
          </cell>
          <cell r="D61">
            <v>44671</v>
          </cell>
          <cell r="E61">
            <v>237345</v>
          </cell>
          <cell r="F61">
            <v>44662</v>
          </cell>
          <cell r="G61" t="str">
            <v>GOL</v>
          </cell>
          <cell r="H61" t="str">
            <v>(vazio)</v>
          </cell>
          <cell r="I61" t="str">
            <v>(vazio)</v>
          </cell>
          <cell r="J61" t="str">
            <v>(vazio)</v>
          </cell>
          <cell r="K61" t="str">
            <v>(vazio)</v>
          </cell>
          <cell r="L61" t="str">
            <v>(vazio)</v>
          </cell>
          <cell r="M61" t="str">
            <v>(vazio)</v>
          </cell>
          <cell r="N61" t="str">
            <v>(vazio)</v>
          </cell>
          <cell r="O61" t="str">
            <v>(vazio)</v>
          </cell>
          <cell r="P61" t="str">
            <v>(vazio)</v>
          </cell>
          <cell r="Q61" t="str">
            <v>(vazio)</v>
          </cell>
          <cell r="R61" t="str">
            <v>(vazio)</v>
          </cell>
          <cell r="S61" t="str">
            <v>(vazio)</v>
          </cell>
          <cell r="T61" t="str">
            <v>Límpido e isento de impurezas (LII)</v>
          </cell>
          <cell r="U61" t="str">
            <v>Incolor</v>
          </cell>
          <cell r="V61" t="str">
            <v xml:space="preserve"> - </v>
          </cell>
          <cell r="W61" t="str">
            <v>Auto Posto Carleto Ltda</v>
          </cell>
          <cell r="X61" t="str">
            <v>Av. Antonio Paschoal 1128</v>
          </cell>
          <cell r="Y61" t="str">
            <v>Sertãozinho</v>
          </cell>
          <cell r="Z61" t="str">
            <v>SP</v>
          </cell>
          <cell r="AA61" t="str">
            <v>posto@carleto.com.br</v>
          </cell>
          <cell r="AB61">
            <v>11</v>
          </cell>
          <cell r="AC61">
            <v>4</v>
          </cell>
          <cell r="AD61">
            <v>1</v>
          </cell>
          <cell r="AE61"/>
          <cell r="AF61"/>
          <cell r="AG61"/>
          <cell r="AH61"/>
          <cell r="AI61"/>
          <cell r="AJ61"/>
          <cell r="AK61"/>
          <cell r="AL61"/>
          <cell r="AM61"/>
          <cell r="AN61"/>
          <cell r="AO61"/>
          <cell r="AP61"/>
          <cell r="AQ61"/>
          <cell r="AR61"/>
          <cell r="AS61">
            <v>199</v>
          </cell>
          <cell r="AT61">
            <v>6.5</v>
          </cell>
          <cell r="AU61">
            <v>810.5</v>
          </cell>
          <cell r="AV61">
            <v>92.7</v>
          </cell>
        </row>
        <row r="62">
          <cell r="B62" t="str">
            <v>(vazio)</v>
          </cell>
          <cell r="C62" t="str">
            <v>(vazio)</v>
          </cell>
          <cell r="D62" t="str">
            <v>(vazio)</v>
          </cell>
          <cell r="E62" t="str">
            <v>(vazio)</v>
          </cell>
          <cell r="F62" t="str">
            <v>(vazio)</v>
          </cell>
          <cell r="G62" t="str">
            <v>(vazio)</v>
          </cell>
          <cell r="H62" t="str">
            <v>(vazio)</v>
          </cell>
          <cell r="I62" t="str">
            <v>(vazio)</v>
          </cell>
          <cell r="J62" t="str">
            <v>(vazio)</v>
          </cell>
          <cell r="K62" t="str">
            <v>(vazio)</v>
          </cell>
          <cell r="L62" t="str">
            <v>(vazio)</v>
          </cell>
          <cell r="M62" t="str">
            <v>(vazio)</v>
          </cell>
          <cell r="N62" t="str">
            <v>(vazio)</v>
          </cell>
          <cell r="O62" t="str">
            <v>(vazio)</v>
          </cell>
          <cell r="P62" t="str">
            <v>(vazio)</v>
          </cell>
          <cell r="Q62" t="str">
            <v>(vazio)</v>
          </cell>
          <cell r="R62" t="str">
            <v>(vazio)</v>
          </cell>
          <cell r="S62" t="str">
            <v>(vazio)</v>
          </cell>
          <cell r="T62" t="str">
            <v>(vazio)</v>
          </cell>
          <cell r="U62" t="str">
            <v>(vazio)</v>
          </cell>
          <cell r="V62" t="str">
            <v>(vazio)</v>
          </cell>
          <cell r="W62" t="str">
            <v>(vazio)</v>
          </cell>
          <cell r="X62" t="str">
            <v>(vazio)</v>
          </cell>
          <cell r="Y62" t="str">
            <v>(vazio)</v>
          </cell>
          <cell r="Z62" t="str">
            <v>(vazio)</v>
          </cell>
          <cell r="AB62"/>
          <cell r="AC62"/>
          <cell r="AD62"/>
          <cell r="AE62"/>
          <cell r="AF62"/>
          <cell r="AG62"/>
          <cell r="AH62"/>
          <cell r="AI62"/>
          <cell r="AJ62"/>
          <cell r="AK62"/>
          <cell r="AL62"/>
          <cell r="AM62"/>
          <cell r="AN62"/>
          <cell r="AO62"/>
          <cell r="AP62"/>
          <cell r="AQ62"/>
          <cell r="AR62"/>
          <cell r="AS62"/>
          <cell r="AT62"/>
          <cell r="AU62"/>
          <cell r="AV62"/>
        </row>
        <row r="63">
          <cell r="B63"/>
          <cell r="C63"/>
          <cell r="D63"/>
          <cell r="E63"/>
          <cell r="F63"/>
          <cell r="G63"/>
          <cell r="H63"/>
          <cell r="I63"/>
          <cell r="J63"/>
          <cell r="K63"/>
          <cell r="L63"/>
          <cell r="M63"/>
          <cell r="N63"/>
          <cell r="O63"/>
          <cell r="P63"/>
          <cell r="Q63"/>
          <cell r="R63"/>
          <cell r="S63"/>
          <cell r="T63"/>
          <cell r="U63"/>
          <cell r="V63"/>
          <cell r="W63"/>
          <cell r="X63"/>
          <cell r="Y63"/>
          <cell r="Z63"/>
          <cell r="AA63"/>
          <cell r="AB63"/>
          <cell r="AC63"/>
          <cell r="AD63"/>
          <cell r="AE63"/>
          <cell r="AF63"/>
          <cell r="AG63"/>
          <cell r="AH63"/>
          <cell r="AI63"/>
          <cell r="AJ63"/>
          <cell r="AK63"/>
          <cell r="AL63"/>
          <cell r="AM63"/>
          <cell r="AN63"/>
          <cell r="AO63"/>
          <cell r="AP63"/>
          <cell r="AQ63"/>
          <cell r="AR63"/>
          <cell r="AS63"/>
          <cell r="AT63"/>
          <cell r="AU63"/>
        </row>
        <row r="64">
          <cell r="B64"/>
          <cell r="C64"/>
          <cell r="D64"/>
          <cell r="E64"/>
          <cell r="F64"/>
          <cell r="G64"/>
          <cell r="H64"/>
          <cell r="I64"/>
          <cell r="J64"/>
          <cell r="K64"/>
          <cell r="L64"/>
          <cell r="M64"/>
          <cell r="N64"/>
          <cell r="O64"/>
          <cell r="P64"/>
          <cell r="Q64"/>
          <cell r="R64"/>
          <cell r="S64"/>
          <cell r="T64"/>
          <cell r="U64"/>
          <cell r="V64"/>
          <cell r="W64"/>
          <cell r="X64"/>
          <cell r="Y64"/>
          <cell r="Z64"/>
          <cell r="AA64"/>
          <cell r="AB64"/>
          <cell r="AC64"/>
          <cell r="AD64"/>
          <cell r="AE64"/>
          <cell r="AF64"/>
          <cell r="AG64"/>
          <cell r="AH64"/>
          <cell r="AI64"/>
          <cell r="AJ64"/>
          <cell r="AK64"/>
          <cell r="AL64"/>
          <cell r="AM64"/>
          <cell r="AN64"/>
          <cell r="AO64"/>
          <cell r="AP64"/>
          <cell r="AQ64"/>
          <cell r="AR64"/>
          <cell r="AS64"/>
          <cell r="AT64"/>
          <cell r="AU64"/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1F1F098-BC1B-4782-87FD-1552DF44BA46}" name="Tabela1" displayName="Tabela1" ref="A1:AN31" totalsRowShown="0" headerRowDxfId="43" dataDxfId="42" headerRowBorderDxfId="40" tableBorderDxfId="41">
  <autoFilter ref="A1:AN31" xr:uid="{31F1F098-BC1B-4782-87FD-1552DF44BA46}"/>
  <tableColumns count="40">
    <tableColumn id="1" xr3:uid="{4582AE08-9CF6-472B-8351-BE19B380ADDE}" name="CNPJ" dataDxfId="39"/>
    <tableColumn id="2" xr3:uid="{6BDE0F85-F353-425A-BD59-60F55C2EA0C1}" name="Número da Amostra" dataDxfId="38"/>
    <tableColumn id="3" xr3:uid="{07AAB931-09F7-4F67-BE07-F8FE62995C00}" name="Tipo de Combustível" dataDxfId="37"/>
    <tableColumn id="4" xr3:uid="{9CE3F6F9-8552-4F8E-8F19-CFC06370FC9E}" name="Data de Coleta" dataDxfId="36"/>
    <tableColumn id="8" xr3:uid="{879F08AD-EC47-4A49-83F5-270A6CC98205}" name="Nº do Bico" dataDxfId="35"/>
    <tableColumn id="9" xr3:uid="{90B7043B-3F2C-4C11-B5BB-D0E1538C937F}" name="Nº do Tanque" dataDxfId="34"/>
    <tableColumn id="11" xr3:uid="{61C39813-66CF-4073-835F-207E546BB11D}" name="Razão Social" dataDxfId="33"/>
    <tableColumn id="16" xr3:uid="{03823201-A03F-4069-87C0-0137013A2428}" name="Aspecto" dataDxfId="32"/>
    <tableColumn id="17" xr3:uid="{5DCA9F3E-DF46-4768-B821-6811AF669E74}" name="Cor" dataDxfId="31"/>
    <tableColumn id="18" xr3:uid="{62DCA346-F122-45EE-9E24-E3C442D8A4DA}" name="Massa Específica à 20°C" dataDxfId="30"/>
    <tableColumn id="19" xr3:uid="{EFD46D4B-BFE6-4A10-9831-BD7F75E1388E}" name="Teor de Etanol Anidro _x000a_Combustível (EAC)" dataDxfId="29"/>
    <tableColumn id="20" xr3:uid="{D6C6BAC2-CEE8-40EA-B505-402DC15FF91D}" name="Destilação - 10% evaporados" dataDxfId="28"/>
    <tableColumn id="21" xr3:uid="{3F605F42-A98F-4A39-B492-05C4C2E52B50}" name="Destilação - 50% evaporados" dataDxfId="27"/>
    <tableColumn id="22" xr3:uid="{491FF829-5EB7-4CBB-81A7-4467D00832CB}" name="Destilação - 90% evaporados" dataDxfId="26"/>
    <tableColumn id="23" xr3:uid="{2AF1A299-9D1A-49E0-BAFD-3300E94DA6DC}" name="Destilação - PFE" dataDxfId="25"/>
    <tableColumn id="24" xr3:uid="{D543687B-096B-4CBE-A244-C2D3B8690F85}" name="Destilação - Resíduo" dataDxfId="24"/>
    <tableColumn id="25" xr3:uid="{A0AC7BB5-EE46-4656-99ED-332B2158D83D}" name="Nº de Octano Pesquisa - RON" dataDxfId="23"/>
    <tableColumn id="26" xr3:uid="{C53B16C3-5D2C-4BEF-B3D6-C40F2C97CC98}" name="Nº de Octano Motor - MON" dataDxfId="22"/>
    <tableColumn id="27" xr3:uid="{845AB57B-17A9-4DD1-B375-BB1F06493F8A}" name="IAD" dataDxfId="21"/>
    <tableColumn id="28" xr3:uid="{6F936D96-1D3D-4FB1-98F8-9EA416BD300E}" name="Olefinas" dataDxfId="20"/>
    <tableColumn id="29" xr3:uid="{D50D5F9A-B1FD-4059-9F1E-072F375F666D}" name="Saturados" dataDxfId="19"/>
    <tableColumn id="30" xr3:uid="{27479D31-94DE-4CF8-AF69-2ABDA6D6E4E7}" name="Aromáticos" dataDxfId="18"/>
    <tableColumn id="31" xr3:uid="{479B8C8B-9B73-48EA-8779-3AF2241F3281}" name="Teor de benzeno" dataDxfId="17"/>
    <tableColumn id="32" xr3:uid="{E1BC38CB-853C-4FED-81D7-C3EB4E012D99}" name="Aspecto2" dataDxfId="16"/>
    <tableColumn id="33" xr3:uid="{030F25AF-3EF8-4138-A67A-2BF4A79F2D9F}" name="Cor3" dataDxfId="15"/>
    <tableColumn id="34" xr3:uid="{B02548FA-B4E1-42B1-92DC-E1BF23C8C474}" name="Teor de biodiesel" dataDxfId="14"/>
    <tableColumn id="35" xr3:uid="{6F6A5EA1-A0B5-4B87-A634-FDECD40C4CA3}" name="Destilação - 10% recuperados" dataDxfId="13"/>
    <tableColumn id="36" xr3:uid="{55C409CD-C732-4ACF-942C-AB64FC609EE6}" name="Destilação - 50% recuperados" dataDxfId="12"/>
    <tableColumn id="37" xr3:uid="{1F41E029-A39B-414C-BCF1-C324A9AD3952}" name="Destilação - 85% recuperados" dataDxfId="11"/>
    <tableColumn id="38" xr3:uid="{DD928F72-B57A-46BF-8F0B-510574424910}" name="Destilação - 90% recuperados" dataDxfId="10"/>
    <tableColumn id="39" xr3:uid="{5CE79B62-099D-4EBB-8658-487E4C660851}" name="Destilação - 95% recuperados" dataDxfId="9"/>
    <tableColumn id="40" xr3:uid="{946EDE59-C336-4A5C-ACD3-CC587DA5E4B3}" name="Massa específica à 20°C2" dataDxfId="8"/>
    <tableColumn id="41" xr3:uid="{3C0D5A8F-6337-464F-AB8E-635774E1B379}" name="Ponto de fulgor" dataDxfId="7"/>
    <tableColumn id="42" xr3:uid="{78E3862B-0EC5-4907-949D-FC608AB30508}" name="Aspecto4" dataDxfId="6"/>
    <tableColumn id="43" xr3:uid="{9A285A92-1D58-45B6-8100-08DBE09D69A4}" name="Cor5" dataDxfId="5"/>
    <tableColumn id="44" xr3:uid="{00AC36B4-86A5-45C8-9C32-8A29861E601B}" name="Condutividade elétrica" dataDxfId="4"/>
    <tableColumn id="45" xr3:uid="{FE3791E1-57EC-4F4F-8B1C-0357BCAFB838}" name="Potencial hidrogeniônico (pH)" dataDxfId="3"/>
    <tableColumn id="46" xr3:uid="{02FBEB33-B834-48B3-A80D-A079FCF4B45F}" name="Massa específica à 20°C6" dataDxfId="2"/>
    <tableColumn id="47" xr3:uid="{C55D6FD0-54D5-4EF0-A0CB-301F3CC34FB1}" name="Teor alcoólico" dataDxfId="1"/>
    <tableColumn id="48" xr3:uid="{70059B28-EAEA-4341-BFB3-C1A5941533AE}" name="Teor de metanol" dataDxfId="0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D3986C-E97B-4876-8408-695BA94AD438}">
  <dimension ref="A1:AN52"/>
  <sheetViews>
    <sheetView tabSelected="1" zoomScale="90" zoomScaleNormal="90" workbookViewId="0">
      <selection activeCell="B35" sqref="B35"/>
    </sheetView>
  </sheetViews>
  <sheetFormatPr defaultRowHeight="15" x14ac:dyDescent="0.25"/>
  <cols>
    <col min="1" max="1" width="22" style="25" customWidth="1"/>
    <col min="2" max="2" width="20.85546875" style="25" customWidth="1"/>
    <col min="3" max="3" width="21.28515625" style="25" customWidth="1"/>
    <col min="4" max="4" width="16" style="26" customWidth="1"/>
    <col min="5" max="5" width="12.42578125" style="25" customWidth="1"/>
    <col min="6" max="6" width="15.28515625" style="25" customWidth="1"/>
    <col min="7" max="7" width="45.7109375" style="25" bestFit="1" customWidth="1"/>
    <col min="8" max="8" width="28.42578125" style="25" bestFit="1" customWidth="1"/>
    <col min="9" max="9" width="12.7109375" style="25" customWidth="1"/>
    <col min="10" max="10" width="24.28515625" style="25" customWidth="1"/>
    <col min="11" max="11" width="17.5703125" style="25" bestFit="1" customWidth="1"/>
    <col min="12" max="14" width="28.5703125" style="25" customWidth="1"/>
    <col min="15" max="15" width="17.140625" style="25" customWidth="1"/>
    <col min="16" max="16" width="21" style="25" customWidth="1"/>
    <col min="17" max="17" width="28.85546875" style="25" customWidth="1"/>
    <col min="18" max="18" width="27.28515625" style="25" customWidth="1"/>
    <col min="19" max="21" width="12.7109375" style="25" customWidth="1"/>
    <col min="22" max="22" width="13.140625" style="25" customWidth="1"/>
    <col min="23" max="23" width="18" style="25" customWidth="1"/>
    <col min="24" max="24" width="28.42578125" style="25" bestFit="1" customWidth="1"/>
    <col min="25" max="25" width="12.7109375" style="25" customWidth="1"/>
    <col min="26" max="26" width="18.5703125" style="25" customWidth="1"/>
    <col min="27" max="31" width="29.140625" style="25" customWidth="1"/>
    <col min="32" max="32" width="24.7109375" style="25" customWidth="1"/>
    <col min="33" max="33" width="16.85546875" style="25" customWidth="1"/>
    <col min="34" max="34" width="32.42578125" style="25" bestFit="1" customWidth="1"/>
    <col min="35" max="35" width="12.7109375" style="25" customWidth="1"/>
    <col min="36" max="36" width="23.28515625" style="25" customWidth="1"/>
    <col min="37" max="37" width="29.5703125" style="25" customWidth="1"/>
    <col min="38" max="38" width="25.42578125" style="25" customWidth="1"/>
    <col min="39" max="39" width="15.7109375" style="25" customWidth="1"/>
    <col min="40" max="40" width="17.7109375" style="25" customWidth="1"/>
    <col min="42" max="42" width="9.140625" customWidth="1"/>
  </cols>
  <sheetData>
    <row r="1" spans="1:40" s="11" customFormat="1" ht="48" customHeight="1" x14ac:dyDescent="0.25">
      <c r="A1" s="4" t="s">
        <v>0</v>
      </c>
      <c r="B1" s="5" t="s">
        <v>1</v>
      </c>
      <c r="C1" s="5" t="s">
        <v>2</v>
      </c>
      <c r="D1" s="6" t="s">
        <v>3</v>
      </c>
      <c r="E1" s="5" t="s">
        <v>4</v>
      </c>
      <c r="F1" s="5" t="s">
        <v>5</v>
      </c>
      <c r="G1" s="5" t="s">
        <v>6</v>
      </c>
      <c r="H1" s="7" t="s">
        <v>7</v>
      </c>
      <c r="I1" s="7" t="s">
        <v>8</v>
      </c>
      <c r="J1" s="7" t="s">
        <v>9</v>
      </c>
      <c r="K1" s="7" t="s">
        <v>10</v>
      </c>
      <c r="L1" s="7" t="s">
        <v>11</v>
      </c>
      <c r="M1" s="7" t="s">
        <v>12</v>
      </c>
      <c r="N1" s="7" t="s">
        <v>13</v>
      </c>
      <c r="O1" s="7" t="s">
        <v>14</v>
      </c>
      <c r="P1" s="7" t="s">
        <v>15</v>
      </c>
      <c r="Q1" s="7" t="s">
        <v>16</v>
      </c>
      <c r="R1" s="7" t="s">
        <v>17</v>
      </c>
      <c r="S1" s="7" t="s">
        <v>18</v>
      </c>
      <c r="T1" s="7" t="s">
        <v>19</v>
      </c>
      <c r="U1" s="7" t="s">
        <v>20</v>
      </c>
      <c r="V1" s="7" t="s">
        <v>21</v>
      </c>
      <c r="W1" s="7" t="s">
        <v>22</v>
      </c>
      <c r="X1" s="8" t="s">
        <v>23</v>
      </c>
      <c r="Y1" s="8" t="s">
        <v>24</v>
      </c>
      <c r="Z1" s="8" t="s">
        <v>25</v>
      </c>
      <c r="AA1" s="8" t="s">
        <v>26</v>
      </c>
      <c r="AB1" s="8" t="s">
        <v>27</v>
      </c>
      <c r="AC1" s="8" t="s">
        <v>28</v>
      </c>
      <c r="AD1" s="8" t="s">
        <v>29</v>
      </c>
      <c r="AE1" s="8" t="s">
        <v>30</v>
      </c>
      <c r="AF1" s="8" t="s">
        <v>31</v>
      </c>
      <c r="AG1" s="8" t="s">
        <v>32</v>
      </c>
      <c r="AH1" s="9" t="s">
        <v>33</v>
      </c>
      <c r="AI1" s="9" t="s">
        <v>34</v>
      </c>
      <c r="AJ1" s="9" t="s">
        <v>35</v>
      </c>
      <c r="AK1" s="9" t="s">
        <v>36</v>
      </c>
      <c r="AL1" s="9" t="s">
        <v>37</v>
      </c>
      <c r="AM1" s="9" t="s">
        <v>38</v>
      </c>
      <c r="AN1" s="10" t="s">
        <v>39</v>
      </c>
    </row>
    <row r="2" spans="1:40" x14ac:dyDescent="0.25">
      <c r="A2" s="12" t="s">
        <v>97</v>
      </c>
      <c r="B2" s="13">
        <v>1</v>
      </c>
      <c r="C2" s="13" t="s">
        <v>40</v>
      </c>
      <c r="D2" s="14">
        <v>44671</v>
      </c>
      <c r="E2" s="13">
        <v>11</v>
      </c>
      <c r="F2" s="13">
        <v>2</v>
      </c>
      <c r="G2" s="13" t="s">
        <v>103</v>
      </c>
      <c r="H2" s="13" t="s">
        <v>41</v>
      </c>
      <c r="I2" s="13" t="s">
        <v>42</v>
      </c>
      <c r="J2" s="13" t="s">
        <v>43</v>
      </c>
      <c r="K2" s="13">
        <v>28</v>
      </c>
      <c r="L2" s="13">
        <v>52.2</v>
      </c>
      <c r="M2" s="13">
        <v>69.8</v>
      </c>
      <c r="N2" s="13">
        <v>137.69999999999999</v>
      </c>
      <c r="O2" s="13">
        <v>182.8</v>
      </c>
      <c r="P2" s="13" t="s">
        <v>43</v>
      </c>
      <c r="Q2" s="15">
        <v>93.9</v>
      </c>
      <c r="R2" s="15">
        <v>89.1</v>
      </c>
      <c r="S2" s="15">
        <v>91.5</v>
      </c>
      <c r="T2" s="15">
        <v>1.3</v>
      </c>
      <c r="U2" s="15">
        <v>43.7</v>
      </c>
      <c r="V2" s="15">
        <v>13.9</v>
      </c>
      <c r="W2" s="15">
        <v>1</v>
      </c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6"/>
    </row>
    <row r="3" spans="1:40" x14ac:dyDescent="0.25">
      <c r="A3" s="17" t="s">
        <v>97</v>
      </c>
      <c r="B3" s="1">
        <v>2</v>
      </c>
      <c r="C3" s="1" t="s">
        <v>44</v>
      </c>
      <c r="D3" s="2">
        <v>44671</v>
      </c>
      <c r="E3" s="1">
        <v>12</v>
      </c>
      <c r="F3" s="1">
        <v>1</v>
      </c>
      <c r="G3" s="13" t="s">
        <v>103</v>
      </c>
      <c r="H3" s="1" t="s">
        <v>41</v>
      </c>
      <c r="I3" s="1" t="s">
        <v>45</v>
      </c>
      <c r="J3" s="1" t="s">
        <v>43</v>
      </c>
      <c r="K3" s="1">
        <v>28</v>
      </c>
      <c r="L3" s="1">
        <v>52.3</v>
      </c>
      <c r="M3" s="1">
        <v>69.7</v>
      </c>
      <c r="N3" s="1">
        <v>138.1</v>
      </c>
      <c r="O3" s="1">
        <v>183.9</v>
      </c>
      <c r="P3" s="1" t="s">
        <v>43</v>
      </c>
      <c r="Q3" s="3">
        <v>93.8</v>
      </c>
      <c r="R3" s="3">
        <v>89.1</v>
      </c>
      <c r="S3" s="3">
        <v>91.5</v>
      </c>
      <c r="T3" s="3">
        <v>1.1000000000000001</v>
      </c>
      <c r="U3" s="3">
        <v>43.7</v>
      </c>
      <c r="V3" s="3">
        <v>13.9</v>
      </c>
      <c r="W3" s="3">
        <v>1</v>
      </c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8"/>
    </row>
    <row r="4" spans="1:40" x14ac:dyDescent="0.25">
      <c r="A4" s="17" t="s">
        <v>98</v>
      </c>
      <c r="B4" s="1">
        <v>3</v>
      </c>
      <c r="C4" s="1" t="s">
        <v>40</v>
      </c>
      <c r="D4" s="2">
        <v>44671</v>
      </c>
      <c r="E4" s="1">
        <v>17</v>
      </c>
      <c r="F4" s="1">
        <v>2</v>
      </c>
      <c r="G4" s="1" t="s">
        <v>104</v>
      </c>
      <c r="H4" s="1" t="s">
        <v>41</v>
      </c>
      <c r="I4" s="1" t="s">
        <v>42</v>
      </c>
      <c r="J4" s="1" t="s">
        <v>43</v>
      </c>
      <c r="K4" s="1">
        <v>27</v>
      </c>
      <c r="L4" s="1">
        <v>54.6</v>
      </c>
      <c r="M4" s="1">
        <v>72</v>
      </c>
      <c r="N4" s="1">
        <v>148</v>
      </c>
      <c r="O4" s="1">
        <v>196</v>
      </c>
      <c r="P4" s="1" t="s">
        <v>43</v>
      </c>
      <c r="Q4" s="3">
        <v>94.5</v>
      </c>
      <c r="R4" s="3">
        <v>89.1</v>
      </c>
      <c r="S4" s="3">
        <v>91.8</v>
      </c>
      <c r="T4" s="3">
        <v>7.5</v>
      </c>
      <c r="U4" s="3">
        <v>38.6</v>
      </c>
      <c r="V4" s="3">
        <v>12.1</v>
      </c>
      <c r="W4" s="3">
        <v>0.8</v>
      </c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8"/>
    </row>
    <row r="5" spans="1:40" x14ac:dyDescent="0.25">
      <c r="A5" s="17" t="s">
        <v>99</v>
      </c>
      <c r="B5" s="1">
        <v>4</v>
      </c>
      <c r="C5" s="1" t="s">
        <v>40</v>
      </c>
      <c r="D5" s="2">
        <v>44671</v>
      </c>
      <c r="E5" s="1">
        <v>4</v>
      </c>
      <c r="F5" s="1">
        <v>1</v>
      </c>
      <c r="G5" s="1" t="s">
        <v>105</v>
      </c>
      <c r="H5" s="1" t="s">
        <v>41</v>
      </c>
      <c r="I5" s="1" t="s">
        <v>42</v>
      </c>
      <c r="J5" s="1" t="s">
        <v>43</v>
      </c>
      <c r="K5" s="1">
        <v>27</v>
      </c>
      <c r="L5" s="1">
        <v>54.6</v>
      </c>
      <c r="M5" s="1">
        <v>72</v>
      </c>
      <c r="N5" s="1">
        <v>147.80000000000001</v>
      </c>
      <c r="O5" s="1">
        <v>195.4</v>
      </c>
      <c r="P5" s="1" t="s">
        <v>43</v>
      </c>
      <c r="Q5" s="3">
        <v>94.8</v>
      </c>
      <c r="R5" s="3">
        <v>89</v>
      </c>
      <c r="S5" s="3">
        <v>91.9</v>
      </c>
      <c r="T5" s="3">
        <v>12.4</v>
      </c>
      <c r="U5" s="3">
        <v>35.200000000000003</v>
      </c>
      <c r="V5" s="3">
        <v>11.2</v>
      </c>
      <c r="W5" s="3">
        <v>0.7</v>
      </c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8"/>
    </row>
    <row r="6" spans="1:40" x14ac:dyDescent="0.25">
      <c r="A6" s="17" t="s">
        <v>100</v>
      </c>
      <c r="B6" s="1">
        <v>5</v>
      </c>
      <c r="C6" s="1" t="s">
        <v>40</v>
      </c>
      <c r="D6" s="2">
        <v>44671</v>
      </c>
      <c r="E6" s="1">
        <v>4</v>
      </c>
      <c r="F6" s="1">
        <v>4</v>
      </c>
      <c r="G6" s="1" t="s">
        <v>106</v>
      </c>
      <c r="H6" s="1" t="s">
        <v>41</v>
      </c>
      <c r="I6" s="1" t="s">
        <v>46</v>
      </c>
      <c r="J6" s="1" t="s">
        <v>43</v>
      </c>
      <c r="K6" s="1">
        <v>28</v>
      </c>
      <c r="L6" s="1">
        <v>55</v>
      </c>
      <c r="M6" s="1">
        <v>72.599999999999994</v>
      </c>
      <c r="N6" s="1">
        <v>151.9</v>
      </c>
      <c r="O6" s="1">
        <v>199.9</v>
      </c>
      <c r="P6" s="1" t="s">
        <v>43</v>
      </c>
      <c r="Q6" s="3">
        <v>95</v>
      </c>
      <c r="R6" s="3">
        <v>89</v>
      </c>
      <c r="S6" s="3">
        <v>92</v>
      </c>
      <c r="T6" s="3">
        <v>14</v>
      </c>
      <c r="U6" s="3">
        <v>33.299999999999997</v>
      </c>
      <c r="V6" s="3">
        <v>11.4</v>
      </c>
      <c r="W6" s="3">
        <v>0.7</v>
      </c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8"/>
    </row>
    <row r="7" spans="1:40" x14ac:dyDescent="0.25">
      <c r="A7" s="17" t="s">
        <v>100</v>
      </c>
      <c r="B7" s="1">
        <v>6</v>
      </c>
      <c r="C7" s="1" t="s">
        <v>44</v>
      </c>
      <c r="D7" s="2">
        <v>44671</v>
      </c>
      <c r="E7" s="1">
        <v>6</v>
      </c>
      <c r="F7" s="1">
        <v>6</v>
      </c>
      <c r="G7" s="1" t="s">
        <v>106</v>
      </c>
      <c r="H7" s="1" t="s">
        <v>41</v>
      </c>
      <c r="I7" s="1" t="s">
        <v>45</v>
      </c>
      <c r="J7" s="1" t="s">
        <v>43</v>
      </c>
      <c r="K7" s="1">
        <v>28</v>
      </c>
      <c r="L7" s="1">
        <v>54.9</v>
      </c>
      <c r="M7" s="1">
        <v>72.3</v>
      </c>
      <c r="N7" s="1">
        <v>151.5</v>
      </c>
      <c r="O7" s="1">
        <v>198.6</v>
      </c>
      <c r="P7" s="1" t="s">
        <v>43</v>
      </c>
      <c r="Q7" s="3">
        <v>95.1</v>
      </c>
      <c r="R7" s="3">
        <v>89.1</v>
      </c>
      <c r="S7" s="3">
        <v>92.1</v>
      </c>
      <c r="T7" s="3">
        <v>14.4</v>
      </c>
      <c r="U7" s="3">
        <v>32.6</v>
      </c>
      <c r="V7" s="3">
        <v>11.7</v>
      </c>
      <c r="W7" s="3">
        <v>0.7</v>
      </c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8"/>
    </row>
    <row r="8" spans="1:40" x14ac:dyDescent="0.25">
      <c r="A8" s="17" t="s">
        <v>101</v>
      </c>
      <c r="B8" s="1">
        <v>7</v>
      </c>
      <c r="C8" s="1" t="s">
        <v>40</v>
      </c>
      <c r="D8" s="2">
        <v>44671</v>
      </c>
      <c r="E8" s="1">
        <v>5</v>
      </c>
      <c r="F8" s="1">
        <v>4</v>
      </c>
      <c r="G8" s="1" t="s">
        <v>107</v>
      </c>
      <c r="H8" s="1" t="s">
        <v>41</v>
      </c>
      <c r="I8" s="1" t="s">
        <v>42</v>
      </c>
      <c r="J8" s="1" t="s">
        <v>43</v>
      </c>
      <c r="K8" s="1">
        <v>28</v>
      </c>
      <c r="L8" s="1">
        <v>54.6</v>
      </c>
      <c r="M8" s="1">
        <v>71.900000000000006</v>
      </c>
      <c r="N8" s="1">
        <v>148.6</v>
      </c>
      <c r="O8" s="1">
        <v>196.2</v>
      </c>
      <c r="P8" s="1" t="s">
        <v>43</v>
      </c>
      <c r="Q8" s="3">
        <v>95</v>
      </c>
      <c r="R8" s="3">
        <v>89.1</v>
      </c>
      <c r="S8" s="3">
        <v>92</v>
      </c>
      <c r="T8" s="3">
        <v>13.2</v>
      </c>
      <c r="U8" s="3">
        <v>33.9</v>
      </c>
      <c r="V8" s="3">
        <v>11.3</v>
      </c>
      <c r="W8" s="3">
        <v>0.7</v>
      </c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8"/>
    </row>
    <row r="9" spans="1:40" x14ac:dyDescent="0.25">
      <c r="A9" s="17" t="s">
        <v>102</v>
      </c>
      <c r="B9" s="1">
        <v>8</v>
      </c>
      <c r="C9" s="1" t="s">
        <v>40</v>
      </c>
      <c r="D9" s="2">
        <v>44671</v>
      </c>
      <c r="E9" s="1">
        <v>13</v>
      </c>
      <c r="F9" s="1">
        <v>5</v>
      </c>
      <c r="G9" s="1" t="s">
        <v>108</v>
      </c>
      <c r="H9" s="1" t="s">
        <v>41</v>
      </c>
      <c r="I9" s="1" t="s">
        <v>42</v>
      </c>
      <c r="J9" s="1" t="s">
        <v>43</v>
      </c>
      <c r="K9" s="1">
        <v>28</v>
      </c>
      <c r="L9" s="1">
        <v>54.3</v>
      </c>
      <c r="M9" s="1">
        <v>71.7</v>
      </c>
      <c r="N9" s="1">
        <v>147.1</v>
      </c>
      <c r="O9" s="1">
        <v>194.7</v>
      </c>
      <c r="P9" s="1" t="s">
        <v>43</v>
      </c>
      <c r="Q9" s="3">
        <v>94.7</v>
      </c>
      <c r="R9" s="3">
        <v>89.1</v>
      </c>
      <c r="S9" s="3">
        <v>91.9</v>
      </c>
      <c r="T9" s="3">
        <v>12.2</v>
      </c>
      <c r="U9" s="3">
        <v>35.1</v>
      </c>
      <c r="V9" s="3">
        <v>11</v>
      </c>
      <c r="W9" s="3">
        <v>0.7</v>
      </c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8"/>
    </row>
    <row r="10" spans="1:40" x14ac:dyDescent="0.25">
      <c r="A10" s="17" t="s">
        <v>102</v>
      </c>
      <c r="B10" s="1">
        <v>9</v>
      </c>
      <c r="C10" s="1" t="s">
        <v>40</v>
      </c>
      <c r="D10" s="2">
        <v>44671</v>
      </c>
      <c r="E10" s="1">
        <v>7</v>
      </c>
      <c r="F10" s="1">
        <v>6</v>
      </c>
      <c r="G10" s="1" t="s">
        <v>108</v>
      </c>
      <c r="H10" s="1" t="s">
        <v>41</v>
      </c>
      <c r="I10" s="1" t="s">
        <v>42</v>
      </c>
      <c r="J10" s="1" t="s">
        <v>43</v>
      </c>
      <c r="K10" s="1">
        <v>27</v>
      </c>
      <c r="L10" s="1">
        <v>54.6</v>
      </c>
      <c r="M10" s="1">
        <v>71.8</v>
      </c>
      <c r="N10" s="1">
        <v>147.19999999999999</v>
      </c>
      <c r="O10" s="1">
        <v>196</v>
      </c>
      <c r="P10" s="1" t="s">
        <v>43</v>
      </c>
      <c r="Q10" s="3">
        <v>94.7</v>
      </c>
      <c r="R10" s="3">
        <v>89.1</v>
      </c>
      <c r="S10" s="3">
        <v>91.9</v>
      </c>
      <c r="T10" s="3">
        <v>12.2</v>
      </c>
      <c r="U10" s="3">
        <v>35.1</v>
      </c>
      <c r="V10" s="3">
        <v>11.1</v>
      </c>
      <c r="W10" s="3">
        <v>0.7</v>
      </c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8"/>
    </row>
    <row r="11" spans="1:40" x14ac:dyDescent="0.25">
      <c r="A11" s="17" t="s">
        <v>102</v>
      </c>
      <c r="B11" s="1">
        <v>10</v>
      </c>
      <c r="C11" s="1" t="s">
        <v>44</v>
      </c>
      <c r="D11" s="2">
        <v>44671</v>
      </c>
      <c r="E11" s="1">
        <v>9</v>
      </c>
      <c r="F11" s="1">
        <v>3</v>
      </c>
      <c r="G11" s="1" t="s">
        <v>108</v>
      </c>
      <c r="H11" s="1" t="s">
        <v>41</v>
      </c>
      <c r="I11" s="1" t="s">
        <v>45</v>
      </c>
      <c r="J11" s="1" t="s">
        <v>43</v>
      </c>
      <c r="K11" s="1">
        <v>27</v>
      </c>
      <c r="L11" s="1">
        <v>54.8</v>
      </c>
      <c r="M11" s="1">
        <v>72.099999999999994</v>
      </c>
      <c r="N11" s="1">
        <v>150.19999999999999</v>
      </c>
      <c r="O11" s="1">
        <v>197.7</v>
      </c>
      <c r="P11" s="1" t="s">
        <v>43</v>
      </c>
      <c r="Q11" s="3">
        <v>94.6</v>
      </c>
      <c r="R11" s="3">
        <v>89.1</v>
      </c>
      <c r="S11" s="3">
        <v>91.8</v>
      </c>
      <c r="T11" s="3">
        <v>12.8</v>
      </c>
      <c r="U11" s="3">
        <v>34.9</v>
      </c>
      <c r="V11" s="3">
        <v>11</v>
      </c>
      <c r="W11" s="3">
        <v>0.7</v>
      </c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8"/>
    </row>
    <row r="12" spans="1:40" x14ac:dyDescent="0.25">
      <c r="A12" s="17" t="s">
        <v>97</v>
      </c>
      <c r="B12" s="1">
        <v>22</v>
      </c>
      <c r="C12" s="1" t="s">
        <v>47</v>
      </c>
      <c r="D12" s="2">
        <v>44671</v>
      </c>
      <c r="E12" s="1">
        <v>23</v>
      </c>
      <c r="F12" s="1">
        <v>5</v>
      </c>
      <c r="G12" s="13" t="s">
        <v>103</v>
      </c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 t="s">
        <v>41</v>
      </c>
      <c r="Y12" s="1" t="s">
        <v>48</v>
      </c>
      <c r="Z12" s="1">
        <v>9.8000000000000007</v>
      </c>
      <c r="AA12" s="1">
        <v>178.5</v>
      </c>
      <c r="AB12" s="1">
        <v>287.89999999999998</v>
      </c>
      <c r="AC12" s="1">
        <v>345.2</v>
      </c>
      <c r="AD12" s="1">
        <v>357.7</v>
      </c>
      <c r="AE12" s="1">
        <v>381.5</v>
      </c>
      <c r="AF12" s="1">
        <v>842.7</v>
      </c>
      <c r="AG12" s="1" t="s">
        <v>43</v>
      </c>
      <c r="AH12" s="1"/>
      <c r="AI12" s="1"/>
      <c r="AJ12" s="1"/>
      <c r="AK12" s="1"/>
      <c r="AL12" s="1"/>
      <c r="AM12" s="1"/>
      <c r="AN12" s="18"/>
    </row>
    <row r="13" spans="1:40" x14ac:dyDescent="0.25">
      <c r="A13" s="17" t="s">
        <v>97</v>
      </c>
      <c r="B13" s="1">
        <v>23</v>
      </c>
      <c r="C13" s="1" t="s">
        <v>49</v>
      </c>
      <c r="D13" s="2">
        <v>44671</v>
      </c>
      <c r="E13" s="1">
        <v>24</v>
      </c>
      <c r="F13" s="1">
        <v>4</v>
      </c>
      <c r="G13" s="13" t="s">
        <v>103</v>
      </c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 t="s">
        <v>41</v>
      </c>
      <c r="Y13" s="1" t="s">
        <v>46</v>
      </c>
      <c r="Z13" s="1">
        <v>10</v>
      </c>
      <c r="AA13" s="1" t="s">
        <v>43</v>
      </c>
      <c r="AB13" s="1" t="s">
        <v>43</v>
      </c>
      <c r="AC13" s="1" t="s">
        <v>43</v>
      </c>
      <c r="AD13" s="1" t="s">
        <v>43</v>
      </c>
      <c r="AE13" s="1" t="s">
        <v>43</v>
      </c>
      <c r="AF13" s="1">
        <v>842.2</v>
      </c>
      <c r="AG13" s="1" t="s">
        <v>43</v>
      </c>
      <c r="AH13" s="1"/>
      <c r="AI13" s="1"/>
      <c r="AJ13" s="1"/>
      <c r="AK13" s="1"/>
      <c r="AL13" s="1"/>
      <c r="AM13" s="1"/>
      <c r="AN13" s="18"/>
    </row>
    <row r="14" spans="1:40" x14ac:dyDescent="0.25">
      <c r="A14" s="17" t="s">
        <v>98</v>
      </c>
      <c r="B14" s="1">
        <v>24</v>
      </c>
      <c r="C14" s="1" t="s">
        <v>47</v>
      </c>
      <c r="D14" s="2">
        <v>44671</v>
      </c>
      <c r="E14" s="1">
        <v>16</v>
      </c>
      <c r="F14" s="1">
        <v>1</v>
      </c>
      <c r="G14" s="1" t="s">
        <v>104</v>
      </c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 t="s">
        <v>41</v>
      </c>
      <c r="Y14" s="1" t="s">
        <v>48</v>
      </c>
      <c r="Z14" s="1">
        <v>9.5</v>
      </c>
      <c r="AA14" s="1" t="s">
        <v>43</v>
      </c>
      <c r="AB14" s="1" t="s">
        <v>43</v>
      </c>
      <c r="AC14" s="1" t="s">
        <v>43</v>
      </c>
      <c r="AD14" s="1" t="s">
        <v>43</v>
      </c>
      <c r="AE14" s="1" t="s">
        <v>43</v>
      </c>
      <c r="AF14" s="1">
        <v>842.5</v>
      </c>
      <c r="AG14" s="1" t="s">
        <v>43</v>
      </c>
      <c r="AH14" s="1"/>
      <c r="AI14" s="1"/>
      <c r="AJ14" s="1"/>
      <c r="AK14" s="1"/>
      <c r="AL14" s="1"/>
      <c r="AM14" s="1"/>
      <c r="AN14" s="18"/>
    </row>
    <row r="15" spans="1:40" x14ac:dyDescent="0.25">
      <c r="A15" s="17" t="s">
        <v>98</v>
      </c>
      <c r="B15" s="1">
        <v>25</v>
      </c>
      <c r="C15" s="1" t="s">
        <v>49</v>
      </c>
      <c r="D15" s="2">
        <v>44671</v>
      </c>
      <c r="E15" s="1">
        <v>15</v>
      </c>
      <c r="F15" s="1">
        <v>4</v>
      </c>
      <c r="G15" s="1" t="s">
        <v>104</v>
      </c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 t="s">
        <v>41</v>
      </c>
      <c r="Y15" s="1" t="s">
        <v>46</v>
      </c>
      <c r="Z15" s="1">
        <v>10</v>
      </c>
      <c r="AA15" s="1">
        <v>193.2</v>
      </c>
      <c r="AB15" s="1">
        <v>268.89999999999998</v>
      </c>
      <c r="AC15" s="1">
        <v>326.8</v>
      </c>
      <c r="AD15" s="1">
        <v>338.2</v>
      </c>
      <c r="AE15" s="1">
        <v>356.3</v>
      </c>
      <c r="AF15" s="1">
        <v>841</v>
      </c>
      <c r="AG15" s="1" t="s">
        <v>43</v>
      </c>
      <c r="AH15" s="1"/>
      <c r="AI15" s="1"/>
      <c r="AJ15" s="1"/>
      <c r="AK15" s="1"/>
      <c r="AL15" s="1"/>
      <c r="AM15" s="1"/>
      <c r="AN15" s="18"/>
    </row>
    <row r="16" spans="1:40" x14ac:dyDescent="0.25">
      <c r="A16" s="17" t="s">
        <v>99</v>
      </c>
      <c r="B16" s="1">
        <v>26</v>
      </c>
      <c r="C16" s="1" t="s">
        <v>47</v>
      </c>
      <c r="D16" s="2">
        <v>44671</v>
      </c>
      <c r="E16" s="1">
        <v>8</v>
      </c>
      <c r="F16" s="1">
        <v>3</v>
      </c>
      <c r="G16" s="1" t="s">
        <v>105</v>
      </c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 t="s">
        <v>41</v>
      </c>
      <c r="Y16" s="1" t="s">
        <v>48</v>
      </c>
      <c r="Z16" s="1">
        <v>9.8000000000000007</v>
      </c>
      <c r="AA16" s="1" t="s">
        <v>43</v>
      </c>
      <c r="AB16" s="1" t="s">
        <v>43</v>
      </c>
      <c r="AC16" s="1" t="s">
        <v>43</v>
      </c>
      <c r="AD16" s="1" t="s">
        <v>43</v>
      </c>
      <c r="AE16" s="1" t="s">
        <v>43</v>
      </c>
      <c r="AF16" s="1">
        <v>841.8</v>
      </c>
      <c r="AG16" s="1" t="s">
        <v>43</v>
      </c>
      <c r="AH16" s="1"/>
      <c r="AI16" s="1"/>
      <c r="AJ16" s="1"/>
      <c r="AK16" s="1"/>
      <c r="AL16" s="1"/>
      <c r="AM16" s="1"/>
      <c r="AN16" s="18"/>
    </row>
    <row r="17" spans="1:40" x14ac:dyDescent="0.25">
      <c r="A17" s="17" t="s">
        <v>100</v>
      </c>
      <c r="B17" s="1">
        <v>27</v>
      </c>
      <c r="C17" s="1" t="s">
        <v>47</v>
      </c>
      <c r="D17" s="2">
        <v>44671</v>
      </c>
      <c r="E17" s="1">
        <v>21</v>
      </c>
      <c r="F17" s="1">
        <v>3</v>
      </c>
      <c r="G17" s="1" t="s">
        <v>106</v>
      </c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 t="s">
        <v>41</v>
      </c>
      <c r="Y17" s="1" t="s">
        <v>48</v>
      </c>
      <c r="Z17" s="1">
        <v>9.6999999999999993</v>
      </c>
      <c r="AA17" s="1">
        <v>177.6</v>
      </c>
      <c r="AB17" s="1">
        <v>285.8</v>
      </c>
      <c r="AC17" s="1">
        <v>347.8</v>
      </c>
      <c r="AD17" s="1">
        <v>360</v>
      </c>
      <c r="AE17" s="1">
        <v>387.4</v>
      </c>
      <c r="AF17" s="1">
        <v>842.2</v>
      </c>
      <c r="AG17" s="1" t="s">
        <v>43</v>
      </c>
      <c r="AH17" s="1"/>
      <c r="AI17" s="1"/>
      <c r="AJ17" s="1"/>
      <c r="AK17" s="1"/>
      <c r="AL17" s="1"/>
      <c r="AM17" s="1"/>
      <c r="AN17" s="18"/>
    </row>
    <row r="18" spans="1:40" x14ac:dyDescent="0.25">
      <c r="A18" s="17" t="s">
        <v>100</v>
      </c>
      <c r="B18" s="1">
        <v>28</v>
      </c>
      <c r="C18" s="1" t="s">
        <v>49</v>
      </c>
      <c r="D18" s="2">
        <v>44671</v>
      </c>
      <c r="E18" s="1">
        <v>19</v>
      </c>
      <c r="F18" s="1">
        <v>2</v>
      </c>
      <c r="G18" s="1" t="s">
        <v>106</v>
      </c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 t="s">
        <v>41</v>
      </c>
      <c r="Y18" s="1" t="s">
        <v>46</v>
      </c>
      <c r="Z18" s="1">
        <v>10</v>
      </c>
      <c r="AA18" s="1" t="s">
        <v>43</v>
      </c>
      <c r="AB18" s="1" t="s">
        <v>43</v>
      </c>
      <c r="AC18" s="1" t="s">
        <v>43</v>
      </c>
      <c r="AD18" s="1" t="s">
        <v>43</v>
      </c>
      <c r="AE18" s="1" t="s">
        <v>43</v>
      </c>
      <c r="AF18" s="1">
        <v>839.6</v>
      </c>
      <c r="AG18" s="1" t="s">
        <v>43</v>
      </c>
      <c r="AH18" s="1"/>
      <c r="AI18" s="1"/>
      <c r="AJ18" s="1"/>
      <c r="AK18" s="1"/>
      <c r="AL18" s="1"/>
      <c r="AM18" s="1"/>
      <c r="AN18" s="18"/>
    </row>
    <row r="19" spans="1:40" x14ac:dyDescent="0.25">
      <c r="A19" s="17" t="s">
        <v>101</v>
      </c>
      <c r="B19" s="1">
        <v>29</v>
      </c>
      <c r="C19" s="1" t="s">
        <v>47</v>
      </c>
      <c r="D19" s="2">
        <v>44671</v>
      </c>
      <c r="E19" s="1">
        <v>1</v>
      </c>
      <c r="F19" s="1">
        <v>1</v>
      </c>
      <c r="G19" s="1" t="s">
        <v>107</v>
      </c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 t="s">
        <v>41</v>
      </c>
      <c r="Y19" s="1" t="s">
        <v>48</v>
      </c>
      <c r="Z19" s="1">
        <v>9.6999999999999993</v>
      </c>
      <c r="AA19" s="1">
        <v>176.6</v>
      </c>
      <c r="AB19" s="1">
        <v>285.10000000000002</v>
      </c>
      <c r="AC19" s="1">
        <v>348.6</v>
      </c>
      <c r="AD19" s="1">
        <v>361.3</v>
      </c>
      <c r="AE19" s="1">
        <v>385.2</v>
      </c>
      <c r="AF19" s="1">
        <v>840.4</v>
      </c>
      <c r="AG19" s="1" t="s">
        <v>43</v>
      </c>
      <c r="AH19" s="1"/>
      <c r="AI19" s="1"/>
      <c r="AJ19" s="1"/>
      <c r="AK19" s="1"/>
      <c r="AL19" s="1"/>
      <c r="AM19" s="1"/>
      <c r="AN19" s="18"/>
    </row>
    <row r="20" spans="1:40" x14ac:dyDescent="0.25">
      <c r="A20" s="17" t="s">
        <v>101</v>
      </c>
      <c r="B20" s="1">
        <v>30</v>
      </c>
      <c r="C20" s="1" t="s">
        <v>49</v>
      </c>
      <c r="D20" s="2">
        <v>44671</v>
      </c>
      <c r="E20" s="1">
        <v>7</v>
      </c>
      <c r="F20" s="1">
        <v>2</v>
      </c>
      <c r="G20" s="1" t="s">
        <v>107</v>
      </c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 t="s">
        <v>41</v>
      </c>
      <c r="Y20" s="1" t="s">
        <v>46</v>
      </c>
      <c r="Z20" s="1">
        <v>9.9</v>
      </c>
      <c r="AA20" s="1" t="s">
        <v>43</v>
      </c>
      <c r="AB20" s="1" t="s">
        <v>43</v>
      </c>
      <c r="AC20" s="1" t="s">
        <v>43</v>
      </c>
      <c r="AD20" s="1" t="s">
        <v>43</v>
      </c>
      <c r="AE20" s="1" t="s">
        <v>43</v>
      </c>
      <c r="AF20" s="1">
        <v>841.6</v>
      </c>
      <c r="AG20" s="1" t="s">
        <v>43</v>
      </c>
      <c r="AH20" s="1"/>
      <c r="AI20" s="1"/>
      <c r="AJ20" s="1"/>
      <c r="AK20" s="1"/>
      <c r="AL20" s="1"/>
      <c r="AM20" s="1"/>
      <c r="AN20" s="18"/>
    </row>
    <row r="21" spans="1:40" x14ac:dyDescent="0.25">
      <c r="A21" s="17" t="s">
        <v>102</v>
      </c>
      <c r="B21" s="1">
        <v>31</v>
      </c>
      <c r="C21" s="1" t="s">
        <v>47</v>
      </c>
      <c r="D21" s="2">
        <v>44671</v>
      </c>
      <c r="E21" s="1">
        <v>15</v>
      </c>
      <c r="F21" s="1">
        <v>1</v>
      </c>
      <c r="G21" s="1" t="s">
        <v>108</v>
      </c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 t="s">
        <v>41</v>
      </c>
      <c r="Y21" s="1" t="s">
        <v>48</v>
      </c>
      <c r="Z21" s="1">
        <v>9.6</v>
      </c>
      <c r="AA21" s="1" t="s">
        <v>43</v>
      </c>
      <c r="AB21" s="1" t="s">
        <v>43</v>
      </c>
      <c r="AC21" s="1" t="s">
        <v>43</v>
      </c>
      <c r="AD21" s="1" t="s">
        <v>43</v>
      </c>
      <c r="AE21" s="1" t="s">
        <v>43</v>
      </c>
      <c r="AF21" s="1">
        <v>840.5</v>
      </c>
      <c r="AG21" s="1" t="s">
        <v>43</v>
      </c>
      <c r="AH21" s="1"/>
      <c r="AI21" s="1"/>
      <c r="AJ21" s="1"/>
      <c r="AK21" s="1"/>
      <c r="AL21" s="1"/>
      <c r="AM21" s="1"/>
      <c r="AN21" s="18"/>
    </row>
    <row r="22" spans="1:40" x14ac:dyDescent="0.25">
      <c r="A22" s="17" t="s">
        <v>102</v>
      </c>
      <c r="B22" s="1">
        <v>32</v>
      </c>
      <c r="C22" s="1" t="s">
        <v>49</v>
      </c>
      <c r="D22" s="2">
        <v>44671</v>
      </c>
      <c r="E22" s="1">
        <v>17</v>
      </c>
      <c r="F22" s="1">
        <v>2</v>
      </c>
      <c r="G22" s="1" t="s">
        <v>108</v>
      </c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 t="s">
        <v>41</v>
      </c>
      <c r="Y22" s="1" t="s">
        <v>46</v>
      </c>
      <c r="Z22" s="1">
        <v>10</v>
      </c>
      <c r="AA22" s="1" t="s">
        <v>43</v>
      </c>
      <c r="AB22" s="1" t="s">
        <v>43</v>
      </c>
      <c r="AC22" s="1" t="s">
        <v>43</v>
      </c>
      <c r="AD22" s="1" t="s">
        <v>43</v>
      </c>
      <c r="AE22" s="1" t="s">
        <v>43</v>
      </c>
      <c r="AF22" s="1">
        <v>842.6</v>
      </c>
      <c r="AG22" s="1">
        <v>54</v>
      </c>
      <c r="AH22" s="1"/>
      <c r="AI22" s="1"/>
      <c r="AJ22" s="1"/>
      <c r="AK22" s="1"/>
      <c r="AL22" s="1"/>
      <c r="AM22" s="1"/>
      <c r="AN22" s="18"/>
    </row>
    <row r="23" spans="1:40" x14ac:dyDescent="0.25">
      <c r="A23" s="17" t="s">
        <v>97</v>
      </c>
      <c r="B23" s="1">
        <v>43</v>
      </c>
      <c r="C23" s="1" t="s">
        <v>50</v>
      </c>
      <c r="D23" s="2">
        <v>44671</v>
      </c>
      <c r="E23" s="1">
        <v>10</v>
      </c>
      <c r="F23" s="1">
        <v>3</v>
      </c>
      <c r="G23" s="13" t="s">
        <v>103</v>
      </c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 t="s">
        <v>51</v>
      </c>
      <c r="AI23" s="1" t="s">
        <v>52</v>
      </c>
      <c r="AJ23" s="1">
        <v>144</v>
      </c>
      <c r="AK23" s="3">
        <v>6.4</v>
      </c>
      <c r="AL23" s="3">
        <v>810.4</v>
      </c>
      <c r="AM23" s="3">
        <v>92.8</v>
      </c>
      <c r="AN23" s="19" t="s">
        <v>43</v>
      </c>
    </row>
    <row r="24" spans="1:40" x14ac:dyDescent="0.25">
      <c r="A24" s="17" t="s">
        <v>98</v>
      </c>
      <c r="B24" s="1">
        <v>44</v>
      </c>
      <c r="C24" s="1" t="s">
        <v>50</v>
      </c>
      <c r="D24" s="2">
        <v>44671</v>
      </c>
      <c r="E24" s="1">
        <v>18</v>
      </c>
      <c r="F24" s="1">
        <v>3</v>
      </c>
      <c r="G24" s="1" t="s">
        <v>104</v>
      </c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 t="s">
        <v>51</v>
      </c>
      <c r="AI24" s="1" t="s">
        <v>52</v>
      </c>
      <c r="AJ24" s="1">
        <v>155</v>
      </c>
      <c r="AK24" s="3">
        <v>6.4</v>
      </c>
      <c r="AL24" s="3">
        <v>810.2</v>
      </c>
      <c r="AM24" s="3">
        <v>92.8</v>
      </c>
      <c r="AN24" s="19" t="s">
        <v>43</v>
      </c>
    </row>
    <row r="25" spans="1:40" x14ac:dyDescent="0.25">
      <c r="A25" s="17" t="s">
        <v>98</v>
      </c>
      <c r="B25" s="1">
        <v>45</v>
      </c>
      <c r="C25" s="1" t="s">
        <v>50</v>
      </c>
      <c r="D25" s="2">
        <v>44671</v>
      </c>
      <c r="E25" s="1">
        <v>3</v>
      </c>
      <c r="F25" s="1">
        <v>5</v>
      </c>
      <c r="G25" s="1" t="s">
        <v>104</v>
      </c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 t="s">
        <v>51</v>
      </c>
      <c r="AI25" s="1" t="s">
        <v>52</v>
      </c>
      <c r="AJ25" s="1">
        <v>113</v>
      </c>
      <c r="AK25" s="3">
        <v>7</v>
      </c>
      <c r="AL25" s="3">
        <v>810.8</v>
      </c>
      <c r="AM25" s="3">
        <v>92.6</v>
      </c>
      <c r="AN25" s="19" t="s">
        <v>43</v>
      </c>
    </row>
    <row r="26" spans="1:40" x14ac:dyDescent="0.25">
      <c r="A26" s="17" t="s">
        <v>98</v>
      </c>
      <c r="B26" s="1">
        <v>46</v>
      </c>
      <c r="C26" s="1" t="s">
        <v>50</v>
      </c>
      <c r="D26" s="2">
        <v>44671</v>
      </c>
      <c r="E26" s="1">
        <v>4</v>
      </c>
      <c r="F26" s="1">
        <v>6</v>
      </c>
      <c r="G26" s="1" t="s">
        <v>104</v>
      </c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 t="s">
        <v>51</v>
      </c>
      <c r="AI26" s="1" t="s">
        <v>52</v>
      </c>
      <c r="AJ26" s="1">
        <v>205</v>
      </c>
      <c r="AK26" s="3">
        <v>6.4</v>
      </c>
      <c r="AL26" s="3">
        <v>809.8</v>
      </c>
      <c r="AM26" s="3">
        <v>93</v>
      </c>
      <c r="AN26" s="19" t="s">
        <v>43</v>
      </c>
    </row>
    <row r="27" spans="1:40" x14ac:dyDescent="0.25">
      <c r="A27" s="17" t="s">
        <v>99</v>
      </c>
      <c r="B27" s="1">
        <v>47</v>
      </c>
      <c r="C27" s="1" t="s">
        <v>50</v>
      </c>
      <c r="D27" s="2">
        <v>44671</v>
      </c>
      <c r="E27" s="1">
        <v>3</v>
      </c>
      <c r="F27" s="1">
        <v>2</v>
      </c>
      <c r="G27" s="1" t="s">
        <v>105</v>
      </c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 t="s">
        <v>51</v>
      </c>
      <c r="AI27" s="1" t="s">
        <v>52</v>
      </c>
      <c r="AJ27" s="1">
        <v>139</v>
      </c>
      <c r="AK27" s="3">
        <v>6.7</v>
      </c>
      <c r="AL27" s="3">
        <v>810.5</v>
      </c>
      <c r="AM27" s="3">
        <v>92.7</v>
      </c>
      <c r="AN27" s="19">
        <v>0</v>
      </c>
    </row>
    <row r="28" spans="1:40" x14ac:dyDescent="0.25">
      <c r="A28" s="17" t="s">
        <v>100</v>
      </c>
      <c r="B28" s="1">
        <v>48</v>
      </c>
      <c r="C28" s="1" t="s">
        <v>50</v>
      </c>
      <c r="D28" s="2">
        <v>44671</v>
      </c>
      <c r="E28" s="1">
        <v>2</v>
      </c>
      <c r="F28" s="1">
        <v>1</v>
      </c>
      <c r="G28" s="1" t="s">
        <v>106</v>
      </c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 t="s">
        <v>51</v>
      </c>
      <c r="AI28" s="1" t="s">
        <v>52</v>
      </c>
      <c r="AJ28" s="1">
        <v>132</v>
      </c>
      <c r="AK28" s="3">
        <v>6.2</v>
      </c>
      <c r="AL28" s="3">
        <v>809.4</v>
      </c>
      <c r="AM28" s="3">
        <v>93.1</v>
      </c>
      <c r="AN28" s="19" t="s">
        <v>43</v>
      </c>
    </row>
    <row r="29" spans="1:40" x14ac:dyDescent="0.25">
      <c r="A29" s="17" t="s">
        <v>100</v>
      </c>
      <c r="B29" s="1">
        <v>49</v>
      </c>
      <c r="C29" s="1" t="s">
        <v>50</v>
      </c>
      <c r="D29" s="2">
        <v>44671</v>
      </c>
      <c r="E29" s="1">
        <v>11</v>
      </c>
      <c r="F29" s="1">
        <v>5</v>
      </c>
      <c r="G29" s="1" t="s">
        <v>106</v>
      </c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 t="s">
        <v>51</v>
      </c>
      <c r="AI29" s="1" t="s">
        <v>52</v>
      </c>
      <c r="AJ29" s="1">
        <v>142</v>
      </c>
      <c r="AK29" s="3">
        <v>6.1</v>
      </c>
      <c r="AL29" s="3">
        <v>809.6</v>
      </c>
      <c r="AM29" s="3">
        <v>93.1</v>
      </c>
      <c r="AN29" s="19" t="s">
        <v>43</v>
      </c>
    </row>
    <row r="30" spans="1:40" x14ac:dyDescent="0.25">
      <c r="A30" s="17" t="s">
        <v>101</v>
      </c>
      <c r="B30" s="1">
        <v>50</v>
      </c>
      <c r="C30" s="1" t="s">
        <v>50</v>
      </c>
      <c r="D30" s="2">
        <v>44671</v>
      </c>
      <c r="E30" s="1">
        <v>4</v>
      </c>
      <c r="F30" s="1">
        <v>3</v>
      </c>
      <c r="G30" s="1" t="s">
        <v>107</v>
      </c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 t="s">
        <v>51</v>
      </c>
      <c r="AI30" s="1" t="s">
        <v>52</v>
      </c>
      <c r="AJ30" s="1">
        <v>209</v>
      </c>
      <c r="AK30" s="3">
        <v>6.4</v>
      </c>
      <c r="AL30" s="3">
        <v>810.6</v>
      </c>
      <c r="AM30" s="3">
        <v>92.7</v>
      </c>
      <c r="AN30" s="19">
        <v>0</v>
      </c>
    </row>
    <row r="31" spans="1:40" x14ac:dyDescent="0.25">
      <c r="A31" s="17" t="s">
        <v>102</v>
      </c>
      <c r="B31" s="1">
        <v>51</v>
      </c>
      <c r="C31" s="1" t="s">
        <v>50</v>
      </c>
      <c r="D31" s="2">
        <v>44671</v>
      </c>
      <c r="E31" s="1">
        <v>11</v>
      </c>
      <c r="F31" s="1">
        <v>4</v>
      </c>
      <c r="G31" s="1" t="s">
        <v>108</v>
      </c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 t="s">
        <v>51</v>
      </c>
      <c r="AI31" s="1" t="s">
        <v>52</v>
      </c>
      <c r="AJ31" s="1">
        <v>199</v>
      </c>
      <c r="AK31" s="3">
        <v>6.5</v>
      </c>
      <c r="AL31" s="3">
        <v>810.5</v>
      </c>
      <c r="AM31" s="3">
        <v>92.7</v>
      </c>
      <c r="AN31" s="19" t="s">
        <v>43</v>
      </c>
    </row>
    <row r="32" spans="1:40" x14ac:dyDescent="0.25">
      <c r="A32" s="17"/>
      <c r="B32" s="1"/>
      <c r="C32" s="1"/>
      <c r="D32" s="2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3"/>
      <c r="AL32" s="3"/>
      <c r="AM32" s="3"/>
      <c r="AN32" s="19"/>
    </row>
    <row r="33" spans="1:40" x14ac:dyDescent="0.25">
      <c r="A33" s="17"/>
      <c r="B33" s="1"/>
      <c r="C33" s="1"/>
      <c r="D33" s="2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3"/>
      <c r="AL33" s="3"/>
      <c r="AM33" s="3"/>
      <c r="AN33" s="19"/>
    </row>
    <row r="34" spans="1:40" x14ac:dyDescent="0.25">
      <c r="A34" s="17"/>
      <c r="B34" s="1"/>
      <c r="C34" s="1"/>
      <c r="D34" s="2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3"/>
      <c r="AL34" s="3"/>
      <c r="AM34" s="3"/>
      <c r="AN34" s="19"/>
    </row>
    <row r="35" spans="1:40" x14ac:dyDescent="0.25">
      <c r="A35" s="17"/>
      <c r="B35" s="1"/>
      <c r="C35" s="1"/>
      <c r="D35" s="2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3"/>
      <c r="AL35" s="3"/>
      <c r="AM35" s="3"/>
      <c r="AN35" s="19"/>
    </row>
    <row r="36" spans="1:40" x14ac:dyDescent="0.25">
      <c r="A36" s="17"/>
      <c r="B36" s="1"/>
      <c r="C36" s="1"/>
      <c r="D36" s="2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3"/>
      <c r="AL36" s="3"/>
      <c r="AM36" s="3"/>
      <c r="AN36" s="19"/>
    </row>
    <row r="37" spans="1:40" x14ac:dyDescent="0.25">
      <c r="A37" s="17"/>
      <c r="B37" s="1"/>
      <c r="C37" s="1"/>
      <c r="D37" s="2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3"/>
      <c r="AL37" s="3"/>
      <c r="AM37" s="3"/>
      <c r="AN37" s="19"/>
    </row>
    <row r="38" spans="1:40" x14ac:dyDescent="0.25">
      <c r="A38" s="20"/>
      <c r="B38" s="1"/>
      <c r="C38" s="21"/>
      <c r="D38" s="22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21"/>
      <c r="AK38" s="23"/>
      <c r="AL38" s="23"/>
      <c r="AM38" s="23"/>
      <c r="AN38" s="24"/>
    </row>
    <row r="39" spans="1:40" x14ac:dyDescent="0.25">
      <c r="A39" s="12"/>
      <c r="B39" s="13"/>
      <c r="C39" s="13"/>
      <c r="D39" s="14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5"/>
      <c r="AL39" s="15"/>
      <c r="AM39" s="15"/>
      <c r="AN39" s="27"/>
    </row>
    <row r="40" spans="1:40" x14ac:dyDescent="0.25">
      <c r="A40" s="20"/>
      <c r="B40" s="21"/>
      <c r="C40" s="21"/>
      <c r="D40" s="22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21"/>
      <c r="AJ40" s="21"/>
      <c r="AK40" s="23"/>
      <c r="AL40" s="23"/>
      <c r="AM40" s="23"/>
      <c r="AN40" s="24"/>
    </row>
    <row r="41" spans="1:40" x14ac:dyDescent="0.25">
      <c r="A41" s="17"/>
      <c r="B41" s="1"/>
      <c r="C41" s="1"/>
      <c r="D41" s="2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3"/>
      <c r="AL41" s="3"/>
      <c r="AM41" s="3"/>
      <c r="AN41" s="19"/>
    </row>
    <row r="42" spans="1:40" x14ac:dyDescent="0.25">
      <c r="A42" s="17"/>
      <c r="B42" s="1"/>
      <c r="C42" s="1"/>
      <c r="D42" s="2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3"/>
      <c r="AL42" s="3"/>
      <c r="AM42" s="3"/>
      <c r="AN42" s="19"/>
    </row>
    <row r="43" spans="1:40" x14ac:dyDescent="0.25">
      <c r="A43" s="17"/>
      <c r="B43" s="1"/>
      <c r="C43" s="1"/>
      <c r="D43" s="2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3"/>
      <c r="AL43" s="3"/>
      <c r="AM43" s="3"/>
      <c r="AN43" s="19"/>
    </row>
    <row r="52" spans="4:4" x14ac:dyDescent="0.25">
      <c r="D52" s="25"/>
    </row>
  </sheetData>
  <pageMargins left="0.511811024" right="0.511811024" top="0.78740157499999996" bottom="0.78740157499999996" header="0.31496062000000002" footer="0.31496062000000002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FCECFA-59F5-4B91-B631-713BF6FC5D45}">
  <dimension ref="A1:G75"/>
  <sheetViews>
    <sheetView zoomScaleNormal="100" workbookViewId="0">
      <selection activeCell="A17" sqref="A17:G17"/>
    </sheetView>
  </sheetViews>
  <sheetFormatPr defaultRowHeight="15" x14ac:dyDescent="0.25"/>
  <cols>
    <col min="1" max="1" width="21.7109375" style="25" customWidth="1"/>
    <col min="2" max="2" width="20.7109375" style="25" customWidth="1"/>
    <col min="3" max="3" width="7.85546875" style="25" customWidth="1"/>
    <col min="4" max="4" width="29.5703125" style="25" customWidth="1"/>
    <col min="5" max="5" width="20.5703125" style="25" customWidth="1"/>
    <col min="6" max="6" width="21.42578125" style="25" customWidth="1"/>
    <col min="7" max="7" width="25.7109375" style="25" customWidth="1"/>
  </cols>
  <sheetData>
    <row r="1" spans="1:7" ht="29.25" customHeight="1" thickBot="1" x14ac:dyDescent="0.3">
      <c r="A1" s="48" t="s">
        <v>109</v>
      </c>
      <c r="B1" s="48"/>
      <c r="C1" s="48"/>
      <c r="D1" s="48"/>
      <c r="E1" s="48"/>
      <c r="F1" s="48"/>
      <c r="G1" s="39"/>
    </row>
    <row r="2" spans="1:7" ht="15.75" x14ac:dyDescent="0.25">
      <c r="A2" s="30" t="s">
        <v>53</v>
      </c>
      <c r="B2" s="31" t="str">
        <f>VLOOKUP($G$2,Tabela1[#All],8,0)</f>
        <v>Límpido e isento de impurezas</v>
      </c>
      <c r="C2" s="31"/>
      <c r="D2" s="31"/>
      <c r="F2" s="29" t="s">
        <v>54</v>
      </c>
      <c r="G2" s="93" t="s">
        <v>97</v>
      </c>
    </row>
    <row r="3" spans="1:7" ht="16.5" thickBot="1" x14ac:dyDescent="0.3">
      <c r="A3" s="51"/>
      <c r="B3" s="31"/>
      <c r="C3" s="31"/>
      <c r="D3" s="31"/>
      <c r="F3" s="29"/>
      <c r="G3" s="32"/>
    </row>
    <row r="4" spans="1:7" x14ac:dyDescent="0.25">
      <c r="A4" s="53"/>
      <c r="B4" s="54"/>
      <c r="C4" s="54"/>
      <c r="D4" s="55" t="s">
        <v>40</v>
      </c>
      <c r="E4" s="54"/>
      <c r="F4" s="54"/>
      <c r="G4" s="56"/>
    </row>
    <row r="5" spans="1:7" ht="15.75" x14ac:dyDescent="0.25">
      <c r="A5" s="57" t="s">
        <v>90</v>
      </c>
      <c r="B5" s="49"/>
      <c r="C5" s="49"/>
      <c r="D5" s="49"/>
      <c r="E5" s="49"/>
      <c r="F5" s="49"/>
      <c r="G5" s="58"/>
    </row>
    <row r="6" spans="1:7" ht="15.75" x14ac:dyDescent="0.25">
      <c r="A6" s="59" t="s">
        <v>55</v>
      </c>
      <c r="B6" s="36">
        <f>IF(Planilha1!C2=D4,VLOOKUP('11.111.111_0001-11'!G2,Tabela1[#All],2,0),"")</f>
        <v>1</v>
      </c>
      <c r="C6" s="82" t="s">
        <v>57</v>
      </c>
      <c r="D6" s="82"/>
      <c r="E6" s="36">
        <f>IF(Planilha1!C2=D4,VLOOKUP('11.111.111_0001-11'!G2,Tabela1[#All],6,0),"")</f>
        <v>2</v>
      </c>
      <c r="F6" s="60" t="s">
        <v>56</v>
      </c>
      <c r="G6" s="61">
        <f>IF(Planilha1!C2=D4,VLOOKUP('11.111.111_0001-11'!G2,Tabela1[#All],5,0),"")</f>
        <v>11</v>
      </c>
    </row>
    <row r="7" spans="1:7" x14ac:dyDescent="0.25">
      <c r="A7" s="62"/>
      <c r="B7" s="63"/>
      <c r="C7" s="63"/>
      <c r="D7" s="63"/>
      <c r="E7" s="63"/>
      <c r="F7" s="63"/>
      <c r="G7" s="64"/>
    </row>
    <row r="8" spans="1:7" ht="15.75" x14ac:dyDescent="0.25">
      <c r="A8" s="65" t="s">
        <v>58</v>
      </c>
      <c r="B8" s="43"/>
      <c r="C8" s="42" t="s">
        <v>59</v>
      </c>
      <c r="D8" s="43"/>
      <c r="E8" s="34" t="s">
        <v>60</v>
      </c>
      <c r="F8" s="42" t="s">
        <v>61</v>
      </c>
      <c r="G8" s="66"/>
    </row>
    <row r="9" spans="1:7" ht="15.75" x14ac:dyDescent="0.25">
      <c r="A9" s="67" t="s">
        <v>7</v>
      </c>
      <c r="B9" s="45"/>
      <c r="C9" s="83" t="str">
        <f>IF(Planilha1!C2=D4,VLOOKUP('11.111.111_0001-11'!G2,Tabela1[#All],8,0),"")</f>
        <v>Límpido e isento de impurezas</v>
      </c>
      <c r="D9" s="84"/>
      <c r="E9" s="35" t="s">
        <v>62</v>
      </c>
      <c r="F9" s="44" t="s">
        <v>51</v>
      </c>
      <c r="G9" s="68"/>
    </row>
    <row r="10" spans="1:7" ht="15.75" x14ac:dyDescent="0.25">
      <c r="A10" s="67" t="s">
        <v>8</v>
      </c>
      <c r="B10" s="45"/>
      <c r="C10" s="83" t="str">
        <f>IF(Planilha1!C2=D4,VLOOKUP('11.111.111_0001-11'!G2,Tabela1[#All],9,0),"")</f>
        <v>Laranja</v>
      </c>
      <c r="D10" s="84"/>
      <c r="E10" s="35" t="s">
        <v>62</v>
      </c>
      <c r="F10" s="44" t="s">
        <v>63</v>
      </c>
      <c r="G10" s="68"/>
    </row>
    <row r="11" spans="1:7" ht="15.75" x14ac:dyDescent="0.25">
      <c r="A11" s="69" t="s">
        <v>9</v>
      </c>
      <c r="B11" s="47"/>
      <c r="C11" s="85" t="str">
        <f>IF(Planilha1!C2=D4,VLOOKUP('11.111.111_0001-11'!G2,Tabela1[#All],10,0),"")</f>
        <v xml:space="preserve"> - </v>
      </c>
      <c r="D11" s="86"/>
      <c r="E11" s="35" t="s">
        <v>72</v>
      </c>
      <c r="F11" s="46" t="s">
        <v>73</v>
      </c>
      <c r="G11" s="70"/>
    </row>
    <row r="12" spans="1:7" ht="15.75" x14ac:dyDescent="0.25">
      <c r="A12" s="69" t="s">
        <v>64</v>
      </c>
      <c r="B12" s="45"/>
      <c r="C12" s="85">
        <f>IF(Planilha1!C2=D4,VLOOKUP('11.111.111_0001-11'!G2,Tabela1[#All],11,0),"")</f>
        <v>28</v>
      </c>
      <c r="D12" s="86"/>
      <c r="E12" s="35" t="s">
        <v>65</v>
      </c>
      <c r="F12" s="46" t="s">
        <v>66</v>
      </c>
      <c r="G12" s="68"/>
    </row>
    <row r="13" spans="1:7" ht="15.75" x14ac:dyDescent="0.25">
      <c r="A13" s="67" t="s">
        <v>11</v>
      </c>
      <c r="B13" s="45"/>
      <c r="C13" s="87">
        <f>IF(Planilha1!C2=D4,VLOOKUP('11.111.111_0001-11'!G2,Tabela1[#All],12,0),"")</f>
        <v>52.2</v>
      </c>
      <c r="D13" s="88"/>
      <c r="E13" s="35" t="s">
        <v>67</v>
      </c>
      <c r="F13" s="44" t="s">
        <v>68</v>
      </c>
      <c r="G13" s="68"/>
    </row>
    <row r="14" spans="1:7" ht="15.75" x14ac:dyDescent="0.25">
      <c r="A14" s="67" t="s">
        <v>12</v>
      </c>
      <c r="B14" s="45"/>
      <c r="C14" s="87">
        <f>IF(Planilha1!C2=D4,VLOOKUP('11.111.111_0001-11'!G2,Tabela1[#All],13,0),"")</f>
        <v>69.8</v>
      </c>
      <c r="D14" s="88"/>
      <c r="E14" s="35" t="s">
        <v>67</v>
      </c>
      <c r="F14" s="44" t="s">
        <v>69</v>
      </c>
      <c r="G14" s="68"/>
    </row>
    <row r="15" spans="1:7" ht="15.75" x14ac:dyDescent="0.25">
      <c r="A15" s="67" t="s">
        <v>13</v>
      </c>
      <c r="B15" s="45"/>
      <c r="C15" s="87">
        <f>IF(Planilha1!C2=D4,VLOOKUP('11.111.111_0001-11'!G2,Tabela1[#All],14,0),"")</f>
        <v>137.69999999999999</v>
      </c>
      <c r="D15" s="88"/>
      <c r="E15" s="35" t="s">
        <v>67</v>
      </c>
      <c r="F15" s="44" t="s">
        <v>70</v>
      </c>
      <c r="G15" s="68"/>
    </row>
    <row r="16" spans="1:7" ht="16.5" thickBot="1" x14ac:dyDescent="0.3">
      <c r="A16" s="71" t="s">
        <v>14</v>
      </c>
      <c r="B16" s="72"/>
      <c r="C16" s="89">
        <f>IF(Planilha1!C2=D4,VLOOKUP('11.111.111_0001-11'!G2,Tabela1[#All],15,0),"")</f>
        <v>182.8</v>
      </c>
      <c r="D16" s="90"/>
      <c r="E16" s="73" t="s">
        <v>67</v>
      </c>
      <c r="F16" s="74" t="s">
        <v>71</v>
      </c>
      <c r="G16" s="75"/>
    </row>
    <row r="17" spans="1:7" ht="17.25" customHeight="1" thickBot="1" x14ac:dyDescent="0.3">
      <c r="A17" s="52"/>
      <c r="B17" s="52"/>
      <c r="C17" s="52"/>
      <c r="D17" s="52"/>
      <c r="E17" s="52"/>
      <c r="F17" s="52"/>
      <c r="G17" s="52"/>
    </row>
    <row r="18" spans="1:7" ht="15.75" x14ac:dyDescent="0.25">
      <c r="A18" s="76"/>
      <c r="B18" s="77"/>
      <c r="C18" s="77"/>
      <c r="D18" s="78" t="s">
        <v>44</v>
      </c>
      <c r="E18" s="33"/>
      <c r="F18" s="77"/>
      <c r="G18" s="79"/>
    </row>
    <row r="19" spans="1:7" ht="15.75" x14ac:dyDescent="0.25">
      <c r="A19" s="57" t="s">
        <v>90</v>
      </c>
      <c r="B19" s="49"/>
      <c r="C19" s="49"/>
      <c r="D19" s="49"/>
      <c r="E19" s="49"/>
      <c r="F19" s="49"/>
      <c r="G19" s="58"/>
    </row>
    <row r="20" spans="1:7" ht="15.75" x14ac:dyDescent="0.25">
      <c r="A20" s="59" t="s">
        <v>55</v>
      </c>
      <c r="B20" s="36" t="str">
        <f>IF(Planilha1!C16=D18,VLOOKUP('11.111.111_0001-11'!G16,Tabela1[#All],2,0),"")</f>
        <v/>
      </c>
      <c r="C20" s="82" t="s">
        <v>57</v>
      </c>
      <c r="D20" s="82"/>
      <c r="E20" s="36" t="str">
        <f>IF(Planilha1!C16=D18,VLOOKUP('11.111.111_0001-11'!G16,Tabela1[#All],6,0),"")</f>
        <v/>
      </c>
      <c r="F20" s="60" t="s">
        <v>56</v>
      </c>
      <c r="G20" s="61" t="str">
        <f>IF(Planilha1!C16=D18,VLOOKUP('11.111.111_0001-11'!G16,Tabela1[#All],5,0),"")</f>
        <v/>
      </c>
    </row>
    <row r="21" spans="1:7" x14ac:dyDescent="0.25">
      <c r="A21" s="62"/>
      <c r="B21" s="63"/>
      <c r="C21" s="63"/>
      <c r="D21" s="63"/>
      <c r="E21" s="63"/>
      <c r="F21" s="63"/>
      <c r="G21" s="64"/>
    </row>
    <row r="22" spans="1:7" ht="15.75" x14ac:dyDescent="0.25">
      <c r="A22" s="65" t="s">
        <v>58</v>
      </c>
      <c r="B22" s="43"/>
      <c r="C22" s="42" t="s">
        <v>59</v>
      </c>
      <c r="D22" s="43"/>
      <c r="E22" s="34" t="s">
        <v>60</v>
      </c>
      <c r="F22" s="42" t="s">
        <v>61</v>
      </c>
      <c r="G22" s="66"/>
    </row>
    <row r="23" spans="1:7" ht="15.75" x14ac:dyDescent="0.25">
      <c r="A23" s="67" t="s">
        <v>7</v>
      </c>
      <c r="B23" s="45"/>
      <c r="C23" s="83"/>
      <c r="D23" s="84"/>
      <c r="E23" s="35" t="s">
        <v>62</v>
      </c>
      <c r="F23" s="44" t="s">
        <v>51</v>
      </c>
      <c r="G23" s="68"/>
    </row>
    <row r="24" spans="1:7" ht="15.75" x14ac:dyDescent="0.25">
      <c r="A24" s="67" t="s">
        <v>8</v>
      </c>
      <c r="B24" s="45"/>
      <c r="C24" s="83"/>
      <c r="D24" s="84"/>
      <c r="E24" s="35" t="s">
        <v>62</v>
      </c>
      <c r="F24" s="44" t="s">
        <v>63</v>
      </c>
      <c r="G24" s="68"/>
    </row>
    <row r="25" spans="1:7" ht="15.75" x14ac:dyDescent="0.25">
      <c r="A25" s="69" t="s">
        <v>64</v>
      </c>
      <c r="B25" s="45"/>
      <c r="C25" s="85"/>
      <c r="D25" s="86"/>
      <c r="E25" s="35" t="s">
        <v>65</v>
      </c>
      <c r="F25" s="46" t="s">
        <v>73</v>
      </c>
      <c r="G25" s="70"/>
    </row>
    <row r="26" spans="1:7" ht="15.75" x14ac:dyDescent="0.25">
      <c r="A26" s="67" t="s">
        <v>11</v>
      </c>
      <c r="B26" s="45"/>
      <c r="C26" s="87"/>
      <c r="D26" s="88"/>
      <c r="E26" s="35" t="s">
        <v>67</v>
      </c>
      <c r="F26" s="46" t="s">
        <v>66</v>
      </c>
      <c r="G26" s="68"/>
    </row>
    <row r="27" spans="1:7" ht="15.75" x14ac:dyDescent="0.25">
      <c r="A27" s="67" t="s">
        <v>12</v>
      </c>
      <c r="B27" s="45"/>
      <c r="C27" s="87"/>
      <c r="D27" s="88"/>
      <c r="E27" s="35" t="s">
        <v>67</v>
      </c>
      <c r="F27" s="44" t="s">
        <v>68</v>
      </c>
      <c r="G27" s="68"/>
    </row>
    <row r="28" spans="1:7" ht="15.75" x14ac:dyDescent="0.25">
      <c r="A28" s="67" t="s">
        <v>13</v>
      </c>
      <c r="B28" s="45"/>
      <c r="C28" s="87"/>
      <c r="D28" s="88"/>
      <c r="E28" s="35" t="s">
        <v>67</v>
      </c>
      <c r="F28" s="44" t="s">
        <v>69</v>
      </c>
      <c r="G28" s="68"/>
    </row>
    <row r="29" spans="1:7" ht="15.75" x14ac:dyDescent="0.25">
      <c r="A29" s="67" t="s">
        <v>14</v>
      </c>
      <c r="B29" s="45"/>
      <c r="C29" s="87"/>
      <c r="D29" s="88"/>
      <c r="E29" s="35" t="s">
        <v>67</v>
      </c>
      <c r="F29" s="44" t="s">
        <v>70</v>
      </c>
      <c r="G29" s="68"/>
    </row>
    <row r="30" spans="1:7" ht="16.5" thickBot="1" x14ac:dyDescent="0.3">
      <c r="A30" s="80" t="s">
        <v>9</v>
      </c>
      <c r="B30" s="81"/>
      <c r="C30" s="91"/>
      <c r="D30" s="92"/>
      <c r="E30" s="73" t="s">
        <v>72</v>
      </c>
      <c r="F30" s="74" t="s">
        <v>71</v>
      </c>
      <c r="G30" s="75"/>
    </row>
    <row r="31" spans="1:7" ht="17.25" customHeight="1" x14ac:dyDescent="0.25">
      <c r="A31" s="52"/>
      <c r="B31" s="52"/>
      <c r="C31" s="52"/>
      <c r="D31" s="52"/>
      <c r="E31" s="52"/>
      <c r="F31" s="52"/>
      <c r="G31" s="52"/>
    </row>
    <row r="32" spans="1:7" x14ac:dyDescent="0.25">
      <c r="D32" s="50" t="s">
        <v>47</v>
      </c>
    </row>
    <row r="33" spans="1:7" ht="15.75" x14ac:dyDescent="0.25">
      <c r="A33" s="57" t="s">
        <v>90</v>
      </c>
      <c r="B33" s="49"/>
      <c r="C33" s="49"/>
      <c r="D33" s="49"/>
      <c r="E33" s="49"/>
      <c r="F33" s="49"/>
      <c r="G33" s="58"/>
    </row>
    <row r="34" spans="1:7" ht="15.75" x14ac:dyDescent="0.25">
      <c r="A34" s="59" t="s">
        <v>55</v>
      </c>
      <c r="B34" s="36" t="str">
        <f>IF(Planilha1!C30=D32,VLOOKUP('11.111.111_0001-11'!G30,Tabela1[#All],2,0),"")</f>
        <v/>
      </c>
      <c r="C34" s="82" t="s">
        <v>57</v>
      </c>
      <c r="D34" s="82"/>
      <c r="E34" s="36" t="str">
        <f>IF(Planilha1!C30=D32,VLOOKUP('11.111.111_0001-11'!G30,Tabela1[#All],6,0),"")</f>
        <v/>
      </c>
      <c r="F34" s="60" t="s">
        <v>56</v>
      </c>
      <c r="G34" s="61" t="str">
        <f>IF(Planilha1!C30=D32,VLOOKUP('11.111.111_0001-11'!G30,Tabela1[#All],5,0),"")</f>
        <v/>
      </c>
    </row>
    <row r="35" spans="1:7" ht="15.75" x14ac:dyDescent="0.25">
      <c r="A35" s="29"/>
      <c r="B35" s="32"/>
      <c r="C35" s="32"/>
      <c r="D35" s="29"/>
      <c r="E35" s="32"/>
      <c r="F35" s="29"/>
      <c r="G35" s="36"/>
    </row>
    <row r="36" spans="1:7" ht="15.75" x14ac:dyDescent="0.25">
      <c r="A36" s="42" t="s">
        <v>58</v>
      </c>
      <c r="B36" s="43"/>
      <c r="C36" s="42" t="s">
        <v>59</v>
      </c>
      <c r="D36" s="43"/>
      <c r="E36" s="34" t="s">
        <v>60</v>
      </c>
      <c r="F36" s="42" t="s">
        <v>61</v>
      </c>
      <c r="G36" s="43"/>
    </row>
    <row r="37" spans="1:7" ht="15.75" x14ac:dyDescent="0.25">
      <c r="A37" s="44" t="s">
        <v>7</v>
      </c>
      <c r="B37" s="45"/>
      <c r="C37" s="40" t="e">
        <f>VLOOKUP(F6,[1]Planilha4!B14:AV99972,11,0)</f>
        <v>#N/A</v>
      </c>
      <c r="D37" s="41"/>
      <c r="E37" s="35" t="s">
        <v>62</v>
      </c>
      <c r="F37" s="44" t="s">
        <v>51</v>
      </c>
      <c r="G37" s="45"/>
    </row>
    <row r="38" spans="1:7" ht="15.75" x14ac:dyDescent="0.25">
      <c r="A38" s="44" t="s">
        <v>8</v>
      </c>
      <c r="B38" s="45"/>
      <c r="C38" s="40"/>
      <c r="D38" s="41" t="e">
        <f>VLOOKUP(F6,[1]Planilha4!B14:AV99972,12,0)</f>
        <v>#N/A</v>
      </c>
      <c r="E38" s="35" t="s">
        <v>62</v>
      </c>
      <c r="F38" s="46" t="s">
        <v>92</v>
      </c>
      <c r="G38" s="45"/>
    </row>
    <row r="39" spans="1:7" ht="15.75" x14ac:dyDescent="0.25">
      <c r="A39" s="44" t="s">
        <v>25</v>
      </c>
      <c r="B39" s="45"/>
      <c r="C39" s="40"/>
      <c r="D39" s="41" t="e">
        <f>VLOOKUP(F6,[1]Planilha4!B14:AV99972,42,0)</f>
        <v>#N/A</v>
      </c>
      <c r="E39" s="35" t="s">
        <v>65</v>
      </c>
      <c r="F39" s="46" t="s">
        <v>74</v>
      </c>
      <c r="G39" s="47"/>
    </row>
    <row r="40" spans="1:7" ht="15.75" x14ac:dyDescent="0.25">
      <c r="A40" s="44" t="s">
        <v>26</v>
      </c>
      <c r="B40" s="45"/>
      <c r="C40" s="40"/>
      <c r="D40" s="41" t="e">
        <f>VLOOKUP(F6,[1]Planilha4!B14:AV99972,13,0)</f>
        <v>#N/A</v>
      </c>
      <c r="E40" s="35" t="s">
        <v>67</v>
      </c>
      <c r="F40" s="46" t="s">
        <v>77</v>
      </c>
      <c r="G40" s="45"/>
    </row>
    <row r="41" spans="1:7" ht="15.75" x14ac:dyDescent="0.25">
      <c r="A41" s="44" t="s">
        <v>27</v>
      </c>
      <c r="B41" s="45"/>
      <c r="C41" s="40"/>
      <c r="D41" s="41" t="e">
        <f>VLOOKUP(F6,[1]Planilha4!B14:AV99972,14,0)</f>
        <v>#N/A</v>
      </c>
      <c r="E41" s="35" t="s">
        <v>67</v>
      </c>
      <c r="F41" s="46" t="s">
        <v>93</v>
      </c>
      <c r="G41" s="45"/>
    </row>
    <row r="42" spans="1:7" ht="15.75" x14ac:dyDescent="0.25">
      <c r="A42" s="44" t="s">
        <v>28</v>
      </c>
      <c r="B42" s="45"/>
      <c r="C42" s="40"/>
      <c r="D42" s="41" t="e">
        <f>VLOOKUP(F6,[1]Planilha4!B14:AV99972,15,0)</f>
        <v>#N/A</v>
      </c>
      <c r="E42" s="35" t="s">
        <v>67</v>
      </c>
      <c r="F42" s="44" t="s">
        <v>76</v>
      </c>
      <c r="G42" s="45"/>
    </row>
    <row r="43" spans="1:7" ht="15.75" x14ac:dyDescent="0.25">
      <c r="A43" s="44" t="s">
        <v>29</v>
      </c>
      <c r="B43" s="45"/>
      <c r="C43" s="40"/>
      <c r="D43" s="41" t="e">
        <f>VLOOKUP(F6,[1]Planilha4!B14:AV99972,16,0)</f>
        <v>#N/A</v>
      </c>
      <c r="E43" s="35" t="s">
        <v>67</v>
      </c>
      <c r="F43" s="44" t="s">
        <v>77</v>
      </c>
      <c r="G43" s="45"/>
    </row>
    <row r="44" spans="1:7" ht="15.75" x14ac:dyDescent="0.25">
      <c r="A44" s="44" t="s">
        <v>30</v>
      </c>
      <c r="B44" s="45"/>
      <c r="C44" s="40"/>
      <c r="D44" s="41" t="e">
        <f>VLOOKUP(F6,[1]Planilha4!B14:AV99972,17,0)</f>
        <v>#N/A</v>
      </c>
      <c r="E44" s="35" t="s">
        <v>67</v>
      </c>
      <c r="F44" s="44" t="s">
        <v>78</v>
      </c>
      <c r="G44" s="45"/>
    </row>
    <row r="45" spans="1:7" ht="15.75" x14ac:dyDescent="0.25">
      <c r="A45" s="44" t="s">
        <v>79</v>
      </c>
      <c r="B45" s="45"/>
      <c r="C45" s="40"/>
      <c r="D45" s="41" t="e">
        <f>VLOOKUP(F6,[1]Planilha4!B14:AV99972,43,0)</f>
        <v>#N/A</v>
      </c>
      <c r="E45" s="35" t="s">
        <v>72</v>
      </c>
      <c r="F45" s="46" t="s">
        <v>94</v>
      </c>
      <c r="G45" s="45"/>
    </row>
    <row r="46" spans="1:7" ht="15.75" x14ac:dyDescent="0.25">
      <c r="A46" s="44" t="s">
        <v>32</v>
      </c>
      <c r="B46" s="45"/>
      <c r="C46" s="40"/>
      <c r="D46" s="41" t="e">
        <f>VLOOKUP(F6,[1]Planilha4!B14:AV99972,18,0)</f>
        <v>#N/A</v>
      </c>
      <c r="E46" s="35" t="s">
        <v>67</v>
      </c>
      <c r="F46" s="44" t="s">
        <v>80</v>
      </c>
      <c r="G46" s="45"/>
    </row>
    <row r="48" spans="1:7" x14ac:dyDescent="0.25">
      <c r="D48" s="50" t="s">
        <v>49</v>
      </c>
    </row>
    <row r="49" spans="1:7" ht="15.75" x14ac:dyDescent="0.25">
      <c r="A49" s="57" t="s">
        <v>90</v>
      </c>
      <c r="B49" s="49"/>
      <c r="C49" s="49"/>
      <c r="D49" s="49"/>
      <c r="E49" s="49"/>
      <c r="F49" s="49"/>
      <c r="G49" s="58"/>
    </row>
    <row r="50" spans="1:7" ht="15.75" x14ac:dyDescent="0.25">
      <c r="A50" s="59" t="s">
        <v>55</v>
      </c>
      <c r="B50" s="36" t="str">
        <f>IF(Planilha1!C46=D48,VLOOKUP('11.111.111_0001-11'!G46,Tabela1[#All],2,0),"")</f>
        <v/>
      </c>
      <c r="C50" s="82" t="s">
        <v>57</v>
      </c>
      <c r="D50" s="82"/>
      <c r="E50" s="36" t="str">
        <f>IF(Planilha1!C46=D48,VLOOKUP('11.111.111_0001-11'!G46,Tabela1[#All],6,0),"")</f>
        <v/>
      </c>
      <c r="F50" s="60" t="s">
        <v>56</v>
      </c>
      <c r="G50" s="61" t="str">
        <f>IF(Planilha1!C46=D48,VLOOKUP('11.111.111_0001-11'!G46,Tabela1[#All],5,0),"")</f>
        <v/>
      </c>
    </row>
    <row r="51" spans="1:7" ht="15.75" x14ac:dyDescent="0.25">
      <c r="A51" s="29"/>
      <c r="B51" s="32"/>
      <c r="C51" s="32"/>
      <c r="D51" s="28"/>
      <c r="E51" s="32"/>
      <c r="F51" s="29"/>
      <c r="G51" s="36"/>
    </row>
    <row r="52" spans="1:7" ht="15.75" x14ac:dyDescent="0.25">
      <c r="A52" s="42" t="s">
        <v>58</v>
      </c>
      <c r="B52" s="43"/>
      <c r="C52" s="42" t="s">
        <v>59</v>
      </c>
      <c r="D52" s="43"/>
      <c r="E52" s="34" t="s">
        <v>60</v>
      </c>
      <c r="F52" s="42" t="s">
        <v>61</v>
      </c>
      <c r="G52" s="43"/>
    </row>
    <row r="53" spans="1:7" ht="15.75" x14ac:dyDescent="0.25">
      <c r="A53" s="44" t="s">
        <v>7</v>
      </c>
      <c r="B53" s="45"/>
      <c r="C53" s="40"/>
      <c r="D53" s="41" t="e">
        <f>VLOOKUP(C22,[1]Planilha4!B31:AV99989,11,0)</f>
        <v>#N/A</v>
      </c>
      <c r="E53" s="35" t="s">
        <v>62</v>
      </c>
      <c r="F53" s="44" t="s">
        <v>51</v>
      </c>
      <c r="G53" s="45"/>
    </row>
    <row r="54" spans="1:7" ht="15.75" x14ac:dyDescent="0.25">
      <c r="A54" s="44" t="s">
        <v>8</v>
      </c>
      <c r="B54" s="45"/>
      <c r="C54" s="40"/>
      <c r="D54" s="41" t="e">
        <f>VLOOKUP(C22,[1]Planilha4!B31:AV99989,12,0)</f>
        <v>#N/A</v>
      </c>
      <c r="E54" s="35" t="s">
        <v>62</v>
      </c>
      <c r="F54" s="46" t="s">
        <v>95</v>
      </c>
      <c r="G54" s="45"/>
    </row>
    <row r="55" spans="1:7" ht="15.75" x14ac:dyDescent="0.25">
      <c r="A55" s="44" t="s">
        <v>25</v>
      </c>
      <c r="B55" s="45"/>
      <c r="C55" s="40"/>
      <c r="D55" s="41" t="e">
        <f>VLOOKUP(C22,[1]Planilha4!B31:AV99989,42,0)</f>
        <v>#N/A</v>
      </c>
      <c r="E55" s="35" t="s">
        <v>65</v>
      </c>
      <c r="F55" s="46" t="s">
        <v>74</v>
      </c>
      <c r="G55" s="47"/>
    </row>
    <row r="56" spans="1:7" ht="15.75" x14ac:dyDescent="0.25">
      <c r="A56" s="44" t="s">
        <v>26</v>
      </c>
      <c r="B56" s="45"/>
      <c r="C56" s="40"/>
      <c r="D56" s="41" t="e">
        <f>VLOOKUP(C22,[1]Planilha4!B31:AV99989,13,0)</f>
        <v>#N/A</v>
      </c>
      <c r="E56" s="35" t="s">
        <v>67</v>
      </c>
      <c r="F56" s="46" t="s">
        <v>91</v>
      </c>
      <c r="G56" s="45"/>
    </row>
    <row r="57" spans="1:7" ht="15.75" x14ac:dyDescent="0.25">
      <c r="A57" s="44" t="s">
        <v>27</v>
      </c>
      <c r="B57" s="45"/>
      <c r="C57" s="40"/>
      <c r="D57" s="41" t="e">
        <f>VLOOKUP(C22,[1]Planilha4!B31:AV99989,14,0)</f>
        <v>#N/A</v>
      </c>
      <c r="E57" s="35" t="s">
        <v>67</v>
      </c>
      <c r="F57" s="46" t="s">
        <v>75</v>
      </c>
      <c r="G57" s="45"/>
    </row>
    <row r="58" spans="1:7" ht="15.75" x14ac:dyDescent="0.25">
      <c r="A58" s="44" t="s">
        <v>28</v>
      </c>
      <c r="B58" s="45"/>
      <c r="C58" s="40"/>
      <c r="D58" s="41" t="e">
        <f>VLOOKUP(C22,[1]Planilha4!B31:AV99989,15,0)</f>
        <v>#N/A</v>
      </c>
      <c r="E58" s="35" t="s">
        <v>67</v>
      </c>
      <c r="F58" s="44" t="s">
        <v>62</v>
      </c>
      <c r="G58" s="45"/>
    </row>
    <row r="59" spans="1:7" ht="15.75" x14ac:dyDescent="0.25">
      <c r="A59" s="44" t="s">
        <v>29</v>
      </c>
      <c r="B59" s="45"/>
      <c r="C59" s="40"/>
      <c r="D59" s="41" t="e">
        <f>VLOOKUP(C22,[1]Planilha4!B31:AV99989,16,0)</f>
        <v>#N/A</v>
      </c>
      <c r="E59" s="35" t="s">
        <v>67</v>
      </c>
      <c r="F59" s="44" t="s">
        <v>62</v>
      </c>
      <c r="G59" s="45"/>
    </row>
    <row r="60" spans="1:7" ht="15.75" x14ac:dyDescent="0.25">
      <c r="A60" s="44" t="s">
        <v>30</v>
      </c>
      <c r="B60" s="45"/>
      <c r="C60" s="40"/>
      <c r="D60" s="41" t="e">
        <f>VLOOKUP(C22,[1]Planilha4!B31:AV99989,17,0)</f>
        <v>#N/A</v>
      </c>
      <c r="E60" s="35" t="s">
        <v>67</v>
      </c>
      <c r="F60" s="44" t="s">
        <v>78</v>
      </c>
      <c r="G60" s="45"/>
    </row>
    <row r="61" spans="1:7" ht="15.75" x14ac:dyDescent="0.25">
      <c r="A61" s="44" t="s">
        <v>79</v>
      </c>
      <c r="B61" s="45"/>
      <c r="C61" s="40"/>
      <c r="D61" s="41" t="e">
        <f>VLOOKUP(C22,[1]Planilha4!B31:AV99989,43,0)</f>
        <v>#N/A</v>
      </c>
      <c r="E61" s="35" t="s">
        <v>72</v>
      </c>
      <c r="F61" s="46" t="s">
        <v>96</v>
      </c>
      <c r="G61" s="45"/>
    </row>
    <row r="62" spans="1:7" ht="15.75" x14ac:dyDescent="0.25">
      <c r="A62" s="44" t="s">
        <v>32</v>
      </c>
      <c r="B62" s="45"/>
      <c r="C62" s="40"/>
      <c r="D62" s="41" t="e">
        <f>VLOOKUP(C22,[1]Planilha4!B31:AV99989,18,0)</f>
        <v>#N/A</v>
      </c>
      <c r="E62" s="35" t="s">
        <v>67</v>
      </c>
      <c r="F62" s="44" t="s">
        <v>80</v>
      </c>
      <c r="G62" s="45"/>
    </row>
    <row r="63" spans="1:7" ht="15.75" x14ac:dyDescent="0.25">
      <c r="A63" s="36"/>
      <c r="B63" s="36"/>
      <c r="C63" s="36"/>
      <c r="D63" s="38"/>
      <c r="E63" s="36"/>
      <c r="F63" s="37"/>
      <c r="G63" s="37"/>
    </row>
    <row r="64" spans="1:7" x14ac:dyDescent="0.25">
      <c r="D64" s="50" t="s">
        <v>50</v>
      </c>
    </row>
    <row r="65" spans="1:7" ht="15.75" x14ac:dyDescent="0.25">
      <c r="A65" s="57" t="s">
        <v>90</v>
      </c>
      <c r="B65" s="49"/>
      <c r="C65" s="49"/>
      <c r="D65" s="49"/>
      <c r="E65" s="49"/>
      <c r="F65" s="49"/>
      <c r="G65" s="58"/>
    </row>
    <row r="66" spans="1:7" ht="15.75" x14ac:dyDescent="0.25">
      <c r="A66" s="59" t="s">
        <v>55</v>
      </c>
      <c r="B66" s="36" t="str">
        <f>IF(Planilha1!C63=D64,VLOOKUP('11.111.111_0001-11'!G62,Tabela1[#All],2,0),"")</f>
        <v/>
      </c>
      <c r="C66" s="82" t="s">
        <v>57</v>
      </c>
      <c r="D66" s="82"/>
      <c r="E66" s="36" t="str">
        <f>IF(Planilha1!C63=D64,VLOOKUP('11.111.111_0001-11'!G62,Tabela1[#All],6,0),"")</f>
        <v/>
      </c>
      <c r="F66" s="60" t="s">
        <v>56</v>
      </c>
      <c r="G66" s="61" t="str">
        <f>IF(Planilha1!C63=D64,VLOOKUP('11.111.111_0001-11'!G62,Tabela1[#All],5,0),"")</f>
        <v/>
      </c>
    </row>
    <row r="68" spans="1:7" ht="15.75" x14ac:dyDescent="0.25">
      <c r="A68" s="42" t="s">
        <v>58</v>
      </c>
      <c r="B68" s="43"/>
      <c r="C68" s="42" t="s">
        <v>59</v>
      </c>
      <c r="D68" s="43"/>
      <c r="E68" s="34" t="s">
        <v>60</v>
      </c>
      <c r="F68" s="42" t="s">
        <v>61</v>
      </c>
      <c r="G68" s="43"/>
    </row>
    <row r="69" spans="1:7" ht="15.75" x14ac:dyDescent="0.25">
      <c r="A69" s="44" t="s">
        <v>7</v>
      </c>
      <c r="B69" s="45"/>
      <c r="C69" s="40"/>
      <c r="D69" s="41" t="e">
        <f>VLOOKUP(E15,[1]Planilha4!B26:AV99984,19,0)</f>
        <v>#N/A</v>
      </c>
      <c r="E69" s="35" t="s">
        <v>62</v>
      </c>
      <c r="F69" s="44" t="s">
        <v>51</v>
      </c>
      <c r="G69" s="45"/>
    </row>
    <row r="70" spans="1:7" ht="15.75" x14ac:dyDescent="0.25">
      <c r="A70" s="44" t="s">
        <v>8</v>
      </c>
      <c r="B70" s="45"/>
      <c r="C70" s="40"/>
      <c r="D70" s="41" t="e">
        <f>VLOOKUP(E15,[1]Planilha4!B26:AV99984,20,0)</f>
        <v>#N/A</v>
      </c>
      <c r="E70" s="35" t="s">
        <v>62</v>
      </c>
      <c r="F70" s="46" t="s">
        <v>81</v>
      </c>
      <c r="G70" s="45"/>
    </row>
    <row r="71" spans="1:7" ht="15.75" x14ac:dyDescent="0.25">
      <c r="A71" s="44" t="s">
        <v>35</v>
      </c>
      <c r="B71" s="45"/>
      <c r="C71" s="40"/>
      <c r="D71" s="41" t="e">
        <f>VLOOKUP(E15,[1]Planilha4!B26:AV99984,44,0)</f>
        <v>#N/A</v>
      </c>
      <c r="E71" s="35" t="s">
        <v>82</v>
      </c>
      <c r="F71" s="46" t="s">
        <v>83</v>
      </c>
      <c r="G71" s="47"/>
    </row>
    <row r="72" spans="1:7" ht="15.75" x14ac:dyDescent="0.25">
      <c r="A72" s="44" t="s">
        <v>36</v>
      </c>
      <c r="B72" s="45"/>
      <c r="C72" s="40"/>
      <c r="D72" s="41" t="e">
        <f>VLOOKUP(E15,[1]Planilha4!B26:AV99984,45,0)</f>
        <v>#N/A</v>
      </c>
      <c r="E72" s="35" t="s">
        <v>62</v>
      </c>
      <c r="F72" s="46" t="s">
        <v>84</v>
      </c>
      <c r="G72" s="45"/>
    </row>
    <row r="73" spans="1:7" ht="15.75" x14ac:dyDescent="0.25">
      <c r="A73" s="44" t="s">
        <v>85</v>
      </c>
      <c r="B73" s="45"/>
      <c r="C73" s="40"/>
      <c r="D73" s="41" t="e">
        <f>VLOOKUP(E15,[1]Planilha4!B26:AV99984,46,0)</f>
        <v>#N/A</v>
      </c>
      <c r="E73" s="35" t="s">
        <v>72</v>
      </c>
      <c r="F73" s="46" t="s">
        <v>86</v>
      </c>
      <c r="G73" s="45"/>
    </row>
    <row r="74" spans="1:7" ht="15.75" x14ac:dyDescent="0.25">
      <c r="A74" s="44" t="s">
        <v>38</v>
      </c>
      <c r="B74" s="45"/>
      <c r="C74" s="40"/>
      <c r="D74" s="41" t="e">
        <f>VLOOKUP(E15,[1]Planilha4!B26:AV99984,47,0)</f>
        <v>#N/A</v>
      </c>
      <c r="E74" s="35" t="s">
        <v>87</v>
      </c>
      <c r="F74" s="44" t="s">
        <v>88</v>
      </c>
      <c r="G74" s="45"/>
    </row>
    <row r="75" spans="1:7" ht="15.75" x14ac:dyDescent="0.25">
      <c r="A75" s="46" t="s">
        <v>39</v>
      </c>
      <c r="B75" s="47"/>
      <c r="C75" s="40"/>
      <c r="D75" s="41" t="e">
        <f>VLOOKUP(E15,[1]Planilha4!B26:AV99984,21,0)</f>
        <v>#N/A</v>
      </c>
      <c r="E75" s="35" t="s">
        <v>65</v>
      </c>
      <c r="F75" s="44" t="s">
        <v>89</v>
      </c>
      <c r="G75" s="45"/>
    </row>
  </sheetData>
  <mergeCells count="157">
    <mergeCell ref="C6:D6"/>
    <mergeCell ref="C20:D20"/>
    <mergeCell ref="A33:G33"/>
    <mergeCell ref="C34:D34"/>
    <mergeCell ref="A49:G49"/>
    <mergeCell ref="C50:D50"/>
    <mergeCell ref="A65:G65"/>
    <mergeCell ref="C66:D66"/>
    <mergeCell ref="A56:B56"/>
    <mergeCell ref="A57:B57"/>
    <mergeCell ref="A58:B58"/>
    <mergeCell ref="A59:B59"/>
    <mergeCell ref="A17:G17"/>
    <mergeCell ref="A31:G31"/>
    <mergeCell ref="C12:D12"/>
    <mergeCell ref="C13:D13"/>
    <mergeCell ref="C14:D14"/>
    <mergeCell ref="C15:D15"/>
    <mergeCell ref="C16:D16"/>
    <mergeCell ref="A15:B15"/>
    <mergeCell ref="A19:G19"/>
    <mergeCell ref="F22:G22"/>
    <mergeCell ref="F23:G23"/>
    <mergeCell ref="F24:G24"/>
    <mergeCell ref="F25:G25"/>
    <mergeCell ref="F26:G26"/>
    <mergeCell ref="F27:G27"/>
    <mergeCell ref="F28:G28"/>
    <mergeCell ref="F29:G29"/>
    <mergeCell ref="A55:B55"/>
    <mergeCell ref="A73:B73"/>
    <mergeCell ref="A74:B74"/>
    <mergeCell ref="A16:B16"/>
    <mergeCell ref="A46:B46"/>
    <mergeCell ref="A11:B11"/>
    <mergeCell ref="F8:G8"/>
    <mergeCell ref="F9:G9"/>
    <mergeCell ref="F10:G10"/>
    <mergeCell ref="F11:G11"/>
    <mergeCell ref="F12:G12"/>
    <mergeCell ref="F13:G13"/>
    <mergeCell ref="F14:G14"/>
    <mergeCell ref="F15:G15"/>
    <mergeCell ref="A25:B25"/>
    <mergeCell ref="A26:B26"/>
    <mergeCell ref="A27:B27"/>
    <mergeCell ref="A28:B28"/>
    <mergeCell ref="A29:B29"/>
    <mergeCell ref="A30:B30"/>
    <mergeCell ref="A60:B60"/>
    <mergeCell ref="F16:G16"/>
    <mergeCell ref="A52:B52"/>
    <mergeCell ref="A22:B22"/>
    <mergeCell ref="A23:B23"/>
    <mergeCell ref="A24:B24"/>
    <mergeCell ref="A69:B69"/>
    <mergeCell ref="A70:B70"/>
    <mergeCell ref="A71:B71"/>
    <mergeCell ref="A72:B72"/>
    <mergeCell ref="A5:G5"/>
    <mergeCell ref="A53:B53"/>
    <mergeCell ref="A54:B54"/>
    <mergeCell ref="F30:G30"/>
    <mergeCell ref="C9:D9"/>
    <mergeCell ref="C10:D10"/>
    <mergeCell ref="C11:D11"/>
    <mergeCell ref="A9:B9"/>
    <mergeCell ref="A10:B10"/>
    <mergeCell ref="A12:B12"/>
    <mergeCell ref="A13:B13"/>
    <mergeCell ref="A14:B14"/>
    <mergeCell ref="C8:D8"/>
    <mergeCell ref="A61:B61"/>
    <mergeCell ref="A62:B62"/>
    <mergeCell ref="A1:F1"/>
    <mergeCell ref="A8:B8"/>
    <mergeCell ref="F36:G36"/>
    <mergeCell ref="F37:G37"/>
    <mergeCell ref="F38:G38"/>
    <mergeCell ref="C22:D22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75:B75"/>
    <mergeCell ref="A68:B68"/>
    <mergeCell ref="F44:G44"/>
    <mergeCell ref="F45:G45"/>
    <mergeCell ref="F46:G46"/>
    <mergeCell ref="F52:G52"/>
    <mergeCell ref="F53:G53"/>
    <mergeCell ref="F39:G39"/>
    <mergeCell ref="F40:G40"/>
    <mergeCell ref="F41:G41"/>
    <mergeCell ref="F42:G42"/>
    <mergeCell ref="F43:G43"/>
    <mergeCell ref="F72:G72"/>
    <mergeCell ref="F73:G73"/>
    <mergeCell ref="F59:G59"/>
    <mergeCell ref="F60:G60"/>
    <mergeCell ref="F61:G61"/>
    <mergeCell ref="F62:G62"/>
    <mergeCell ref="F68:G68"/>
    <mergeCell ref="F54:G54"/>
    <mergeCell ref="F55:G55"/>
    <mergeCell ref="F56:G56"/>
    <mergeCell ref="F57:G57"/>
    <mergeCell ref="F58:G58"/>
    <mergeCell ref="C43:D43"/>
    <mergeCell ref="C44:D44"/>
    <mergeCell ref="C45:D45"/>
    <mergeCell ref="C46:D46"/>
    <mergeCell ref="C36:D36"/>
    <mergeCell ref="F74:G74"/>
    <mergeCell ref="F75:G75"/>
    <mergeCell ref="C23:D23"/>
    <mergeCell ref="C24:D24"/>
    <mergeCell ref="C25:D25"/>
    <mergeCell ref="C26:D26"/>
    <mergeCell ref="C27:D27"/>
    <mergeCell ref="C28:D28"/>
    <mergeCell ref="C29:D29"/>
    <mergeCell ref="C30:D30"/>
    <mergeCell ref="C37:D37"/>
    <mergeCell ref="C38:D38"/>
    <mergeCell ref="C39:D39"/>
    <mergeCell ref="C40:D40"/>
    <mergeCell ref="C41:D41"/>
    <mergeCell ref="C42:D42"/>
    <mergeCell ref="F69:G69"/>
    <mergeCell ref="F70:G70"/>
    <mergeCell ref="F71:G71"/>
    <mergeCell ref="C73:D73"/>
    <mergeCell ref="C74:D74"/>
    <mergeCell ref="C75:D75"/>
    <mergeCell ref="C68:D68"/>
    <mergeCell ref="C52:D52"/>
    <mergeCell ref="C69:D69"/>
    <mergeCell ref="C70:D70"/>
    <mergeCell ref="C71:D71"/>
    <mergeCell ref="C72:D72"/>
    <mergeCell ref="C58:D58"/>
    <mergeCell ref="C59:D59"/>
    <mergeCell ref="C60:D60"/>
    <mergeCell ref="C61:D61"/>
    <mergeCell ref="C62:D62"/>
    <mergeCell ref="C53:D53"/>
    <mergeCell ref="C54:D54"/>
    <mergeCell ref="C55:D55"/>
    <mergeCell ref="C56:D56"/>
    <mergeCell ref="C57:D57"/>
  </mergeCells>
  <printOptions horizontalCentered="1"/>
  <pageMargins left="0.11811023622047245" right="0.11811023622047245" top="0.19685039370078741" bottom="0.19685039370078741" header="0.31496062992125984" footer="0.31496062992125984"/>
  <pageSetup paperSize="9" scale="68" orientation="portrait" r:id="rId1"/>
  <colBreaks count="1" manualBreakCount="1">
    <brk id="7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B21CA6-382C-4B90-8099-735C51FFE04E}">
  <dimension ref="A1:G75"/>
  <sheetViews>
    <sheetView zoomScaleNormal="100" workbookViewId="0">
      <selection activeCell="H2" sqref="H2"/>
    </sheetView>
  </sheetViews>
  <sheetFormatPr defaultRowHeight="15" x14ac:dyDescent="0.25"/>
  <cols>
    <col min="1" max="1" width="21.7109375" style="25" customWidth="1"/>
    <col min="2" max="2" width="20.7109375" style="25" customWidth="1"/>
    <col min="3" max="3" width="7.85546875" style="25" customWidth="1"/>
    <col min="4" max="4" width="29.5703125" style="25" customWidth="1"/>
    <col min="5" max="5" width="20.5703125" style="25" customWidth="1"/>
    <col min="6" max="6" width="21.42578125" style="25" customWidth="1"/>
    <col min="7" max="7" width="25.7109375" style="25" customWidth="1"/>
  </cols>
  <sheetData>
    <row r="1" spans="1:7" ht="29.25" customHeight="1" thickBot="1" x14ac:dyDescent="0.3">
      <c r="A1" s="48" t="s">
        <v>109</v>
      </c>
      <c r="B1" s="48"/>
      <c r="C1" s="48"/>
      <c r="D1" s="48"/>
      <c r="E1" s="48"/>
      <c r="F1" s="48"/>
      <c r="G1" s="39"/>
    </row>
    <row r="2" spans="1:7" ht="15.75" x14ac:dyDescent="0.25">
      <c r="A2" s="30" t="s">
        <v>53</v>
      </c>
      <c r="B2" s="31" t="str">
        <f>VLOOKUP($G$2,Tabela1[#All],8,0)</f>
        <v>Límpido e isento de impurezas</v>
      </c>
      <c r="C2" s="31"/>
      <c r="D2" s="31"/>
      <c r="F2" s="29" t="s">
        <v>54</v>
      </c>
      <c r="G2" s="93" t="s">
        <v>98</v>
      </c>
    </row>
    <row r="3" spans="1:7" ht="16.5" thickBot="1" x14ac:dyDescent="0.3">
      <c r="A3" s="51"/>
      <c r="B3" s="31"/>
      <c r="C3" s="31"/>
      <c r="D3" s="31"/>
      <c r="F3" s="29"/>
      <c r="G3" s="32"/>
    </row>
    <row r="4" spans="1:7" x14ac:dyDescent="0.25">
      <c r="A4" s="53"/>
      <c r="B4" s="54"/>
      <c r="C4" s="54"/>
      <c r="D4" s="55" t="s">
        <v>40</v>
      </c>
      <c r="E4" s="54"/>
      <c r="F4" s="54"/>
      <c r="G4" s="56"/>
    </row>
    <row r="5" spans="1:7" ht="15.75" x14ac:dyDescent="0.25">
      <c r="A5" s="57" t="s">
        <v>90</v>
      </c>
      <c r="B5" s="49"/>
      <c r="C5" s="49"/>
      <c r="D5" s="49"/>
      <c r="E5" s="49"/>
      <c r="F5" s="49"/>
      <c r="G5" s="58"/>
    </row>
    <row r="6" spans="1:7" ht="15.75" x14ac:dyDescent="0.25">
      <c r="A6" s="59" t="s">
        <v>55</v>
      </c>
      <c r="B6" s="36">
        <f>IF(Planilha1!C2=D4,VLOOKUP('22.222.222_0002-22'!G2,Tabela1[#All],2,0),"")</f>
        <v>3</v>
      </c>
      <c r="C6" s="82" t="s">
        <v>57</v>
      </c>
      <c r="D6" s="82"/>
      <c r="E6" s="36">
        <f>IF(Planilha1!C2=D4,VLOOKUP('22.222.222_0002-22'!G2,Tabela1[#All],6,0),"")</f>
        <v>2</v>
      </c>
      <c r="F6" s="60" t="s">
        <v>56</v>
      </c>
      <c r="G6" s="61">
        <f>IF(Planilha1!C2=D4,VLOOKUP('22.222.222_0002-22'!G2,Tabela1[#All],5,0),"")</f>
        <v>17</v>
      </c>
    </row>
    <row r="7" spans="1:7" x14ac:dyDescent="0.25">
      <c r="A7" s="62"/>
      <c r="B7" s="63"/>
      <c r="C7" s="63"/>
      <c r="D7" s="63"/>
      <c r="E7" s="63"/>
      <c r="F7" s="63"/>
      <c r="G7" s="64"/>
    </row>
    <row r="8" spans="1:7" ht="15.75" x14ac:dyDescent="0.25">
      <c r="A8" s="65" t="s">
        <v>58</v>
      </c>
      <c r="B8" s="43"/>
      <c r="C8" s="42" t="s">
        <v>59</v>
      </c>
      <c r="D8" s="43"/>
      <c r="E8" s="34" t="s">
        <v>60</v>
      </c>
      <c r="F8" s="42" t="s">
        <v>61</v>
      </c>
      <c r="G8" s="66"/>
    </row>
    <row r="9" spans="1:7" ht="15.75" x14ac:dyDescent="0.25">
      <c r="A9" s="67" t="s">
        <v>7</v>
      </c>
      <c r="B9" s="45"/>
      <c r="C9" s="83" t="str">
        <f>IF(Planilha1!C2=D4,VLOOKUP('22.222.222_0002-22'!G2,Tabela1[#All],8,0),"")</f>
        <v>Límpido e isento de impurezas</v>
      </c>
      <c r="D9" s="84"/>
      <c r="E9" s="35" t="s">
        <v>62</v>
      </c>
      <c r="F9" s="44" t="s">
        <v>51</v>
      </c>
      <c r="G9" s="68"/>
    </row>
    <row r="10" spans="1:7" ht="15.75" x14ac:dyDescent="0.25">
      <c r="A10" s="67" t="s">
        <v>8</v>
      </c>
      <c r="B10" s="45"/>
      <c r="C10" s="83" t="str">
        <f>IF(Planilha1!C2=D4,VLOOKUP('22.222.222_0002-22'!G2,Tabela1[#All],9,0),"")</f>
        <v>Laranja</v>
      </c>
      <c r="D10" s="84"/>
      <c r="E10" s="35" t="s">
        <v>62</v>
      </c>
      <c r="F10" s="44" t="s">
        <v>63</v>
      </c>
      <c r="G10" s="68"/>
    </row>
    <row r="11" spans="1:7" ht="15.75" x14ac:dyDescent="0.25">
      <c r="A11" s="69" t="s">
        <v>9</v>
      </c>
      <c r="B11" s="47"/>
      <c r="C11" s="85" t="str">
        <f>IF(Planilha1!C2=D4,VLOOKUP('22.222.222_0002-22'!G2,Tabela1[#All],10,0),"")</f>
        <v xml:space="preserve"> - </v>
      </c>
      <c r="D11" s="86"/>
      <c r="E11" s="35" t="s">
        <v>72</v>
      </c>
      <c r="F11" s="46" t="s">
        <v>73</v>
      </c>
      <c r="G11" s="70"/>
    </row>
    <row r="12" spans="1:7" ht="15.75" x14ac:dyDescent="0.25">
      <c r="A12" s="69" t="s">
        <v>64</v>
      </c>
      <c r="B12" s="45"/>
      <c r="C12" s="85">
        <f>IF(Planilha1!C2=D4,VLOOKUP('22.222.222_0002-22'!G2,Tabela1[#All],11,0),"")</f>
        <v>27</v>
      </c>
      <c r="D12" s="86"/>
      <c r="E12" s="35" t="s">
        <v>65</v>
      </c>
      <c r="F12" s="46" t="s">
        <v>66</v>
      </c>
      <c r="G12" s="68"/>
    </row>
    <row r="13" spans="1:7" ht="15.75" x14ac:dyDescent="0.25">
      <c r="A13" s="67" t="s">
        <v>11</v>
      </c>
      <c r="B13" s="45"/>
      <c r="C13" s="87">
        <f>IF(Planilha1!C2=D4,VLOOKUP('22.222.222_0002-22'!G2,Tabela1[#All],12,0),"")</f>
        <v>54.6</v>
      </c>
      <c r="D13" s="88"/>
      <c r="E13" s="35" t="s">
        <v>67</v>
      </c>
      <c r="F13" s="44" t="s">
        <v>68</v>
      </c>
      <c r="G13" s="68"/>
    </row>
    <row r="14" spans="1:7" ht="15.75" x14ac:dyDescent="0.25">
      <c r="A14" s="67" t="s">
        <v>12</v>
      </c>
      <c r="B14" s="45"/>
      <c r="C14" s="87">
        <f>IF(Planilha1!C2=D4,VLOOKUP('22.222.222_0002-22'!G2,Tabela1[#All],13,0),"")</f>
        <v>72</v>
      </c>
      <c r="D14" s="88"/>
      <c r="E14" s="35" t="s">
        <v>67</v>
      </c>
      <c r="F14" s="44" t="s">
        <v>69</v>
      </c>
      <c r="G14" s="68"/>
    </row>
    <row r="15" spans="1:7" ht="15.75" x14ac:dyDescent="0.25">
      <c r="A15" s="67" t="s">
        <v>13</v>
      </c>
      <c r="B15" s="45"/>
      <c r="C15" s="87">
        <f>IF(Planilha1!C2=D4,VLOOKUP('22.222.222_0002-22'!G2,Tabela1[#All],14,0),"")</f>
        <v>148</v>
      </c>
      <c r="D15" s="88"/>
      <c r="E15" s="35" t="s">
        <v>67</v>
      </c>
      <c r="F15" s="44" t="s">
        <v>70</v>
      </c>
      <c r="G15" s="68"/>
    </row>
    <row r="16" spans="1:7" ht="16.5" thickBot="1" x14ac:dyDescent="0.3">
      <c r="A16" s="71" t="s">
        <v>14</v>
      </c>
      <c r="B16" s="72"/>
      <c r="C16" s="89">
        <f>IF(Planilha1!C2=D4,VLOOKUP('22.222.222_0002-22'!G2,Tabela1[#All],15,0),"")</f>
        <v>196</v>
      </c>
      <c r="D16" s="90"/>
      <c r="E16" s="73" t="s">
        <v>67</v>
      </c>
      <c r="F16" s="74" t="s">
        <v>71</v>
      </c>
      <c r="G16" s="75"/>
    </row>
    <row r="17" spans="1:7" ht="17.25" customHeight="1" thickBot="1" x14ac:dyDescent="0.3">
      <c r="A17" s="52"/>
      <c r="B17" s="52"/>
      <c r="C17" s="52"/>
      <c r="D17" s="52"/>
      <c r="E17" s="52"/>
      <c r="F17" s="52"/>
      <c r="G17" s="52"/>
    </row>
    <row r="18" spans="1:7" ht="15.75" x14ac:dyDescent="0.25">
      <c r="A18" s="76"/>
      <c r="B18" s="77"/>
      <c r="C18" s="77"/>
      <c r="D18" s="78" t="s">
        <v>44</v>
      </c>
      <c r="E18" s="33"/>
      <c r="F18" s="77"/>
      <c r="G18" s="79"/>
    </row>
    <row r="19" spans="1:7" ht="15.75" x14ac:dyDescent="0.25">
      <c r="A19" s="57" t="s">
        <v>90</v>
      </c>
      <c r="B19" s="49"/>
      <c r="C19" s="49"/>
      <c r="D19" s="49"/>
      <c r="E19" s="49"/>
      <c r="F19" s="49"/>
      <c r="G19" s="58"/>
    </row>
    <row r="20" spans="1:7" ht="15.75" x14ac:dyDescent="0.25">
      <c r="A20" s="59" t="s">
        <v>55</v>
      </c>
      <c r="B20" s="36" t="str">
        <f>IF(Planilha1!C16=D18,VLOOKUP('22.222.222_0002-22'!G16,Tabela1[#All],2,0),"")</f>
        <v/>
      </c>
      <c r="C20" s="82" t="s">
        <v>57</v>
      </c>
      <c r="D20" s="82"/>
      <c r="E20" s="36" t="str">
        <f>IF(Planilha1!C16=D18,VLOOKUP('22.222.222_0002-22'!G16,Tabela1[#All],6,0),"")</f>
        <v/>
      </c>
      <c r="F20" s="60" t="s">
        <v>56</v>
      </c>
      <c r="G20" s="61" t="str">
        <f>IF(Planilha1!C16=D18,VLOOKUP('22.222.222_0002-22'!G16,Tabela1[#All],5,0),"")</f>
        <v/>
      </c>
    </row>
    <row r="21" spans="1:7" x14ac:dyDescent="0.25">
      <c r="A21" s="62"/>
      <c r="B21" s="63"/>
      <c r="C21" s="63"/>
      <c r="D21" s="63"/>
      <c r="E21" s="63"/>
      <c r="F21" s="63"/>
      <c r="G21" s="64"/>
    </row>
    <row r="22" spans="1:7" ht="15.75" x14ac:dyDescent="0.25">
      <c r="A22" s="65" t="s">
        <v>58</v>
      </c>
      <c r="B22" s="43"/>
      <c r="C22" s="42" t="s">
        <v>59</v>
      </c>
      <c r="D22" s="43"/>
      <c r="E22" s="34" t="s">
        <v>60</v>
      </c>
      <c r="F22" s="42" t="s">
        <v>61</v>
      </c>
      <c r="G22" s="66"/>
    </row>
    <row r="23" spans="1:7" ht="15.75" x14ac:dyDescent="0.25">
      <c r="A23" s="67" t="s">
        <v>7</v>
      </c>
      <c r="B23" s="45"/>
      <c r="C23" s="83"/>
      <c r="D23" s="84"/>
      <c r="E23" s="35" t="s">
        <v>62</v>
      </c>
      <c r="F23" s="44" t="s">
        <v>51</v>
      </c>
      <c r="G23" s="68"/>
    </row>
    <row r="24" spans="1:7" ht="15.75" x14ac:dyDescent="0.25">
      <c r="A24" s="67" t="s">
        <v>8</v>
      </c>
      <c r="B24" s="45"/>
      <c r="C24" s="83"/>
      <c r="D24" s="84"/>
      <c r="E24" s="35" t="s">
        <v>62</v>
      </c>
      <c r="F24" s="44" t="s">
        <v>63</v>
      </c>
      <c r="G24" s="68"/>
    </row>
    <row r="25" spans="1:7" ht="15.75" x14ac:dyDescent="0.25">
      <c r="A25" s="69" t="s">
        <v>64</v>
      </c>
      <c r="B25" s="45"/>
      <c r="C25" s="85"/>
      <c r="D25" s="86"/>
      <c r="E25" s="35" t="s">
        <v>65</v>
      </c>
      <c r="F25" s="46" t="s">
        <v>73</v>
      </c>
      <c r="G25" s="70"/>
    </row>
    <row r="26" spans="1:7" ht="15.75" x14ac:dyDescent="0.25">
      <c r="A26" s="67" t="s">
        <v>11</v>
      </c>
      <c r="B26" s="45"/>
      <c r="C26" s="87"/>
      <c r="D26" s="88"/>
      <c r="E26" s="35" t="s">
        <v>67</v>
      </c>
      <c r="F26" s="46" t="s">
        <v>66</v>
      </c>
      <c r="G26" s="68"/>
    </row>
    <row r="27" spans="1:7" ht="15.75" x14ac:dyDescent="0.25">
      <c r="A27" s="67" t="s">
        <v>12</v>
      </c>
      <c r="B27" s="45"/>
      <c r="C27" s="87"/>
      <c r="D27" s="88"/>
      <c r="E27" s="35" t="s">
        <v>67</v>
      </c>
      <c r="F27" s="44" t="s">
        <v>68</v>
      </c>
      <c r="G27" s="68"/>
    </row>
    <row r="28" spans="1:7" ht="15.75" x14ac:dyDescent="0.25">
      <c r="A28" s="67" t="s">
        <v>13</v>
      </c>
      <c r="B28" s="45"/>
      <c r="C28" s="87"/>
      <c r="D28" s="88"/>
      <c r="E28" s="35" t="s">
        <v>67</v>
      </c>
      <c r="F28" s="44" t="s">
        <v>69</v>
      </c>
      <c r="G28" s="68"/>
    </row>
    <row r="29" spans="1:7" ht="15.75" x14ac:dyDescent="0.25">
      <c r="A29" s="67" t="s">
        <v>14</v>
      </c>
      <c r="B29" s="45"/>
      <c r="C29" s="87"/>
      <c r="D29" s="88"/>
      <c r="E29" s="35" t="s">
        <v>67</v>
      </c>
      <c r="F29" s="44" t="s">
        <v>70</v>
      </c>
      <c r="G29" s="68"/>
    </row>
    <row r="30" spans="1:7" ht="16.5" thickBot="1" x14ac:dyDescent="0.3">
      <c r="A30" s="80" t="s">
        <v>9</v>
      </c>
      <c r="B30" s="81"/>
      <c r="C30" s="91"/>
      <c r="D30" s="92"/>
      <c r="E30" s="73" t="s">
        <v>72</v>
      </c>
      <c r="F30" s="74" t="s">
        <v>71</v>
      </c>
      <c r="G30" s="75"/>
    </row>
    <row r="31" spans="1:7" ht="17.25" customHeight="1" x14ac:dyDescent="0.25">
      <c r="A31" s="52"/>
      <c r="B31" s="52"/>
      <c r="C31" s="52"/>
      <c r="D31" s="52"/>
      <c r="E31" s="52"/>
      <c r="F31" s="52"/>
      <c r="G31" s="52"/>
    </row>
    <row r="32" spans="1:7" x14ac:dyDescent="0.25">
      <c r="D32" s="50" t="s">
        <v>47</v>
      </c>
    </row>
    <row r="33" spans="1:7" ht="15.75" x14ac:dyDescent="0.25">
      <c r="A33" s="57" t="s">
        <v>90</v>
      </c>
      <c r="B33" s="49"/>
      <c r="C33" s="49"/>
      <c r="D33" s="49"/>
      <c r="E33" s="49"/>
      <c r="F33" s="49"/>
      <c r="G33" s="58"/>
    </row>
    <row r="34" spans="1:7" ht="15.75" x14ac:dyDescent="0.25">
      <c r="A34" s="59" t="s">
        <v>55</v>
      </c>
      <c r="B34" s="36" t="str">
        <f>IF(Planilha1!C30=D32,VLOOKUP('22.222.222_0002-22'!G30,Tabela1[#All],2,0),"")</f>
        <v/>
      </c>
      <c r="C34" s="82" t="s">
        <v>57</v>
      </c>
      <c r="D34" s="82"/>
      <c r="E34" s="36" t="str">
        <f>IF(Planilha1!C30=D32,VLOOKUP('22.222.222_0002-22'!G30,Tabela1[#All],6,0),"")</f>
        <v/>
      </c>
      <c r="F34" s="60" t="s">
        <v>56</v>
      </c>
      <c r="G34" s="61" t="str">
        <f>IF(Planilha1!C30=D32,VLOOKUP('22.222.222_0002-22'!G30,Tabela1[#All],5,0),"")</f>
        <v/>
      </c>
    </row>
    <row r="35" spans="1:7" ht="15.75" x14ac:dyDescent="0.25">
      <c r="A35" s="29"/>
      <c r="B35" s="32"/>
      <c r="C35" s="32"/>
      <c r="D35" s="29"/>
      <c r="E35" s="32"/>
      <c r="F35" s="29"/>
      <c r="G35" s="36"/>
    </row>
    <row r="36" spans="1:7" ht="15.75" x14ac:dyDescent="0.25">
      <c r="A36" s="42" t="s">
        <v>58</v>
      </c>
      <c r="B36" s="43"/>
      <c r="C36" s="42" t="s">
        <v>59</v>
      </c>
      <c r="D36" s="43"/>
      <c r="E36" s="34" t="s">
        <v>60</v>
      </c>
      <c r="F36" s="42" t="s">
        <v>61</v>
      </c>
      <c r="G36" s="43"/>
    </row>
    <row r="37" spans="1:7" ht="15.75" x14ac:dyDescent="0.25">
      <c r="A37" s="44" t="s">
        <v>7</v>
      </c>
      <c r="B37" s="45"/>
      <c r="C37" s="40" t="e">
        <f>VLOOKUP(F6,[1]Planilha4!B14:AV99972,11,0)</f>
        <v>#N/A</v>
      </c>
      <c r="D37" s="41"/>
      <c r="E37" s="35" t="s">
        <v>62</v>
      </c>
      <c r="F37" s="44" t="s">
        <v>51</v>
      </c>
      <c r="G37" s="45"/>
    </row>
    <row r="38" spans="1:7" ht="15.75" x14ac:dyDescent="0.25">
      <c r="A38" s="44" t="s">
        <v>8</v>
      </c>
      <c r="B38" s="45"/>
      <c r="C38" s="40"/>
      <c r="D38" s="41" t="e">
        <f>VLOOKUP(F6,[1]Planilha4!B14:AV99972,12,0)</f>
        <v>#N/A</v>
      </c>
      <c r="E38" s="35" t="s">
        <v>62</v>
      </c>
      <c r="F38" s="46" t="s">
        <v>92</v>
      </c>
      <c r="G38" s="45"/>
    </row>
    <row r="39" spans="1:7" ht="15.75" x14ac:dyDescent="0.25">
      <c r="A39" s="44" t="s">
        <v>25</v>
      </c>
      <c r="B39" s="45"/>
      <c r="C39" s="40"/>
      <c r="D39" s="41" t="e">
        <f>VLOOKUP(F6,[1]Planilha4!B14:AV99972,42,0)</f>
        <v>#N/A</v>
      </c>
      <c r="E39" s="35" t="s">
        <v>65</v>
      </c>
      <c r="F39" s="46" t="s">
        <v>74</v>
      </c>
      <c r="G39" s="47"/>
    </row>
    <row r="40" spans="1:7" ht="15.75" x14ac:dyDescent="0.25">
      <c r="A40" s="44" t="s">
        <v>26</v>
      </c>
      <c r="B40" s="45"/>
      <c r="C40" s="40"/>
      <c r="D40" s="41" t="e">
        <f>VLOOKUP(F6,[1]Planilha4!B14:AV99972,13,0)</f>
        <v>#N/A</v>
      </c>
      <c r="E40" s="35" t="s">
        <v>67</v>
      </c>
      <c r="F40" s="46" t="s">
        <v>77</v>
      </c>
      <c r="G40" s="45"/>
    </row>
    <row r="41" spans="1:7" ht="15.75" x14ac:dyDescent="0.25">
      <c r="A41" s="44" t="s">
        <v>27</v>
      </c>
      <c r="B41" s="45"/>
      <c r="C41" s="40"/>
      <c r="D41" s="41" t="e">
        <f>VLOOKUP(F6,[1]Planilha4!B14:AV99972,14,0)</f>
        <v>#N/A</v>
      </c>
      <c r="E41" s="35" t="s">
        <v>67</v>
      </c>
      <c r="F41" s="46" t="s">
        <v>93</v>
      </c>
      <c r="G41" s="45"/>
    </row>
    <row r="42" spans="1:7" ht="15.75" x14ac:dyDescent="0.25">
      <c r="A42" s="44" t="s">
        <v>28</v>
      </c>
      <c r="B42" s="45"/>
      <c r="C42" s="40"/>
      <c r="D42" s="41" t="e">
        <f>VLOOKUP(F6,[1]Planilha4!B14:AV99972,15,0)</f>
        <v>#N/A</v>
      </c>
      <c r="E42" s="35" t="s">
        <v>67</v>
      </c>
      <c r="F42" s="44" t="s">
        <v>76</v>
      </c>
      <c r="G42" s="45"/>
    </row>
    <row r="43" spans="1:7" ht="15.75" x14ac:dyDescent="0.25">
      <c r="A43" s="44" t="s">
        <v>29</v>
      </c>
      <c r="B43" s="45"/>
      <c r="C43" s="40"/>
      <c r="D43" s="41" t="e">
        <f>VLOOKUP(F6,[1]Planilha4!B14:AV99972,16,0)</f>
        <v>#N/A</v>
      </c>
      <c r="E43" s="35" t="s">
        <v>67</v>
      </c>
      <c r="F43" s="44" t="s">
        <v>77</v>
      </c>
      <c r="G43" s="45"/>
    </row>
    <row r="44" spans="1:7" ht="15.75" x14ac:dyDescent="0.25">
      <c r="A44" s="44" t="s">
        <v>30</v>
      </c>
      <c r="B44" s="45"/>
      <c r="C44" s="40"/>
      <c r="D44" s="41" t="e">
        <f>VLOOKUP(F6,[1]Planilha4!B14:AV99972,17,0)</f>
        <v>#N/A</v>
      </c>
      <c r="E44" s="35" t="s">
        <v>67</v>
      </c>
      <c r="F44" s="44" t="s">
        <v>78</v>
      </c>
      <c r="G44" s="45"/>
    </row>
    <row r="45" spans="1:7" ht="15.75" x14ac:dyDescent="0.25">
      <c r="A45" s="44" t="s">
        <v>79</v>
      </c>
      <c r="B45" s="45"/>
      <c r="C45" s="40"/>
      <c r="D45" s="41" t="e">
        <f>VLOOKUP(F6,[1]Planilha4!B14:AV99972,43,0)</f>
        <v>#N/A</v>
      </c>
      <c r="E45" s="35" t="s">
        <v>72</v>
      </c>
      <c r="F45" s="46" t="s">
        <v>94</v>
      </c>
      <c r="G45" s="45"/>
    </row>
    <row r="46" spans="1:7" ht="15.75" x14ac:dyDescent="0.25">
      <c r="A46" s="44" t="s">
        <v>32</v>
      </c>
      <c r="B46" s="45"/>
      <c r="C46" s="40"/>
      <c r="D46" s="41" t="e">
        <f>VLOOKUP(F6,[1]Planilha4!B14:AV99972,18,0)</f>
        <v>#N/A</v>
      </c>
      <c r="E46" s="35" t="s">
        <v>67</v>
      </c>
      <c r="F46" s="44" t="s">
        <v>80</v>
      </c>
      <c r="G46" s="45"/>
    </row>
    <row r="48" spans="1:7" x14ac:dyDescent="0.25">
      <c r="D48" s="50" t="s">
        <v>49</v>
      </c>
    </row>
    <row r="49" spans="1:7" ht="15.75" x14ac:dyDescent="0.25">
      <c r="A49" s="57" t="s">
        <v>90</v>
      </c>
      <c r="B49" s="49"/>
      <c r="C49" s="49"/>
      <c r="D49" s="49"/>
      <c r="E49" s="49"/>
      <c r="F49" s="49"/>
      <c r="G49" s="58"/>
    </row>
    <row r="50" spans="1:7" ht="15.75" x14ac:dyDescent="0.25">
      <c r="A50" s="59" t="s">
        <v>55</v>
      </c>
      <c r="B50" s="36" t="str">
        <f>IF(Planilha1!C46=D48,VLOOKUP('22.222.222_0002-22'!G46,Tabela1[#All],2,0),"")</f>
        <v/>
      </c>
      <c r="C50" s="82" t="s">
        <v>57</v>
      </c>
      <c r="D50" s="82"/>
      <c r="E50" s="36" t="str">
        <f>IF(Planilha1!C46=D48,VLOOKUP('22.222.222_0002-22'!G46,Tabela1[#All],6,0),"")</f>
        <v/>
      </c>
      <c r="F50" s="60" t="s">
        <v>56</v>
      </c>
      <c r="G50" s="61" t="str">
        <f>IF(Planilha1!C46=D48,VLOOKUP('22.222.222_0002-22'!G46,Tabela1[#All],5,0),"")</f>
        <v/>
      </c>
    </row>
    <row r="51" spans="1:7" ht="15.75" x14ac:dyDescent="0.25">
      <c r="A51" s="29"/>
      <c r="B51" s="32"/>
      <c r="C51" s="32"/>
      <c r="D51" s="28"/>
      <c r="E51" s="32"/>
      <c r="F51" s="29"/>
      <c r="G51" s="36"/>
    </row>
    <row r="52" spans="1:7" ht="15.75" x14ac:dyDescent="0.25">
      <c r="A52" s="42" t="s">
        <v>58</v>
      </c>
      <c r="B52" s="43"/>
      <c r="C52" s="42" t="s">
        <v>59</v>
      </c>
      <c r="D52" s="43"/>
      <c r="E52" s="34" t="s">
        <v>60</v>
      </c>
      <c r="F52" s="42" t="s">
        <v>61</v>
      </c>
      <c r="G52" s="43"/>
    </row>
    <row r="53" spans="1:7" ht="15.75" x14ac:dyDescent="0.25">
      <c r="A53" s="44" t="s">
        <v>7</v>
      </c>
      <c r="B53" s="45"/>
      <c r="C53" s="40"/>
      <c r="D53" s="41" t="e">
        <f>VLOOKUP(C22,[1]Planilha4!B31:AV99989,11,0)</f>
        <v>#N/A</v>
      </c>
      <c r="E53" s="35" t="s">
        <v>62</v>
      </c>
      <c r="F53" s="44" t="s">
        <v>51</v>
      </c>
      <c r="G53" s="45"/>
    </row>
    <row r="54" spans="1:7" ht="15.75" x14ac:dyDescent="0.25">
      <c r="A54" s="44" t="s">
        <v>8</v>
      </c>
      <c r="B54" s="45"/>
      <c r="C54" s="40"/>
      <c r="D54" s="41" t="e">
        <f>VLOOKUP(C22,[1]Planilha4!B31:AV99989,12,0)</f>
        <v>#N/A</v>
      </c>
      <c r="E54" s="35" t="s">
        <v>62</v>
      </c>
      <c r="F54" s="46" t="s">
        <v>95</v>
      </c>
      <c r="G54" s="45"/>
    </row>
    <row r="55" spans="1:7" ht="15.75" x14ac:dyDescent="0.25">
      <c r="A55" s="44" t="s">
        <v>25</v>
      </c>
      <c r="B55" s="45"/>
      <c r="C55" s="40"/>
      <c r="D55" s="41" t="e">
        <f>VLOOKUP(C22,[1]Planilha4!B31:AV99989,42,0)</f>
        <v>#N/A</v>
      </c>
      <c r="E55" s="35" t="s">
        <v>65</v>
      </c>
      <c r="F55" s="46" t="s">
        <v>74</v>
      </c>
      <c r="G55" s="47"/>
    </row>
    <row r="56" spans="1:7" ht="15.75" x14ac:dyDescent="0.25">
      <c r="A56" s="44" t="s">
        <v>26</v>
      </c>
      <c r="B56" s="45"/>
      <c r="C56" s="40"/>
      <c r="D56" s="41" t="e">
        <f>VLOOKUP(C22,[1]Planilha4!B31:AV99989,13,0)</f>
        <v>#N/A</v>
      </c>
      <c r="E56" s="35" t="s">
        <v>67</v>
      </c>
      <c r="F56" s="46" t="s">
        <v>91</v>
      </c>
      <c r="G56" s="45"/>
    </row>
    <row r="57" spans="1:7" ht="15.75" x14ac:dyDescent="0.25">
      <c r="A57" s="44" t="s">
        <v>27</v>
      </c>
      <c r="B57" s="45"/>
      <c r="C57" s="40"/>
      <c r="D57" s="41" t="e">
        <f>VLOOKUP(C22,[1]Planilha4!B31:AV99989,14,0)</f>
        <v>#N/A</v>
      </c>
      <c r="E57" s="35" t="s">
        <v>67</v>
      </c>
      <c r="F57" s="46" t="s">
        <v>75</v>
      </c>
      <c r="G57" s="45"/>
    </row>
    <row r="58" spans="1:7" ht="15.75" x14ac:dyDescent="0.25">
      <c r="A58" s="44" t="s">
        <v>28</v>
      </c>
      <c r="B58" s="45"/>
      <c r="C58" s="40"/>
      <c r="D58" s="41" t="e">
        <f>VLOOKUP(C22,[1]Planilha4!B31:AV99989,15,0)</f>
        <v>#N/A</v>
      </c>
      <c r="E58" s="35" t="s">
        <v>67</v>
      </c>
      <c r="F58" s="44" t="s">
        <v>62</v>
      </c>
      <c r="G58" s="45"/>
    </row>
    <row r="59" spans="1:7" ht="15.75" x14ac:dyDescent="0.25">
      <c r="A59" s="44" t="s">
        <v>29</v>
      </c>
      <c r="B59" s="45"/>
      <c r="C59" s="40"/>
      <c r="D59" s="41" t="e">
        <f>VLOOKUP(C22,[1]Planilha4!B31:AV99989,16,0)</f>
        <v>#N/A</v>
      </c>
      <c r="E59" s="35" t="s">
        <v>67</v>
      </c>
      <c r="F59" s="44" t="s">
        <v>62</v>
      </c>
      <c r="G59" s="45"/>
    </row>
    <row r="60" spans="1:7" ht="15.75" x14ac:dyDescent="0.25">
      <c r="A60" s="44" t="s">
        <v>30</v>
      </c>
      <c r="B60" s="45"/>
      <c r="C60" s="40"/>
      <c r="D60" s="41" t="e">
        <f>VLOOKUP(C22,[1]Planilha4!B31:AV99989,17,0)</f>
        <v>#N/A</v>
      </c>
      <c r="E60" s="35" t="s">
        <v>67</v>
      </c>
      <c r="F60" s="44" t="s">
        <v>78</v>
      </c>
      <c r="G60" s="45"/>
    </row>
    <row r="61" spans="1:7" ht="15.75" x14ac:dyDescent="0.25">
      <c r="A61" s="44" t="s">
        <v>79</v>
      </c>
      <c r="B61" s="45"/>
      <c r="C61" s="40"/>
      <c r="D61" s="41" t="e">
        <f>VLOOKUP(C22,[1]Planilha4!B31:AV99989,43,0)</f>
        <v>#N/A</v>
      </c>
      <c r="E61" s="35" t="s">
        <v>72</v>
      </c>
      <c r="F61" s="46" t="s">
        <v>96</v>
      </c>
      <c r="G61" s="45"/>
    </row>
    <row r="62" spans="1:7" ht="15.75" x14ac:dyDescent="0.25">
      <c r="A62" s="44" t="s">
        <v>32</v>
      </c>
      <c r="B62" s="45"/>
      <c r="C62" s="40"/>
      <c r="D62" s="41" t="e">
        <f>VLOOKUP(C22,[1]Planilha4!B31:AV99989,18,0)</f>
        <v>#N/A</v>
      </c>
      <c r="E62" s="35" t="s">
        <v>67</v>
      </c>
      <c r="F62" s="44" t="s">
        <v>80</v>
      </c>
      <c r="G62" s="45"/>
    </row>
    <row r="63" spans="1:7" ht="15.75" x14ac:dyDescent="0.25">
      <c r="A63" s="36"/>
      <c r="B63" s="36"/>
      <c r="C63" s="36"/>
      <c r="D63" s="38"/>
      <c r="E63" s="36"/>
      <c r="F63" s="37"/>
      <c r="G63" s="37"/>
    </row>
    <row r="64" spans="1:7" x14ac:dyDescent="0.25">
      <c r="D64" s="50" t="s">
        <v>50</v>
      </c>
    </row>
    <row r="65" spans="1:7" ht="15.75" x14ac:dyDescent="0.25">
      <c r="A65" s="57" t="s">
        <v>90</v>
      </c>
      <c r="B65" s="49"/>
      <c r="C65" s="49"/>
      <c r="D65" s="49"/>
      <c r="E65" s="49"/>
      <c r="F65" s="49"/>
      <c r="G65" s="58"/>
    </row>
    <row r="66" spans="1:7" ht="15.75" x14ac:dyDescent="0.25">
      <c r="A66" s="59" t="s">
        <v>55</v>
      </c>
      <c r="B66" s="36" t="str">
        <f>IF(Planilha1!C63=D64,VLOOKUP('22.222.222_0002-22'!G62,Tabela1[#All],2,0),"")</f>
        <v/>
      </c>
      <c r="C66" s="82" t="s">
        <v>57</v>
      </c>
      <c r="D66" s="82"/>
      <c r="E66" s="36" t="str">
        <f>IF(Planilha1!C63=D64,VLOOKUP('22.222.222_0002-22'!G62,Tabela1[#All],6,0),"")</f>
        <v/>
      </c>
      <c r="F66" s="60" t="s">
        <v>56</v>
      </c>
      <c r="G66" s="61" t="str">
        <f>IF(Planilha1!C63=D64,VLOOKUP('22.222.222_0002-22'!G62,Tabela1[#All],5,0),"")</f>
        <v/>
      </c>
    </row>
    <row r="68" spans="1:7" ht="15.75" x14ac:dyDescent="0.25">
      <c r="A68" s="42" t="s">
        <v>58</v>
      </c>
      <c r="B68" s="43"/>
      <c r="C68" s="42" t="s">
        <v>59</v>
      </c>
      <c r="D68" s="43"/>
      <c r="E68" s="34" t="s">
        <v>60</v>
      </c>
      <c r="F68" s="42" t="s">
        <v>61</v>
      </c>
      <c r="G68" s="43"/>
    </row>
    <row r="69" spans="1:7" ht="15.75" x14ac:dyDescent="0.25">
      <c r="A69" s="44" t="s">
        <v>7</v>
      </c>
      <c r="B69" s="45"/>
      <c r="C69" s="40"/>
      <c r="D69" s="41" t="e">
        <f>VLOOKUP(E15,[1]Planilha4!B26:AV99984,19,0)</f>
        <v>#N/A</v>
      </c>
      <c r="E69" s="35" t="s">
        <v>62</v>
      </c>
      <c r="F69" s="44" t="s">
        <v>51</v>
      </c>
      <c r="G69" s="45"/>
    </row>
    <row r="70" spans="1:7" ht="15.75" x14ac:dyDescent="0.25">
      <c r="A70" s="44" t="s">
        <v>8</v>
      </c>
      <c r="B70" s="45"/>
      <c r="C70" s="40"/>
      <c r="D70" s="41" t="e">
        <f>VLOOKUP(E15,[1]Planilha4!B26:AV99984,20,0)</f>
        <v>#N/A</v>
      </c>
      <c r="E70" s="35" t="s">
        <v>62</v>
      </c>
      <c r="F70" s="46" t="s">
        <v>81</v>
      </c>
      <c r="G70" s="45"/>
    </row>
    <row r="71" spans="1:7" ht="15.75" x14ac:dyDescent="0.25">
      <c r="A71" s="44" t="s">
        <v>35</v>
      </c>
      <c r="B71" s="45"/>
      <c r="C71" s="40"/>
      <c r="D71" s="41" t="e">
        <f>VLOOKUP(E15,[1]Planilha4!B26:AV99984,44,0)</f>
        <v>#N/A</v>
      </c>
      <c r="E71" s="35" t="s">
        <v>82</v>
      </c>
      <c r="F71" s="46" t="s">
        <v>83</v>
      </c>
      <c r="G71" s="47"/>
    </row>
    <row r="72" spans="1:7" ht="15.75" x14ac:dyDescent="0.25">
      <c r="A72" s="44" t="s">
        <v>36</v>
      </c>
      <c r="B72" s="45"/>
      <c r="C72" s="40"/>
      <c r="D72" s="41" t="e">
        <f>VLOOKUP(E15,[1]Planilha4!B26:AV99984,45,0)</f>
        <v>#N/A</v>
      </c>
      <c r="E72" s="35" t="s">
        <v>62</v>
      </c>
      <c r="F72" s="46" t="s">
        <v>84</v>
      </c>
      <c r="G72" s="45"/>
    </row>
    <row r="73" spans="1:7" ht="15.75" x14ac:dyDescent="0.25">
      <c r="A73" s="44" t="s">
        <v>85</v>
      </c>
      <c r="B73" s="45"/>
      <c r="C73" s="40"/>
      <c r="D73" s="41" t="e">
        <f>VLOOKUP(E15,[1]Planilha4!B26:AV99984,46,0)</f>
        <v>#N/A</v>
      </c>
      <c r="E73" s="35" t="s">
        <v>72</v>
      </c>
      <c r="F73" s="46" t="s">
        <v>86</v>
      </c>
      <c r="G73" s="45"/>
    </row>
    <row r="74" spans="1:7" ht="15.75" x14ac:dyDescent="0.25">
      <c r="A74" s="44" t="s">
        <v>38</v>
      </c>
      <c r="B74" s="45"/>
      <c r="C74" s="40"/>
      <c r="D74" s="41" t="e">
        <f>VLOOKUP(E15,[1]Planilha4!B26:AV99984,47,0)</f>
        <v>#N/A</v>
      </c>
      <c r="E74" s="35" t="s">
        <v>87</v>
      </c>
      <c r="F74" s="44" t="s">
        <v>88</v>
      </c>
      <c r="G74" s="45"/>
    </row>
    <row r="75" spans="1:7" ht="15.75" x14ac:dyDescent="0.25">
      <c r="A75" s="46" t="s">
        <v>39</v>
      </c>
      <c r="B75" s="47"/>
      <c r="C75" s="40"/>
      <c r="D75" s="41" t="e">
        <f>VLOOKUP(E15,[1]Planilha4!B26:AV99984,21,0)</f>
        <v>#N/A</v>
      </c>
      <c r="E75" s="35" t="s">
        <v>65</v>
      </c>
      <c r="F75" s="44" t="s">
        <v>89</v>
      </c>
      <c r="G75" s="45"/>
    </row>
  </sheetData>
  <mergeCells count="157">
    <mergeCell ref="A75:B75"/>
    <mergeCell ref="C75:D75"/>
    <mergeCell ref="F75:G75"/>
    <mergeCell ref="A73:B73"/>
    <mergeCell ref="C73:D73"/>
    <mergeCell ref="F73:G73"/>
    <mergeCell ref="A74:B74"/>
    <mergeCell ref="C74:D74"/>
    <mergeCell ref="F74:G74"/>
    <mergeCell ref="A71:B71"/>
    <mergeCell ref="C71:D71"/>
    <mergeCell ref="F71:G71"/>
    <mergeCell ref="A72:B72"/>
    <mergeCell ref="C72:D72"/>
    <mergeCell ref="F72:G72"/>
    <mergeCell ref="A69:B69"/>
    <mergeCell ref="C69:D69"/>
    <mergeCell ref="F69:G69"/>
    <mergeCell ref="A70:B70"/>
    <mergeCell ref="C70:D70"/>
    <mergeCell ref="F70:G70"/>
    <mergeCell ref="A62:B62"/>
    <mergeCell ref="C62:D62"/>
    <mergeCell ref="F62:G62"/>
    <mergeCell ref="A65:G65"/>
    <mergeCell ref="C66:D66"/>
    <mergeCell ref="A68:B68"/>
    <mergeCell ref="C68:D68"/>
    <mergeCell ref="F68:G68"/>
    <mergeCell ref="A60:B60"/>
    <mergeCell ref="C60:D60"/>
    <mergeCell ref="F60:G60"/>
    <mergeCell ref="A61:B61"/>
    <mergeCell ref="C61:D61"/>
    <mergeCell ref="F61:G61"/>
    <mergeCell ref="A58:B58"/>
    <mergeCell ref="C58:D58"/>
    <mergeCell ref="F58:G58"/>
    <mergeCell ref="A59:B59"/>
    <mergeCell ref="C59:D59"/>
    <mergeCell ref="F59:G59"/>
    <mergeCell ref="A56:B56"/>
    <mergeCell ref="C56:D56"/>
    <mergeCell ref="F56:G56"/>
    <mergeCell ref="A57:B57"/>
    <mergeCell ref="C57:D57"/>
    <mergeCell ref="F57:G57"/>
    <mergeCell ref="A54:B54"/>
    <mergeCell ref="C54:D54"/>
    <mergeCell ref="F54:G54"/>
    <mergeCell ref="A55:B55"/>
    <mergeCell ref="C55:D55"/>
    <mergeCell ref="F55:G55"/>
    <mergeCell ref="A49:G49"/>
    <mergeCell ref="C50:D50"/>
    <mergeCell ref="A52:B52"/>
    <mergeCell ref="C52:D52"/>
    <mergeCell ref="F52:G52"/>
    <mergeCell ref="A53:B53"/>
    <mergeCell ref="C53:D53"/>
    <mergeCell ref="F53:G53"/>
    <mergeCell ref="A45:B45"/>
    <mergeCell ref="C45:D45"/>
    <mergeCell ref="F45:G45"/>
    <mergeCell ref="A46:B46"/>
    <mergeCell ref="C46:D46"/>
    <mergeCell ref="F46:G46"/>
    <mergeCell ref="A43:B43"/>
    <mergeCell ref="C43:D43"/>
    <mergeCell ref="F43:G43"/>
    <mergeCell ref="A44:B44"/>
    <mergeCell ref="C44:D44"/>
    <mergeCell ref="F44:G44"/>
    <mergeCell ref="A41:B41"/>
    <mergeCell ref="C41:D41"/>
    <mergeCell ref="F41:G41"/>
    <mergeCell ref="A42:B42"/>
    <mergeCell ref="C42:D42"/>
    <mergeCell ref="F42:G42"/>
    <mergeCell ref="A39:B39"/>
    <mergeCell ref="C39:D39"/>
    <mergeCell ref="F39:G39"/>
    <mergeCell ref="A40:B40"/>
    <mergeCell ref="C40:D40"/>
    <mergeCell ref="F40:G40"/>
    <mergeCell ref="A37:B37"/>
    <mergeCell ref="C37:D37"/>
    <mergeCell ref="F37:G37"/>
    <mergeCell ref="A38:B38"/>
    <mergeCell ref="C38:D38"/>
    <mergeCell ref="F38:G38"/>
    <mergeCell ref="A31:G31"/>
    <mergeCell ref="A33:G33"/>
    <mergeCell ref="C34:D34"/>
    <mergeCell ref="A36:B36"/>
    <mergeCell ref="C36:D36"/>
    <mergeCell ref="F36:G36"/>
    <mergeCell ref="A29:B29"/>
    <mergeCell ref="C29:D29"/>
    <mergeCell ref="F29:G29"/>
    <mergeCell ref="A30:B30"/>
    <mergeCell ref="C30:D30"/>
    <mergeCell ref="F30:G30"/>
    <mergeCell ref="A27:B27"/>
    <mergeCell ref="C27:D27"/>
    <mergeCell ref="F27:G27"/>
    <mergeCell ref="A28:B28"/>
    <mergeCell ref="C28:D28"/>
    <mergeCell ref="F28:G28"/>
    <mergeCell ref="A25:B25"/>
    <mergeCell ref="C25:D25"/>
    <mergeCell ref="F25:G25"/>
    <mergeCell ref="A26:B26"/>
    <mergeCell ref="C26:D26"/>
    <mergeCell ref="F26:G26"/>
    <mergeCell ref="A23:B23"/>
    <mergeCell ref="C23:D23"/>
    <mergeCell ref="F23:G23"/>
    <mergeCell ref="A24:B24"/>
    <mergeCell ref="C24:D24"/>
    <mergeCell ref="F24:G24"/>
    <mergeCell ref="A17:G17"/>
    <mergeCell ref="A19:G19"/>
    <mergeCell ref="C20:D20"/>
    <mergeCell ref="A22:B22"/>
    <mergeCell ref="C22:D22"/>
    <mergeCell ref="F22:G22"/>
    <mergeCell ref="A15:B15"/>
    <mergeCell ref="C15:D15"/>
    <mergeCell ref="F15:G15"/>
    <mergeCell ref="A16:B16"/>
    <mergeCell ref="C16:D16"/>
    <mergeCell ref="F16:G16"/>
    <mergeCell ref="A13:B13"/>
    <mergeCell ref="C13:D13"/>
    <mergeCell ref="F13:G13"/>
    <mergeCell ref="A14:B14"/>
    <mergeCell ref="C14:D14"/>
    <mergeCell ref="F14:G14"/>
    <mergeCell ref="A11:B11"/>
    <mergeCell ref="C11:D11"/>
    <mergeCell ref="F11:G11"/>
    <mergeCell ref="A12:B12"/>
    <mergeCell ref="C12:D12"/>
    <mergeCell ref="F12:G12"/>
    <mergeCell ref="A9:B9"/>
    <mergeCell ref="C9:D9"/>
    <mergeCell ref="F9:G9"/>
    <mergeCell ref="A10:B10"/>
    <mergeCell ref="C10:D10"/>
    <mergeCell ref="F10:G10"/>
    <mergeCell ref="A1:F1"/>
    <mergeCell ref="A5:G5"/>
    <mergeCell ref="C6:D6"/>
    <mergeCell ref="A8:B8"/>
    <mergeCell ref="C8:D8"/>
    <mergeCell ref="F8:G8"/>
  </mergeCells>
  <printOptions horizontalCentered="1"/>
  <pageMargins left="0.11811023622047245" right="0.11811023622047245" top="0.19685039370078741" bottom="0.19685039370078741" header="0.31496062992125984" footer="0.31496062992125984"/>
  <pageSetup paperSize="9" scale="68" orientation="portrait" r:id="rId1"/>
  <colBreaks count="1" manualBreakCount="1">
    <brk id="7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B1AF2B-8CAD-4307-AE60-ED1CA75C1836}">
  <dimension ref="A1:G75"/>
  <sheetViews>
    <sheetView zoomScaleNormal="100" workbookViewId="0">
      <selection activeCell="H2" sqref="H2"/>
    </sheetView>
  </sheetViews>
  <sheetFormatPr defaultRowHeight="15" x14ac:dyDescent="0.25"/>
  <cols>
    <col min="1" max="1" width="21.7109375" style="25" customWidth="1"/>
    <col min="2" max="2" width="20.7109375" style="25" customWidth="1"/>
    <col min="3" max="3" width="7.85546875" style="25" customWidth="1"/>
    <col min="4" max="4" width="29.5703125" style="25" customWidth="1"/>
    <col min="5" max="5" width="20.5703125" style="25" customWidth="1"/>
    <col min="6" max="6" width="21.42578125" style="25" customWidth="1"/>
    <col min="7" max="7" width="25.7109375" style="25" customWidth="1"/>
  </cols>
  <sheetData>
    <row r="1" spans="1:7" ht="29.25" customHeight="1" thickBot="1" x14ac:dyDescent="0.3">
      <c r="A1" s="48" t="s">
        <v>109</v>
      </c>
      <c r="B1" s="48"/>
      <c r="C1" s="48"/>
      <c r="D1" s="48"/>
      <c r="E1" s="48"/>
      <c r="F1" s="48"/>
      <c r="G1" s="39"/>
    </row>
    <row r="2" spans="1:7" ht="15.75" x14ac:dyDescent="0.25">
      <c r="A2" s="30" t="s">
        <v>53</v>
      </c>
      <c r="B2" s="31" t="str">
        <f>VLOOKUP($G$2,Tabela1[#All],8,0)</f>
        <v>Límpido e isento de impurezas</v>
      </c>
      <c r="C2" s="31"/>
      <c r="D2" s="31"/>
      <c r="F2" s="29" t="s">
        <v>54</v>
      </c>
      <c r="G2" s="93" t="s">
        <v>99</v>
      </c>
    </row>
    <row r="3" spans="1:7" ht="16.5" thickBot="1" x14ac:dyDescent="0.3">
      <c r="A3" s="51"/>
      <c r="B3" s="31"/>
      <c r="C3" s="31"/>
      <c r="D3" s="31"/>
      <c r="F3" s="29"/>
      <c r="G3" s="32"/>
    </row>
    <row r="4" spans="1:7" x14ac:dyDescent="0.25">
      <c r="A4" s="53"/>
      <c r="B4" s="54"/>
      <c r="C4" s="54"/>
      <c r="D4" s="55" t="s">
        <v>40</v>
      </c>
      <c r="E4" s="54"/>
      <c r="F4" s="54"/>
      <c r="G4" s="56"/>
    </row>
    <row r="5" spans="1:7" ht="15.75" x14ac:dyDescent="0.25">
      <c r="A5" s="57" t="s">
        <v>90</v>
      </c>
      <c r="B5" s="49"/>
      <c r="C5" s="49"/>
      <c r="D5" s="49"/>
      <c r="E5" s="49"/>
      <c r="F5" s="49"/>
      <c r="G5" s="58"/>
    </row>
    <row r="6" spans="1:7" ht="15.75" x14ac:dyDescent="0.25">
      <c r="A6" s="59" t="s">
        <v>55</v>
      </c>
      <c r="B6" s="36">
        <f>IF(Planilha1!C2=D4,VLOOKUP('33.333.333_0003-33'!G2,Tabela1[#All],2,0),"")</f>
        <v>4</v>
      </c>
      <c r="C6" s="82" t="s">
        <v>57</v>
      </c>
      <c r="D6" s="82"/>
      <c r="E6" s="36">
        <f>IF(Planilha1!C2=D4,VLOOKUP('33.333.333_0003-33'!G2,Tabela1[#All],6,0),"")</f>
        <v>1</v>
      </c>
      <c r="F6" s="60" t="s">
        <v>56</v>
      </c>
      <c r="G6" s="61">
        <f>IF(Planilha1!C2=D4,VLOOKUP('33.333.333_0003-33'!G2,Tabela1[#All],5,0),"")</f>
        <v>4</v>
      </c>
    </row>
    <row r="7" spans="1:7" x14ac:dyDescent="0.25">
      <c r="A7" s="62"/>
      <c r="B7" s="63"/>
      <c r="C7" s="63"/>
      <c r="D7" s="63"/>
      <c r="E7" s="63"/>
      <c r="F7" s="63"/>
      <c r="G7" s="64"/>
    </row>
    <row r="8" spans="1:7" ht="15.75" x14ac:dyDescent="0.25">
      <c r="A8" s="65" t="s">
        <v>58</v>
      </c>
      <c r="B8" s="43"/>
      <c r="C8" s="42" t="s">
        <v>59</v>
      </c>
      <c r="D8" s="43"/>
      <c r="E8" s="34" t="s">
        <v>60</v>
      </c>
      <c r="F8" s="42" t="s">
        <v>61</v>
      </c>
      <c r="G8" s="66"/>
    </row>
    <row r="9" spans="1:7" ht="15.75" x14ac:dyDescent="0.25">
      <c r="A9" s="67" t="s">
        <v>7</v>
      </c>
      <c r="B9" s="45"/>
      <c r="C9" s="83" t="str">
        <f>IF(Planilha1!C2=D4,VLOOKUP('33.333.333_0003-33'!G2,Tabela1[#All],8,0),"")</f>
        <v>Límpido e isento de impurezas</v>
      </c>
      <c r="D9" s="84"/>
      <c r="E9" s="35" t="s">
        <v>62</v>
      </c>
      <c r="F9" s="44" t="s">
        <v>51</v>
      </c>
      <c r="G9" s="68"/>
    </row>
    <row r="10" spans="1:7" ht="15.75" x14ac:dyDescent="0.25">
      <c r="A10" s="67" t="s">
        <v>8</v>
      </c>
      <c r="B10" s="45"/>
      <c r="C10" s="83" t="str">
        <f>IF(Planilha1!C2=D4,VLOOKUP('33.333.333_0003-33'!G2,Tabela1[#All],9,0),"")</f>
        <v>Laranja</v>
      </c>
      <c r="D10" s="84"/>
      <c r="E10" s="35" t="s">
        <v>62</v>
      </c>
      <c r="F10" s="44" t="s">
        <v>63</v>
      </c>
      <c r="G10" s="68"/>
    </row>
    <row r="11" spans="1:7" ht="15.75" x14ac:dyDescent="0.25">
      <c r="A11" s="69" t="s">
        <v>9</v>
      </c>
      <c r="B11" s="47"/>
      <c r="C11" s="85" t="str">
        <f>IF(Planilha1!C2=D4,VLOOKUP('33.333.333_0003-33'!G2,Tabela1[#All],10,0),"")</f>
        <v xml:space="preserve"> - </v>
      </c>
      <c r="D11" s="86"/>
      <c r="E11" s="35" t="s">
        <v>72</v>
      </c>
      <c r="F11" s="46" t="s">
        <v>73</v>
      </c>
      <c r="G11" s="70"/>
    </row>
    <row r="12" spans="1:7" ht="15.75" x14ac:dyDescent="0.25">
      <c r="A12" s="69" t="s">
        <v>64</v>
      </c>
      <c r="B12" s="45"/>
      <c r="C12" s="85">
        <f>IF(Planilha1!C2=D4,VLOOKUP('33.333.333_0003-33'!G2,Tabela1[#All],11,0),"")</f>
        <v>27</v>
      </c>
      <c r="D12" s="86"/>
      <c r="E12" s="35" t="s">
        <v>65</v>
      </c>
      <c r="F12" s="46" t="s">
        <v>66</v>
      </c>
      <c r="G12" s="68"/>
    </row>
    <row r="13" spans="1:7" ht="15.75" x14ac:dyDescent="0.25">
      <c r="A13" s="67" t="s">
        <v>11</v>
      </c>
      <c r="B13" s="45"/>
      <c r="C13" s="87">
        <f>IF(Planilha1!C2=D4,VLOOKUP('33.333.333_0003-33'!G2,Tabela1[#All],12,0),"")</f>
        <v>54.6</v>
      </c>
      <c r="D13" s="88"/>
      <c r="E13" s="35" t="s">
        <v>67</v>
      </c>
      <c r="F13" s="44" t="s">
        <v>68</v>
      </c>
      <c r="G13" s="68"/>
    </row>
    <row r="14" spans="1:7" ht="15.75" x14ac:dyDescent="0.25">
      <c r="A14" s="67" t="s">
        <v>12</v>
      </c>
      <c r="B14" s="45"/>
      <c r="C14" s="87">
        <f>IF(Planilha1!C2=D4,VLOOKUP('33.333.333_0003-33'!G2,Tabela1[#All],13,0),"")</f>
        <v>72</v>
      </c>
      <c r="D14" s="88"/>
      <c r="E14" s="35" t="s">
        <v>67</v>
      </c>
      <c r="F14" s="44" t="s">
        <v>69</v>
      </c>
      <c r="G14" s="68"/>
    </row>
    <row r="15" spans="1:7" ht="15.75" x14ac:dyDescent="0.25">
      <c r="A15" s="67" t="s">
        <v>13</v>
      </c>
      <c r="B15" s="45"/>
      <c r="C15" s="87">
        <f>IF(Planilha1!C2=D4,VLOOKUP('33.333.333_0003-33'!G2,Tabela1[#All],14,0),"")</f>
        <v>147.80000000000001</v>
      </c>
      <c r="D15" s="88"/>
      <c r="E15" s="35" t="s">
        <v>67</v>
      </c>
      <c r="F15" s="44" t="s">
        <v>70</v>
      </c>
      <c r="G15" s="68"/>
    </row>
    <row r="16" spans="1:7" ht="16.5" thickBot="1" x14ac:dyDescent="0.3">
      <c r="A16" s="71" t="s">
        <v>14</v>
      </c>
      <c r="B16" s="72"/>
      <c r="C16" s="89">
        <f>IF(Planilha1!C2=D4,VLOOKUP('33.333.333_0003-33'!G2,Tabela1[#All],15,0),"")</f>
        <v>195.4</v>
      </c>
      <c r="D16" s="90"/>
      <c r="E16" s="73" t="s">
        <v>67</v>
      </c>
      <c r="F16" s="74" t="s">
        <v>71</v>
      </c>
      <c r="G16" s="75"/>
    </row>
    <row r="17" spans="1:7" ht="17.25" customHeight="1" thickBot="1" x14ac:dyDescent="0.3">
      <c r="A17" s="52"/>
      <c r="B17" s="52"/>
      <c r="C17" s="52"/>
      <c r="D17" s="52"/>
      <c r="E17" s="52"/>
      <c r="F17" s="52"/>
      <c r="G17" s="52"/>
    </row>
    <row r="18" spans="1:7" ht="15.75" x14ac:dyDescent="0.25">
      <c r="A18" s="76"/>
      <c r="B18" s="77"/>
      <c r="C18" s="77"/>
      <c r="D18" s="78" t="s">
        <v>44</v>
      </c>
      <c r="E18" s="33"/>
      <c r="F18" s="77"/>
      <c r="G18" s="79"/>
    </row>
    <row r="19" spans="1:7" ht="15.75" x14ac:dyDescent="0.25">
      <c r="A19" s="57" t="s">
        <v>90</v>
      </c>
      <c r="B19" s="49"/>
      <c r="C19" s="49"/>
      <c r="D19" s="49"/>
      <c r="E19" s="49"/>
      <c r="F19" s="49"/>
      <c r="G19" s="58"/>
    </row>
    <row r="20" spans="1:7" ht="15.75" x14ac:dyDescent="0.25">
      <c r="A20" s="59" t="s">
        <v>55</v>
      </c>
      <c r="B20" s="36" t="str">
        <f>IF(Planilha1!C16=D18,VLOOKUP('33.333.333_0003-33'!G16,Tabela1[#All],2,0),"")</f>
        <v/>
      </c>
      <c r="C20" s="82" t="s">
        <v>57</v>
      </c>
      <c r="D20" s="82"/>
      <c r="E20" s="36" t="str">
        <f>IF(Planilha1!C16=D18,VLOOKUP('33.333.333_0003-33'!G16,Tabela1[#All],6,0),"")</f>
        <v/>
      </c>
      <c r="F20" s="60" t="s">
        <v>56</v>
      </c>
      <c r="G20" s="61" t="str">
        <f>IF(Planilha1!C16=D18,VLOOKUP('33.333.333_0003-33'!G16,Tabela1[#All],5,0),"")</f>
        <v/>
      </c>
    </row>
    <row r="21" spans="1:7" x14ac:dyDescent="0.25">
      <c r="A21" s="62"/>
      <c r="B21" s="63"/>
      <c r="C21" s="63"/>
      <c r="D21" s="63"/>
      <c r="E21" s="63"/>
      <c r="F21" s="63"/>
      <c r="G21" s="64"/>
    </row>
    <row r="22" spans="1:7" ht="15.75" x14ac:dyDescent="0.25">
      <c r="A22" s="65" t="s">
        <v>58</v>
      </c>
      <c r="B22" s="43"/>
      <c r="C22" s="42" t="s">
        <v>59</v>
      </c>
      <c r="D22" s="43"/>
      <c r="E22" s="34" t="s">
        <v>60</v>
      </c>
      <c r="F22" s="42" t="s">
        <v>61</v>
      </c>
      <c r="G22" s="66"/>
    </row>
    <row r="23" spans="1:7" ht="15.75" x14ac:dyDescent="0.25">
      <c r="A23" s="67" t="s">
        <v>7</v>
      </c>
      <c r="B23" s="45"/>
      <c r="C23" s="83"/>
      <c r="D23" s="84"/>
      <c r="E23" s="35" t="s">
        <v>62</v>
      </c>
      <c r="F23" s="44" t="s">
        <v>51</v>
      </c>
      <c r="G23" s="68"/>
    </row>
    <row r="24" spans="1:7" ht="15.75" x14ac:dyDescent="0.25">
      <c r="A24" s="67" t="s">
        <v>8</v>
      </c>
      <c r="B24" s="45"/>
      <c r="C24" s="83"/>
      <c r="D24" s="84"/>
      <c r="E24" s="35" t="s">
        <v>62</v>
      </c>
      <c r="F24" s="44" t="s">
        <v>63</v>
      </c>
      <c r="G24" s="68"/>
    </row>
    <row r="25" spans="1:7" ht="15.75" x14ac:dyDescent="0.25">
      <c r="A25" s="69" t="s">
        <v>64</v>
      </c>
      <c r="B25" s="45"/>
      <c r="C25" s="85"/>
      <c r="D25" s="86"/>
      <c r="E25" s="35" t="s">
        <v>65</v>
      </c>
      <c r="F25" s="46" t="s">
        <v>73</v>
      </c>
      <c r="G25" s="70"/>
    </row>
    <row r="26" spans="1:7" ht="15.75" x14ac:dyDescent="0.25">
      <c r="A26" s="67" t="s">
        <v>11</v>
      </c>
      <c r="B26" s="45"/>
      <c r="C26" s="87"/>
      <c r="D26" s="88"/>
      <c r="E26" s="35" t="s">
        <v>67</v>
      </c>
      <c r="F26" s="46" t="s">
        <v>66</v>
      </c>
      <c r="G26" s="68"/>
    </row>
    <row r="27" spans="1:7" ht="15.75" x14ac:dyDescent="0.25">
      <c r="A27" s="67" t="s">
        <v>12</v>
      </c>
      <c r="B27" s="45"/>
      <c r="C27" s="87"/>
      <c r="D27" s="88"/>
      <c r="E27" s="35" t="s">
        <v>67</v>
      </c>
      <c r="F27" s="44" t="s">
        <v>68</v>
      </c>
      <c r="G27" s="68"/>
    </row>
    <row r="28" spans="1:7" ht="15.75" x14ac:dyDescent="0.25">
      <c r="A28" s="67" t="s">
        <v>13</v>
      </c>
      <c r="B28" s="45"/>
      <c r="C28" s="87"/>
      <c r="D28" s="88"/>
      <c r="E28" s="35" t="s">
        <v>67</v>
      </c>
      <c r="F28" s="44" t="s">
        <v>69</v>
      </c>
      <c r="G28" s="68"/>
    </row>
    <row r="29" spans="1:7" ht="15.75" x14ac:dyDescent="0.25">
      <c r="A29" s="67" t="s">
        <v>14</v>
      </c>
      <c r="B29" s="45"/>
      <c r="C29" s="87"/>
      <c r="D29" s="88"/>
      <c r="E29" s="35" t="s">
        <v>67</v>
      </c>
      <c r="F29" s="44" t="s">
        <v>70</v>
      </c>
      <c r="G29" s="68"/>
    </row>
    <row r="30" spans="1:7" ht="16.5" thickBot="1" x14ac:dyDescent="0.3">
      <c r="A30" s="80" t="s">
        <v>9</v>
      </c>
      <c r="B30" s="81"/>
      <c r="C30" s="91"/>
      <c r="D30" s="92"/>
      <c r="E30" s="73" t="s">
        <v>72</v>
      </c>
      <c r="F30" s="74" t="s">
        <v>71</v>
      </c>
      <c r="G30" s="75"/>
    </row>
    <row r="31" spans="1:7" ht="17.25" customHeight="1" x14ac:dyDescent="0.25">
      <c r="A31" s="52"/>
      <c r="B31" s="52"/>
      <c r="C31" s="52"/>
      <c r="D31" s="52"/>
      <c r="E31" s="52"/>
      <c r="F31" s="52"/>
      <c r="G31" s="52"/>
    </row>
    <row r="32" spans="1:7" x14ac:dyDescent="0.25">
      <c r="D32" s="50" t="s">
        <v>47</v>
      </c>
    </row>
    <row r="33" spans="1:7" ht="15.75" x14ac:dyDescent="0.25">
      <c r="A33" s="57" t="s">
        <v>90</v>
      </c>
      <c r="B33" s="49"/>
      <c r="C33" s="49"/>
      <c r="D33" s="49"/>
      <c r="E33" s="49"/>
      <c r="F33" s="49"/>
      <c r="G33" s="58"/>
    </row>
    <row r="34" spans="1:7" ht="15.75" x14ac:dyDescent="0.25">
      <c r="A34" s="59" t="s">
        <v>55</v>
      </c>
      <c r="B34" s="36" t="str">
        <f>IF(Planilha1!C30=D32,VLOOKUP('33.333.333_0003-33'!G30,Tabela1[#All],2,0),"")</f>
        <v/>
      </c>
      <c r="C34" s="82" t="s">
        <v>57</v>
      </c>
      <c r="D34" s="82"/>
      <c r="E34" s="36" t="str">
        <f>IF(Planilha1!C30=D32,VLOOKUP('33.333.333_0003-33'!G30,Tabela1[#All],6,0),"")</f>
        <v/>
      </c>
      <c r="F34" s="60" t="s">
        <v>56</v>
      </c>
      <c r="G34" s="61" t="str">
        <f>IF(Planilha1!C30=D32,VLOOKUP('33.333.333_0003-33'!G30,Tabela1[#All],5,0),"")</f>
        <v/>
      </c>
    </row>
    <row r="35" spans="1:7" ht="15.75" x14ac:dyDescent="0.25">
      <c r="A35" s="29"/>
      <c r="B35" s="32"/>
      <c r="C35" s="32"/>
      <c r="D35" s="29"/>
      <c r="E35" s="32"/>
      <c r="F35" s="29"/>
      <c r="G35" s="36"/>
    </row>
    <row r="36" spans="1:7" ht="15.75" x14ac:dyDescent="0.25">
      <c r="A36" s="42" t="s">
        <v>58</v>
      </c>
      <c r="B36" s="43"/>
      <c r="C36" s="42" t="s">
        <v>59</v>
      </c>
      <c r="D36" s="43"/>
      <c r="E36" s="34" t="s">
        <v>60</v>
      </c>
      <c r="F36" s="42" t="s">
        <v>61</v>
      </c>
      <c r="G36" s="43"/>
    </row>
    <row r="37" spans="1:7" ht="15.75" x14ac:dyDescent="0.25">
      <c r="A37" s="44" t="s">
        <v>7</v>
      </c>
      <c r="B37" s="45"/>
      <c r="C37" s="40" t="e">
        <f>VLOOKUP(F6,[1]Planilha4!B14:AV99972,11,0)</f>
        <v>#N/A</v>
      </c>
      <c r="D37" s="41"/>
      <c r="E37" s="35" t="s">
        <v>62</v>
      </c>
      <c r="F37" s="44" t="s">
        <v>51</v>
      </c>
      <c r="G37" s="45"/>
    </row>
    <row r="38" spans="1:7" ht="15.75" x14ac:dyDescent="0.25">
      <c r="A38" s="44" t="s">
        <v>8</v>
      </c>
      <c r="B38" s="45"/>
      <c r="C38" s="40"/>
      <c r="D38" s="41" t="e">
        <f>VLOOKUP(F6,[1]Planilha4!B14:AV99972,12,0)</f>
        <v>#N/A</v>
      </c>
      <c r="E38" s="35" t="s">
        <v>62</v>
      </c>
      <c r="F38" s="46" t="s">
        <v>92</v>
      </c>
      <c r="G38" s="45"/>
    </row>
    <row r="39" spans="1:7" ht="15.75" x14ac:dyDescent="0.25">
      <c r="A39" s="44" t="s">
        <v>25</v>
      </c>
      <c r="B39" s="45"/>
      <c r="C39" s="40"/>
      <c r="D39" s="41" t="e">
        <f>VLOOKUP(F6,[1]Planilha4!B14:AV99972,42,0)</f>
        <v>#N/A</v>
      </c>
      <c r="E39" s="35" t="s">
        <v>65</v>
      </c>
      <c r="F39" s="46" t="s">
        <v>74</v>
      </c>
      <c r="G39" s="47"/>
    </row>
    <row r="40" spans="1:7" ht="15.75" x14ac:dyDescent="0.25">
      <c r="A40" s="44" t="s">
        <v>26</v>
      </c>
      <c r="B40" s="45"/>
      <c r="C40" s="40"/>
      <c r="D40" s="41" t="e">
        <f>VLOOKUP(F6,[1]Planilha4!B14:AV99972,13,0)</f>
        <v>#N/A</v>
      </c>
      <c r="E40" s="35" t="s">
        <v>67</v>
      </c>
      <c r="F40" s="46" t="s">
        <v>77</v>
      </c>
      <c r="G40" s="45"/>
    </row>
    <row r="41" spans="1:7" ht="15.75" x14ac:dyDescent="0.25">
      <c r="A41" s="44" t="s">
        <v>27</v>
      </c>
      <c r="B41" s="45"/>
      <c r="C41" s="40"/>
      <c r="D41" s="41" t="e">
        <f>VLOOKUP(F6,[1]Planilha4!B14:AV99972,14,0)</f>
        <v>#N/A</v>
      </c>
      <c r="E41" s="35" t="s">
        <v>67</v>
      </c>
      <c r="F41" s="46" t="s">
        <v>93</v>
      </c>
      <c r="G41" s="45"/>
    </row>
    <row r="42" spans="1:7" ht="15.75" x14ac:dyDescent="0.25">
      <c r="A42" s="44" t="s">
        <v>28</v>
      </c>
      <c r="B42" s="45"/>
      <c r="C42" s="40"/>
      <c r="D42" s="41" t="e">
        <f>VLOOKUP(F6,[1]Planilha4!B14:AV99972,15,0)</f>
        <v>#N/A</v>
      </c>
      <c r="E42" s="35" t="s">
        <v>67</v>
      </c>
      <c r="F42" s="44" t="s">
        <v>76</v>
      </c>
      <c r="G42" s="45"/>
    </row>
    <row r="43" spans="1:7" ht="15.75" x14ac:dyDescent="0.25">
      <c r="A43" s="44" t="s">
        <v>29</v>
      </c>
      <c r="B43" s="45"/>
      <c r="C43" s="40"/>
      <c r="D43" s="41" t="e">
        <f>VLOOKUP(F6,[1]Planilha4!B14:AV99972,16,0)</f>
        <v>#N/A</v>
      </c>
      <c r="E43" s="35" t="s">
        <v>67</v>
      </c>
      <c r="F43" s="44" t="s">
        <v>77</v>
      </c>
      <c r="G43" s="45"/>
    </row>
    <row r="44" spans="1:7" ht="15.75" x14ac:dyDescent="0.25">
      <c r="A44" s="44" t="s">
        <v>30</v>
      </c>
      <c r="B44" s="45"/>
      <c r="C44" s="40"/>
      <c r="D44" s="41" t="e">
        <f>VLOOKUP(F6,[1]Planilha4!B14:AV99972,17,0)</f>
        <v>#N/A</v>
      </c>
      <c r="E44" s="35" t="s">
        <v>67</v>
      </c>
      <c r="F44" s="44" t="s">
        <v>78</v>
      </c>
      <c r="G44" s="45"/>
    </row>
    <row r="45" spans="1:7" ht="15.75" x14ac:dyDescent="0.25">
      <c r="A45" s="44" t="s">
        <v>79</v>
      </c>
      <c r="B45" s="45"/>
      <c r="C45" s="40"/>
      <c r="D45" s="41" t="e">
        <f>VLOOKUP(F6,[1]Planilha4!B14:AV99972,43,0)</f>
        <v>#N/A</v>
      </c>
      <c r="E45" s="35" t="s">
        <v>72</v>
      </c>
      <c r="F45" s="46" t="s">
        <v>94</v>
      </c>
      <c r="G45" s="45"/>
    </row>
    <row r="46" spans="1:7" ht="15.75" x14ac:dyDescent="0.25">
      <c r="A46" s="44" t="s">
        <v>32</v>
      </c>
      <c r="B46" s="45"/>
      <c r="C46" s="40"/>
      <c r="D46" s="41" t="e">
        <f>VLOOKUP(F6,[1]Planilha4!B14:AV99972,18,0)</f>
        <v>#N/A</v>
      </c>
      <c r="E46" s="35" t="s">
        <v>67</v>
      </c>
      <c r="F46" s="44" t="s">
        <v>80</v>
      </c>
      <c r="G46" s="45"/>
    </row>
    <row r="48" spans="1:7" x14ac:dyDescent="0.25">
      <c r="D48" s="50" t="s">
        <v>49</v>
      </c>
    </row>
    <row r="49" spans="1:7" ht="15.75" x14ac:dyDescent="0.25">
      <c r="A49" s="57" t="s">
        <v>90</v>
      </c>
      <c r="B49" s="49"/>
      <c r="C49" s="49"/>
      <c r="D49" s="49"/>
      <c r="E49" s="49"/>
      <c r="F49" s="49"/>
      <c r="G49" s="58"/>
    </row>
    <row r="50" spans="1:7" ht="15.75" x14ac:dyDescent="0.25">
      <c r="A50" s="59" t="s">
        <v>55</v>
      </c>
      <c r="B50" s="36" t="str">
        <f>IF(Planilha1!C46=D48,VLOOKUP('33.333.333_0003-33'!G46,Tabela1[#All],2,0),"")</f>
        <v/>
      </c>
      <c r="C50" s="82" t="s">
        <v>57</v>
      </c>
      <c r="D50" s="82"/>
      <c r="E50" s="36" t="str">
        <f>IF(Planilha1!C46=D48,VLOOKUP('33.333.333_0003-33'!G46,Tabela1[#All],6,0),"")</f>
        <v/>
      </c>
      <c r="F50" s="60" t="s">
        <v>56</v>
      </c>
      <c r="G50" s="61" t="str">
        <f>IF(Planilha1!C46=D48,VLOOKUP('33.333.333_0003-33'!G46,Tabela1[#All],5,0),"")</f>
        <v/>
      </c>
    </row>
    <row r="51" spans="1:7" ht="15.75" x14ac:dyDescent="0.25">
      <c r="A51" s="29"/>
      <c r="B51" s="32"/>
      <c r="C51" s="32"/>
      <c r="D51" s="28"/>
      <c r="E51" s="32"/>
      <c r="F51" s="29"/>
      <c r="G51" s="36"/>
    </row>
    <row r="52" spans="1:7" ht="15.75" x14ac:dyDescent="0.25">
      <c r="A52" s="42" t="s">
        <v>58</v>
      </c>
      <c r="B52" s="43"/>
      <c r="C52" s="42" t="s">
        <v>59</v>
      </c>
      <c r="D52" s="43"/>
      <c r="E52" s="34" t="s">
        <v>60</v>
      </c>
      <c r="F52" s="42" t="s">
        <v>61</v>
      </c>
      <c r="G52" s="43"/>
    </row>
    <row r="53" spans="1:7" ht="15.75" x14ac:dyDescent="0.25">
      <c r="A53" s="44" t="s">
        <v>7</v>
      </c>
      <c r="B53" s="45"/>
      <c r="C53" s="40"/>
      <c r="D53" s="41" t="e">
        <f>VLOOKUP(C22,[1]Planilha4!B31:AV99989,11,0)</f>
        <v>#N/A</v>
      </c>
      <c r="E53" s="35" t="s">
        <v>62</v>
      </c>
      <c r="F53" s="44" t="s">
        <v>51</v>
      </c>
      <c r="G53" s="45"/>
    </row>
    <row r="54" spans="1:7" ht="15.75" x14ac:dyDescent="0.25">
      <c r="A54" s="44" t="s">
        <v>8</v>
      </c>
      <c r="B54" s="45"/>
      <c r="C54" s="40"/>
      <c r="D54" s="41" t="e">
        <f>VLOOKUP(C22,[1]Planilha4!B31:AV99989,12,0)</f>
        <v>#N/A</v>
      </c>
      <c r="E54" s="35" t="s">
        <v>62</v>
      </c>
      <c r="F54" s="46" t="s">
        <v>95</v>
      </c>
      <c r="G54" s="45"/>
    </row>
    <row r="55" spans="1:7" ht="15.75" x14ac:dyDescent="0.25">
      <c r="A55" s="44" t="s">
        <v>25</v>
      </c>
      <c r="B55" s="45"/>
      <c r="C55" s="40"/>
      <c r="D55" s="41" t="e">
        <f>VLOOKUP(C22,[1]Planilha4!B31:AV99989,42,0)</f>
        <v>#N/A</v>
      </c>
      <c r="E55" s="35" t="s">
        <v>65</v>
      </c>
      <c r="F55" s="46" t="s">
        <v>74</v>
      </c>
      <c r="G55" s="47"/>
    </row>
    <row r="56" spans="1:7" ht="15.75" x14ac:dyDescent="0.25">
      <c r="A56" s="44" t="s">
        <v>26</v>
      </c>
      <c r="B56" s="45"/>
      <c r="C56" s="40"/>
      <c r="D56" s="41" t="e">
        <f>VLOOKUP(C22,[1]Planilha4!B31:AV99989,13,0)</f>
        <v>#N/A</v>
      </c>
      <c r="E56" s="35" t="s">
        <v>67</v>
      </c>
      <c r="F56" s="46" t="s">
        <v>91</v>
      </c>
      <c r="G56" s="45"/>
    </row>
    <row r="57" spans="1:7" ht="15.75" x14ac:dyDescent="0.25">
      <c r="A57" s="44" t="s">
        <v>27</v>
      </c>
      <c r="B57" s="45"/>
      <c r="C57" s="40"/>
      <c r="D57" s="41" t="e">
        <f>VLOOKUP(C22,[1]Planilha4!B31:AV99989,14,0)</f>
        <v>#N/A</v>
      </c>
      <c r="E57" s="35" t="s">
        <v>67</v>
      </c>
      <c r="F57" s="46" t="s">
        <v>75</v>
      </c>
      <c r="G57" s="45"/>
    </row>
    <row r="58" spans="1:7" ht="15.75" x14ac:dyDescent="0.25">
      <c r="A58" s="44" t="s">
        <v>28</v>
      </c>
      <c r="B58" s="45"/>
      <c r="C58" s="40"/>
      <c r="D58" s="41" t="e">
        <f>VLOOKUP(C22,[1]Planilha4!B31:AV99989,15,0)</f>
        <v>#N/A</v>
      </c>
      <c r="E58" s="35" t="s">
        <v>67</v>
      </c>
      <c r="F58" s="44" t="s">
        <v>62</v>
      </c>
      <c r="G58" s="45"/>
    </row>
    <row r="59" spans="1:7" ht="15.75" x14ac:dyDescent="0.25">
      <c r="A59" s="44" t="s">
        <v>29</v>
      </c>
      <c r="B59" s="45"/>
      <c r="C59" s="40"/>
      <c r="D59" s="41" t="e">
        <f>VLOOKUP(C22,[1]Planilha4!B31:AV99989,16,0)</f>
        <v>#N/A</v>
      </c>
      <c r="E59" s="35" t="s">
        <v>67</v>
      </c>
      <c r="F59" s="44" t="s">
        <v>62</v>
      </c>
      <c r="G59" s="45"/>
    </row>
    <row r="60" spans="1:7" ht="15.75" x14ac:dyDescent="0.25">
      <c r="A60" s="44" t="s">
        <v>30</v>
      </c>
      <c r="B60" s="45"/>
      <c r="C60" s="40"/>
      <c r="D60" s="41" t="e">
        <f>VLOOKUP(C22,[1]Planilha4!B31:AV99989,17,0)</f>
        <v>#N/A</v>
      </c>
      <c r="E60" s="35" t="s">
        <v>67</v>
      </c>
      <c r="F60" s="44" t="s">
        <v>78</v>
      </c>
      <c r="G60" s="45"/>
    </row>
    <row r="61" spans="1:7" ht="15.75" x14ac:dyDescent="0.25">
      <c r="A61" s="44" t="s">
        <v>79</v>
      </c>
      <c r="B61" s="45"/>
      <c r="C61" s="40"/>
      <c r="D61" s="41" t="e">
        <f>VLOOKUP(C22,[1]Planilha4!B31:AV99989,43,0)</f>
        <v>#N/A</v>
      </c>
      <c r="E61" s="35" t="s">
        <v>72</v>
      </c>
      <c r="F61" s="46" t="s">
        <v>96</v>
      </c>
      <c r="G61" s="45"/>
    </row>
    <row r="62" spans="1:7" ht="15.75" x14ac:dyDescent="0.25">
      <c r="A62" s="44" t="s">
        <v>32</v>
      </c>
      <c r="B62" s="45"/>
      <c r="C62" s="40"/>
      <c r="D62" s="41" t="e">
        <f>VLOOKUP(C22,[1]Planilha4!B31:AV99989,18,0)</f>
        <v>#N/A</v>
      </c>
      <c r="E62" s="35" t="s">
        <v>67</v>
      </c>
      <c r="F62" s="44" t="s">
        <v>80</v>
      </c>
      <c r="G62" s="45"/>
    </row>
    <row r="63" spans="1:7" ht="15.75" x14ac:dyDescent="0.25">
      <c r="A63" s="36"/>
      <c r="B63" s="36"/>
      <c r="C63" s="36"/>
      <c r="D63" s="38"/>
      <c r="E63" s="36"/>
      <c r="F63" s="37"/>
      <c r="G63" s="37"/>
    </row>
    <row r="64" spans="1:7" x14ac:dyDescent="0.25">
      <c r="D64" s="50" t="s">
        <v>50</v>
      </c>
    </row>
    <row r="65" spans="1:7" ht="15.75" x14ac:dyDescent="0.25">
      <c r="A65" s="57" t="s">
        <v>90</v>
      </c>
      <c r="B65" s="49"/>
      <c r="C65" s="49"/>
      <c r="D65" s="49"/>
      <c r="E65" s="49"/>
      <c r="F65" s="49"/>
      <c r="G65" s="58"/>
    </row>
    <row r="66" spans="1:7" ht="15.75" x14ac:dyDescent="0.25">
      <c r="A66" s="59" t="s">
        <v>55</v>
      </c>
      <c r="B66" s="36" t="str">
        <f>IF(Planilha1!C63=D64,VLOOKUP('33.333.333_0003-33'!G62,Tabela1[#All],2,0),"")</f>
        <v/>
      </c>
      <c r="C66" s="82" t="s">
        <v>57</v>
      </c>
      <c r="D66" s="82"/>
      <c r="E66" s="36" t="str">
        <f>IF(Planilha1!C63=D64,VLOOKUP('33.333.333_0003-33'!G62,Tabela1[#All],6,0),"")</f>
        <v/>
      </c>
      <c r="F66" s="60" t="s">
        <v>56</v>
      </c>
      <c r="G66" s="61" t="str">
        <f>IF(Planilha1!C63=D64,VLOOKUP('33.333.333_0003-33'!G62,Tabela1[#All],5,0),"")</f>
        <v/>
      </c>
    </row>
    <row r="68" spans="1:7" ht="15.75" x14ac:dyDescent="0.25">
      <c r="A68" s="42" t="s">
        <v>58</v>
      </c>
      <c r="B68" s="43"/>
      <c r="C68" s="42" t="s">
        <v>59</v>
      </c>
      <c r="D68" s="43"/>
      <c r="E68" s="34" t="s">
        <v>60</v>
      </c>
      <c r="F68" s="42" t="s">
        <v>61</v>
      </c>
      <c r="G68" s="43"/>
    </row>
    <row r="69" spans="1:7" ht="15.75" x14ac:dyDescent="0.25">
      <c r="A69" s="44" t="s">
        <v>7</v>
      </c>
      <c r="B69" s="45"/>
      <c r="C69" s="40"/>
      <c r="D69" s="41" t="e">
        <f>VLOOKUP(E15,[1]Planilha4!B26:AV99984,19,0)</f>
        <v>#N/A</v>
      </c>
      <c r="E69" s="35" t="s">
        <v>62</v>
      </c>
      <c r="F69" s="44" t="s">
        <v>51</v>
      </c>
      <c r="G69" s="45"/>
    </row>
    <row r="70" spans="1:7" ht="15.75" x14ac:dyDescent="0.25">
      <c r="A70" s="44" t="s">
        <v>8</v>
      </c>
      <c r="B70" s="45"/>
      <c r="C70" s="40"/>
      <c r="D70" s="41" t="e">
        <f>VLOOKUP(E15,[1]Planilha4!B26:AV99984,20,0)</f>
        <v>#N/A</v>
      </c>
      <c r="E70" s="35" t="s">
        <v>62</v>
      </c>
      <c r="F70" s="46" t="s">
        <v>81</v>
      </c>
      <c r="G70" s="45"/>
    </row>
    <row r="71" spans="1:7" ht="15.75" x14ac:dyDescent="0.25">
      <c r="A71" s="44" t="s">
        <v>35</v>
      </c>
      <c r="B71" s="45"/>
      <c r="C71" s="40"/>
      <c r="D71" s="41" t="e">
        <f>VLOOKUP(E15,[1]Planilha4!B26:AV99984,44,0)</f>
        <v>#N/A</v>
      </c>
      <c r="E71" s="35" t="s">
        <v>82</v>
      </c>
      <c r="F71" s="46" t="s">
        <v>83</v>
      </c>
      <c r="G71" s="47"/>
    </row>
    <row r="72" spans="1:7" ht="15.75" x14ac:dyDescent="0.25">
      <c r="A72" s="44" t="s">
        <v>36</v>
      </c>
      <c r="B72" s="45"/>
      <c r="C72" s="40"/>
      <c r="D72" s="41" t="e">
        <f>VLOOKUP(E15,[1]Planilha4!B26:AV99984,45,0)</f>
        <v>#N/A</v>
      </c>
      <c r="E72" s="35" t="s">
        <v>62</v>
      </c>
      <c r="F72" s="46" t="s">
        <v>84</v>
      </c>
      <c r="G72" s="45"/>
    </row>
    <row r="73" spans="1:7" ht="15.75" x14ac:dyDescent="0.25">
      <c r="A73" s="44" t="s">
        <v>85</v>
      </c>
      <c r="B73" s="45"/>
      <c r="C73" s="40"/>
      <c r="D73" s="41" t="e">
        <f>VLOOKUP(E15,[1]Planilha4!B26:AV99984,46,0)</f>
        <v>#N/A</v>
      </c>
      <c r="E73" s="35" t="s">
        <v>72</v>
      </c>
      <c r="F73" s="46" t="s">
        <v>86</v>
      </c>
      <c r="G73" s="45"/>
    </row>
    <row r="74" spans="1:7" ht="15.75" x14ac:dyDescent="0.25">
      <c r="A74" s="44" t="s">
        <v>38</v>
      </c>
      <c r="B74" s="45"/>
      <c r="C74" s="40"/>
      <c r="D74" s="41" t="e">
        <f>VLOOKUP(E15,[1]Planilha4!B26:AV99984,47,0)</f>
        <v>#N/A</v>
      </c>
      <c r="E74" s="35" t="s">
        <v>87</v>
      </c>
      <c r="F74" s="44" t="s">
        <v>88</v>
      </c>
      <c r="G74" s="45"/>
    </row>
    <row r="75" spans="1:7" ht="15.75" x14ac:dyDescent="0.25">
      <c r="A75" s="46" t="s">
        <v>39</v>
      </c>
      <c r="B75" s="47"/>
      <c r="C75" s="40"/>
      <c r="D75" s="41" t="e">
        <f>VLOOKUP(E15,[1]Planilha4!B26:AV99984,21,0)</f>
        <v>#N/A</v>
      </c>
      <c r="E75" s="35" t="s">
        <v>65</v>
      </c>
      <c r="F75" s="44" t="s">
        <v>89</v>
      </c>
      <c r="G75" s="45"/>
    </row>
  </sheetData>
  <mergeCells count="157">
    <mergeCell ref="A75:B75"/>
    <mergeCell ref="C75:D75"/>
    <mergeCell ref="F75:G75"/>
    <mergeCell ref="A73:B73"/>
    <mergeCell ref="C73:D73"/>
    <mergeCell ref="F73:G73"/>
    <mergeCell ref="A74:B74"/>
    <mergeCell ref="C74:D74"/>
    <mergeCell ref="F74:G74"/>
    <mergeCell ref="A71:B71"/>
    <mergeCell ref="C71:D71"/>
    <mergeCell ref="F71:G71"/>
    <mergeCell ref="A72:B72"/>
    <mergeCell ref="C72:D72"/>
    <mergeCell ref="F72:G72"/>
    <mergeCell ref="A69:B69"/>
    <mergeCell ref="C69:D69"/>
    <mergeCell ref="F69:G69"/>
    <mergeCell ref="A70:B70"/>
    <mergeCell ref="C70:D70"/>
    <mergeCell ref="F70:G70"/>
    <mergeCell ref="A62:B62"/>
    <mergeCell ref="C62:D62"/>
    <mergeCell ref="F62:G62"/>
    <mergeCell ref="A65:G65"/>
    <mergeCell ref="C66:D66"/>
    <mergeCell ref="A68:B68"/>
    <mergeCell ref="C68:D68"/>
    <mergeCell ref="F68:G68"/>
    <mergeCell ref="A60:B60"/>
    <mergeCell ref="C60:D60"/>
    <mergeCell ref="F60:G60"/>
    <mergeCell ref="A61:B61"/>
    <mergeCell ref="C61:D61"/>
    <mergeCell ref="F61:G61"/>
    <mergeCell ref="A58:B58"/>
    <mergeCell ref="C58:D58"/>
    <mergeCell ref="F58:G58"/>
    <mergeCell ref="A59:B59"/>
    <mergeCell ref="C59:D59"/>
    <mergeCell ref="F59:G59"/>
    <mergeCell ref="A56:B56"/>
    <mergeCell ref="C56:D56"/>
    <mergeCell ref="F56:G56"/>
    <mergeCell ref="A57:B57"/>
    <mergeCell ref="C57:D57"/>
    <mergeCell ref="F57:G57"/>
    <mergeCell ref="A54:B54"/>
    <mergeCell ref="C54:D54"/>
    <mergeCell ref="F54:G54"/>
    <mergeCell ref="A55:B55"/>
    <mergeCell ref="C55:D55"/>
    <mergeCell ref="F55:G55"/>
    <mergeCell ref="A49:G49"/>
    <mergeCell ref="C50:D50"/>
    <mergeCell ref="A52:B52"/>
    <mergeCell ref="C52:D52"/>
    <mergeCell ref="F52:G52"/>
    <mergeCell ref="A53:B53"/>
    <mergeCell ref="C53:D53"/>
    <mergeCell ref="F53:G53"/>
    <mergeCell ref="A45:B45"/>
    <mergeCell ref="C45:D45"/>
    <mergeCell ref="F45:G45"/>
    <mergeCell ref="A46:B46"/>
    <mergeCell ref="C46:D46"/>
    <mergeCell ref="F46:G46"/>
    <mergeCell ref="A43:B43"/>
    <mergeCell ref="C43:D43"/>
    <mergeCell ref="F43:G43"/>
    <mergeCell ref="A44:B44"/>
    <mergeCell ref="C44:D44"/>
    <mergeCell ref="F44:G44"/>
    <mergeCell ref="A41:B41"/>
    <mergeCell ref="C41:D41"/>
    <mergeCell ref="F41:G41"/>
    <mergeCell ref="A42:B42"/>
    <mergeCell ref="C42:D42"/>
    <mergeCell ref="F42:G42"/>
    <mergeCell ref="A39:B39"/>
    <mergeCell ref="C39:D39"/>
    <mergeCell ref="F39:G39"/>
    <mergeCell ref="A40:B40"/>
    <mergeCell ref="C40:D40"/>
    <mergeCell ref="F40:G40"/>
    <mergeCell ref="A37:B37"/>
    <mergeCell ref="C37:D37"/>
    <mergeCell ref="F37:G37"/>
    <mergeCell ref="A38:B38"/>
    <mergeCell ref="C38:D38"/>
    <mergeCell ref="F38:G38"/>
    <mergeCell ref="A31:G31"/>
    <mergeCell ref="A33:G33"/>
    <mergeCell ref="C34:D34"/>
    <mergeCell ref="A36:B36"/>
    <mergeCell ref="C36:D36"/>
    <mergeCell ref="F36:G36"/>
    <mergeCell ref="A29:B29"/>
    <mergeCell ref="C29:D29"/>
    <mergeCell ref="F29:G29"/>
    <mergeCell ref="A30:B30"/>
    <mergeCell ref="C30:D30"/>
    <mergeCell ref="F30:G30"/>
    <mergeCell ref="A27:B27"/>
    <mergeCell ref="C27:D27"/>
    <mergeCell ref="F27:G27"/>
    <mergeCell ref="A28:B28"/>
    <mergeCell ref="C28:D28"/>
    <mergeCell ref="F28:G28"/>
    <mergeCell ref="A25:B25"/>
    <mergeCell ref="C25:D25"/>
    <mergeCell ref="F25:G25"/>
    <mergeCell ref="A26:B26"/>
    <mergeCell ref="C26:D26"/>
    <mergeCell ref="F26:G26"/>
    <mergeCell ref="A23:B23"/>
    <mergeCell ref="C23:D23"/>
    <mergeCell ref="F23:G23"/>
    <mergeCell ref="A24:B24"/>
    <mergeCell ref="C24:D24"/>
    <mergeCell ref="F24:G24"/>
    <mergeCell ref="A17:G17"/>
    <mergeCell ref="A19:G19"/>
    <mergeCell ref="C20:D20"/>
    <mergeCell ref="A22:B22"/>
    <mergeCell ref="C22:D22"/>
    <mergeCell ref="F22:G22"/>
    <mergeCell ref="A15:B15"/>
    <mergeCell ref="C15:D15"/>
    <mergeCell ref="F15:G15"/>
    <mergeCell ref="A16:B16"/>
    <mergeCell ref="C16:D16"/>
    <mergeCell ref="F16:G16"/>
    <mergeCell ref="A13:B13"/>
    <mergeCell ref="C13:D13"/>
    <mergeCell ref="F13:G13"/>
    <mergeCell ref="A14:B14"/>
    <mergeCell ref="C14:D14"/>
    <mergeCell ref="F14:G14"/>
    <mergeCell ref="A11:B11"/>
    <mergeCell ref="C11:D11"/>
    <mergeCell ref="F11:G11"/>
    <mergeCell ref="A12:B12"/>
    <mergeCell ref="C12:D12"/>
    <mergeCell ref="F12:G12"/>
    <mergeCell ref="A9:B9"/>
    <mergeCell ref="C9:D9"/>
    <mergeCell ref="F9:G9"/>
    <mergeCell ref="A10:B10"/>
    <mergeCell ref="C10:D10"/>
    <mergeCell ref="F10:G10"/>
    <mergeCell ref="A1:F1"/>
    <mergeCell ref="A5:G5"/>
    <mergeCell ref="C6:D6"/>
    <mergeCell ref="A8:B8"/>
    <mergeCell ref="C8:D8"/>
    <mergeCell ref="F8:G8"/>
  </mergeCells>
  <printOptions horizontalCentered="1"/>
  <pageMargins left="0.11811023622047245" right="0.11811023622047245" top="0.19685039370078741" bottom="0.19685039370078741" header="0.31496062992125984" footer="0.31496062992125984"/>
  <pageSetup paperSize="9" scale="68" orientation="portrait" r:id="rId1"/>
  <colBreaks count="1" manualBreakCount="1">
    <brk id="7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6EDA18-EBE7-4DA9-B4BF-6774D4FB69DD}">
  <dimension ref="A1:G75"/>
  <sheetViews>
    <sheetView zoomScaleNormal="100" workbookViewId="0">
      <selection activeCell="H2" sqref="H2"/>
    </sheetView>
  </sheetViews>
  <sheetFormatPr defaultRowHeight="15" x14ac:dyDescent="0.25"/>
  <cols>
    <col min="1" max="1" width="21.7109375" style="25" customWidth="1"/>
    <col min="2" max="2" width="20.7109375" style="25" customWidth="1"/>
    <col min="3" max="3" width="7.85546875" style="25" customWidth="1"/>
    <col min="4" max="4" width="29.5703125" style="25" customWidth="1"/>
    <col min="5" max="5" width="20.5703125" style="25" customWidth="1"/>
    <col min="6" max="6" width="21.42578125" style="25" customWidth="1"/>
    <col min="7" max="7" width="25.7109375" style="25" customWidth="1"/>
  </cols>
  <sheetData>
    <row r="1" spans="1:7" ht="29.25" customHeight="1" thickBot="1" x14ac:dyDescent="0.3">
      <c r="A1" s="48" t="s">
        <v>109</v>
      </c>
      <c r="B1" s="48"/>
      <c r="C1" s="48"/>
      <c r="D1" s="48"/>
      <c r="E1" s="48"/>
      <c r="F1" s="48"/>
      <c r="G1" s="39"/>
    </row>
    <row r="2" spans="1:7" ht="15.75" x14ac:dyDescent="0.25">
      <c r="A2" s="30" t="s">
        <v>53</v>
      </c>
      <c r="B2" s="31" t="str">
        <f>VLOOKUP($G$2,Tabela1[#All],8,0)</f>
        <v>Límpido e isento de impurezas</v>
      </c>
      <c r="C2" s="31"/>
      <c r="D2" s="31"/>
      <c r="F2" s="29" t="s">
        <v>54</v>
      </c>
      <c r="G2" s="93" t="s">
        <v>100</v>
      </c>
    </row>
    <row r="3" spans="1:7" ht="16.5" thickBot="1" x14ac:dyDescent="0.3">
      <c r="A3" s="51"/>
      <c r="B3" s="31"/>
      <c r="C3" s="31"/>
      <c r="D3" s="31"/>
      <c r="F3" s="29"/>
      <c r="G3" s="32"/>
    </row>
    <row r="4" spans="1:7" x14ac:dyDescent="0.25">
      <c r="A4" s="53"/>
      <c r="B4" s="54"/>
      <c r="C4" s="54"/>
      <c r="D4" s="55" t="s">
        <v>40</v>
      </c>
      <c r="E4" s="54"/>
      <c r="F4" s="54"/>
      <c r="G4" s="56"/>
    </row>
    <row r="5" spans="1:7" ht="15.75" x14ac:dyDescent="0.25">
      <c r="A5" s="57" t="s">
        <v>90</v>
      </c>
      <c r="B5" s="49"/>
      <c r="C5" s="49"/>
      <c r="D5" s="49"/>
      <c r="E5" s="49"/>
      <c r="F5" s="49"/>
      <c r="G5" s="58"/>
    </row>
    <row r="6" spans="1:7" ht="15.75" x14ac:dyDescent="0.25">
      <c r="A6" s="59" t="s">
        <v>55</v>
      </c>
      <c r="B6" s="36">
        <f>IF(Planilha1!C2=D4,VLOOKUP('44.444.444_0004-44'!G2,Tabela1[#All],2,0),"")</f>
        <v>5</v>
      </c>
      <c r="C6" s="82" t="s">
        <v>57</v>
      </c>
      <c r="D6" s="82"/>
      <c r="E6" s="36">
        <f>IF(Planilha1!C2=D4,VLOOKUP('44.444.444_0004-44'!G2,Tabela1[#All],6,0),"")</f>
        <v>4</v>
      </c>
      <c r="F6" s="60" t="s">
        <v>56</v>
      </c>
      <c r="G6" s="61">
        <f>IF(Planilha1!C2=D4,VLOOKUP('44.444.444_0004-44'!G2,Tabela1[#All],5,0),"")</f>
        <v>4</v>
      </c>
    </row>
    <row r="7" spans="1:7" x14ac:dyDescent="0.25">
      <c r="A7" s="62"/>
      <c r="B7" s="63"/>
      <c r="C7" s="63"/>
      <c r="D7" s="63"/>
      <c r="E7" s="63"/>
      <c r="F7" s="63"/>
      <c r="G7" s="64"/>
    </row>
    <row r="8" spans="1:7" ht="15.75" x14ac:dyDescent="0.25">
      <c r="A8" s="65" t="s">
        <v>58</v>
      </c>
      <c r="B8" s="43"/>
      <c r="C8" s="42" t="s">
        <v>59</v>
      </c>
      <c r="D8" s="43"/>
      <c r="E8" s="34" t="s">
        <v>60</v>
      </c>
      <c r="F8" s="42" t="s">
        <v>61</v>
      </c>
      <c r="G8" s="66"/>
    </row>
    <row r="9" spans="1:7" ht="15.75" x14ac:dyDescent="0.25">
      <c r="A9" s="67" t="s">
        <v>7</v>
      </c>
      <c r="B9" s="45"/>
      <c r="C9" s="83" t="str">
        <f>IF(Planilha1!C2=D4,VLOOKUP('44.444.444_0004-44'!G2,Tabela1[#All],8,0),"")</f>
        <v>Límpido e isento de impurezas</v>
      </c>
      <c r="D9" s="84"/>
      <c r="E9" s="35" t="s">
        <v>62</v>
      </c>
      <c r="F9" s="44" t="s">
        <v>51</v>
      </c>
      <c r="G9" s="68"/>
    </row>
    <row r="10" spans="1:7" ht="15.75" x14ac:dyDescent="0.25">
      <c r="A10" s="67" t="s">
        <v>8</v>
      </c>
      <c r="B10" s="45"/>
      <c r="C10" s="83" t="str">
        <f>IF(Planilha1!C2=D4,VLOOKUP('44.444.444_0004-44'!G2,Tabela1[#All],9,0),"")</f>
        <v>Amarelo</v>
      </c>
      <c r="D10" s="84"/>
      <c r="E10" s="35" t="s">
        <v>62</v>
      </c>
      <c r="F10" s="44" t="s">
        <v>63</v>
      </c>
      <c r="G10" s="68"/>
    </row>
    <row r="11" spans="1:7" ht="15.75" x14ac:dyDescent="0.25">
      <c r="A11" s="69" t="s">
        <v>9</v>
      </c>
      <c r="B11" s="47"/>
      <c r="C11" s="85" t="str">
        <f>IF(Planilha1!C2=D4,VLOOKUP('44.444.444_0004-44'!G2,Tabela1[#All],10,0),"")</f>
        <v xml:space="preserve"> - </v>
      </c>
      <c r="D11" s="86"/>
      <c r="E11" s="35" t="s">
        <v>72</v>
      </c>
      <c r="F11" s="46" t="s">
        <v>73</v>
      </c>
      <c r="G11" s="70"/>
    </row>
    <row r="12" spans="1:7" ht="15.75" x14ac:dyDescent="0.25">
      <c r="A12" s="69" t="s">
        <v>64</v>
      </c>
      <c r="B12" s="45"/>
      <c r="C12" s="85">
        <f>IF(Planilha1!C2=D4,VLOOKUP('44.444.444_0004-44'!G2,Tabela1[#All],11,0),"")</f>
        <v>28</v>
      </c>
      <c r="D12" s="86"/>
      <c r="E12" s="35" t="s">
        <v>65</v>
      </c>
      <c r="F12" s="46" t="s">
        <v>66</v>
      </c>
      <c r="G12" s="68"/>
    </row>
    <row r="13" spans="1:7" ht="15.75" x14ac:dyDescent="0.25">
      <c r="A13" s="67" t="s">
        <v>11</v>
      </c>
      <c r="B13" s="45"/>
      <c r="C13" s="87">
        <f>IF(Planilha1!C2=D4,VLOOKUP('44.444.444_0004-44'!G2,Tabela1[#All],12,0),"")</f>
        <v>55</v>
      </c>
      <c r="D13" s="88"/>
      <c r="E13" s="35" t="s">
        <v>67</v>
      </c>
      <c r="F13" s="44" t="s">
        <v>68</v>
      </c>
      <c r="G13" s="68"/>
    </row>
    <row r="14" spans="1:7" ht="15.75" x14ac:dyDescent="0.25">
      <c r="A14" s="67" t="s">
        <v>12</v>
      </c>
      <c r="B14" s="45"/>
      <c r="C14" s="87">
        <f>IF(Planilha1!C2=D4,VLOOKUP('44.444.444_0004-44'!G2,Tabela1[#All],13,0),"")</f>
        <v>72.599999999999994</v>
      </c>
      <c r="D14" s="88"/>
      <c r="E14" s="35" t="s">
        <v>67</v>
      </c>
      <c r="F14" s="44" t="s">
        <v>69</v>
      </c>
      <c r="G14" s="68"/>
    </row>
    <row r="15" spans="1:7" ht="15.75" x14ac:dyDescent="0.25">
      <c r="A15" s="67" t="s">
        <v>13</v>
      </c>
      <c r="B15" s="45"/>
      <c r="C15" s="87">
        <f>IF(Planilha1!C2=D4,VLOOKUP('44.444.444_0004-44'!G2,Tabela1[#All],14,0),"")</f>
        <v>151.9</v>
      </c>
      <c r="D15" s="88"/>
      <c r="E15" s="35" t="s">
        <v>67</v>
      </c>
      <c r="F15" s="44" t="s">
        <v>70</v>
      </c>
      <c r="G15" s="68"/>
    </row>
    <row r="16" spans="1:7" ht="16.5" thickBot="1" x14ac:dyDescent="0.3">
      <c r="A16" s="71" t="s">
        <v>14</v>
      </c>
      <c r="B16" s="72"/>
      <c r="C16" s="89">
        <f>IF(Planilha1!C2=D4,VLOOKUP('44.444.444_0004-44'!G2,Tabela1[#All],15,0),"")</f>
        <v>199.9</v>
      </c>
      <c r="D16" s="90"/>
      <c r="E16" s="73" t="s">
        <v>67</v>
      </c>
      <c r="F16" s="74" t="s">
        <v>71</v>
      </c>
      <c r="G16" s="75"/>
    </row>
    <row r="17" spans="1:7" ht="17.25" customHeight="1" thickBot="1" x14ac:dyDescent="0.3">
      <c r="A17" s="52"/>
      <c r="B17" s="52"/>
      <c r="C17" s="52"/>
      <c r="D17" s="52"/>
      <c r="E17" s="52"/>
      <c r="F17" s="52"/>
      <c r="G17" s="52"/>
    </row>
    <row r="18" spans="1:7" ht="15.75" x14ac:dyDescent="0.25">
      <c r="A18" s="76"/>
      <c r="B18" s="77"/>
      <c r="C18" s="77"/>
      <c r="D18" s="78" t="s">
        <v>44</v>
      </c>
      <c r="E18" s="33"/>
      <c r="F18" s="77"/>
      <c r="G18" s="79"/>
    </row>
    <row r="19" spans="1:7" ht="15.75" x14ac:dyDescent="0.25">
      <c r="A19" s="57" t="s">
        <v>90</v>
      </c>
      <c r="B19" s="49"/>
      <c r="C19" s="49"/>
      <c r="D19" s="49"/>
      <c r="E19" s="49"/>
      <c r="F19" s="49"/>
      <c r="G19" s="58"/>
    </row>
    <row r="20" spans="1:7" ht="15.75" x14ac:dyDescent="0.25">
      <c r="A20" s="59" t="s">
        <v>55</v>
      </c>
      <c r="B20" s="36" t="str">
        <f>IF(Planilha1!C16=D18,VLOOKUP('44.444.444_0004-44'!G16,Tabela1[#All],2,0),"")</f>
        <v/>
      </c>
      <c r="C20" s="82" t="s">
        <v>57</v>
      </c>
      <c r="D20" s="82"/>
      <c r="E20" s="36" t="str">
        <f>IF(Planilha1!C16=D18,VLOOKUP('44.444.444_0004-44'!G16,Tabela1[#All],6,0),"")</f>
        <v/>
      </c>
      <c r="F20" s="60" t="s">
        <v>56</v>
      </c>
      <c r="G20" s="61" t="str">
        <f>IF(Planilha1!C16=D18,VLOOKUP('44.444.444_0004-44'!G16,Tabela1[#All],5,0),"")</f>
        <v/>
      </c>
    </row>
    <row r="21" spans="1:7" x14ac:dyDescent="0.25">
      <c r="A21" s="62"/>
      <c r="B21" s="63"/>
      <c r="C21" s="63"/>
      <c r="D21" s="63"/>
      <c r="E21" s="63"/>
      <c r="F21" s="63"/>
      <c r="G21" s="64"/>
    </row>
    <row r="22" spans="1:7" ht="15.75" x14ac:dyDescent="0.25">
      <c r="A22" s="65" t="s">
        <v>58</v>
      </c>
      <c r="B22" s="43"/>
      <c r="C22" s="42" t="s">
        <v>59</v>
      </c>
      <c r="D22" s="43"/>
      <c r="E22" s="34" t="s">
        <v>60</v>
      </c>
      <c r="F22" s="42" t="s">
        <v>61</v>
      </c>
      <c r="G22" s="66"/>
    </row>
    <row r="23" spans="1:7" ht="15.75" x14ac:dyDescent="0.25">
      <c r="A23" s="67" t="s">
        <v>7</v>
      </c>
      <c r="B23" s="45"/>
      <c r="C23" s="83"/>
      <c r="D23" s="84"/>
      <c r="E23" s="35" t="s">
        <v>62</v>
      </c>
      <c r="F23" s="44" t="s">
        <v>51</v>
      </c>
      <c r="G23" s="68"/>
    </row>
    <row r="24" spans="1:7" ht="15.75" x14ac:dyDescent="0.25">
      <c r="A24" s="67" t="s">
        <v>8</v>
      </c>
      <c r="B24" s="45"/>
      <c r="C24" s="83"/>
      <c r="D24" s="84"/>
      <c r="E24" s="35" t="s">
        <v>62</v>
      </c>
      <c r="F24" s="44" t="s">
        <v>63</v>
      </c>
      <c r="G24" s="68"/>
    </row>
    <row r="25" spans="1:7" ht="15.75" x14ac:dyDescent="0.25">
      <c r="A25" s="69" t="s">
        <v>64</v>
      </c>
      <c r="B25" s="45"/>
      <c r="C25" s="85"/>
      <c r="D25" s="86"/>
      <c r="E25" s="35" t="s">
        <v>65</v>
      </c>
      <c r="F25" s="46" t="s">
        <v>73</v>
      </c>
      <c r="G25" s="70"/>
    </row>
    <row r="26" spans="1:7" ht="15.75" x14ac:dyDescent="0.25">
      <c r="A26" s="67" t="s">
        <v>11</v>
      </c>
      <c r="B26" s="45"/>
      <c r="C26" s="87"/>
      <c r="D26" s="88"/>
      <c r="E26" s="35" t="s">
        <v>67</v>
      </c>
      <c r="F26" s="46" t="s">
        <v>66</v>
      </c>
      <c r="G26" s="68"/>
    </row>
    <row r="27" spans="1:7" ht="15.75" x14ac:dyDescent="0.25">
      <c r="A27" s="67" t="s">
        <v>12</v>
      </c>
      <c r="B27" s="45"/>
      <c r="C27" s="87"/>
      <c r="D27" s="88"/>
      <c r="E27" s="35" t="s">
        <v>67</v>
      </c>
      <c r="F27" s="44" t="s">
        <v>68</v>
      </c>
      <c r="G27" s="68"/>
    </row>
    <row r="28" spans="1:7" ht="15.75" x14ac:dyDescent="0.25">
      <c r="A28" s="67" t="s">
        <v>13</v>
      </c>
      <c r="B28" s="45"/>
      <c r="C28" s="87"/>
      <c r="D28" s="88"/>
      <c r="E28" s="35" t="s">
        <v>67</v>
      </c>
      <c r="F28" s="44" t="s">
        <v>69</v>
      </c>
      <c r="G28" s="68"/>
    </row>
    <row r="29" spans="1:7" ht="15.75" x14ac:dyDescent="0.25">
      <c r="A29" s="67" t="s">
        <v>14</v>
      </c>
      <c r="B29" s="45"/>
      <c r="C29" s="87"/>
      <c r="D29" s="88"/>
      <c r="E29" s="35" t="s">
        <v>67</v>
      </c>
      <c r="F29" s="44" t="s">
        <v>70</v>
      </c>
      <c r="G29" s="68"/>
    </row>
    <row r="30" spans="1:7" ht="16.5" thickBot="1" x14ac:dyDescent="0.3">
      <c r="A30" s="80" t="s">
        <v>9</v>
      </c>
      <c r="B30" s="81"/>
      <c r="C30" s="91"/>
      <c r="D30" s="92"/>
      <c r="E30" s="73" t="s">
        <v>72</v>
      </c>
      <c r="F30" s="74" t="s">
        <v>71</v>
      </c>
      <c r="G30" s="75"/>
    </row>
    <row r="31" spans="1:7" ht="17.25" customHeight="1" x14ac:dyDescent="0.25">
      <c r="A31" s="52"/>
      <c r="B31" s="52"/>
      <c r="C31" s="52"/>
      <c r="D31" s="52"/>
      <c r="E31" s="52"/>
      <c r="F31" s="52"/>
      <c r="G31" s="52"/>
    </row>
    <row r="32" spans="1:7" x14ac:dyDescent="0.25">
      <c r="D32" s="50" t="s">
        <v>47</v>
      </c>
    </row>
    <row r="33" spans="1:7" ht="15.75" x14ac:dyDescent="0.25">
      <c r="A33" s="57" t="s">
        <v>90</v>
      </c>
      <c r="B33" s="49"/>
      <c r="C33" s="49"/>
      <c r="D33" s="49"/>
      <c r="E33" s="49"/>
      <c r="F33" s="49"/>
      <c r="G33" s="58"/>
    </row>
    <row r="34" spans="1:7" ht="15.75" x14ac:dyDescent="0.25">
      <c r="A34" s="59" t="s">
        <v>55</v>
      </c>
      <c r="B34" s="36" t="str">
        <f>IF(Planilha1!C30=D32,VLOOKUP('44.444.444_0004-44'!G30,Tabela1[#All],2,0),"")</f>
        <v/>
      </c>
      <c r="C34" s="82" t="s">
        <v>57</v>
      </c>
      <c r="D34" s="82"/>
      <c r="E34" s="36" t="str">
        <f>IF(Planilha1!C30=D32,VLOOKUP('44.444.444_0004-44'!G30,Tabela1[#All],6,0),"")</f>
        <v/>
      </c>
      <c r="F34" s="60" t="s">
        <v>56</v>
      </c>
      <c r="G34" s="61" t="str">
        <f>IF(Planilha1!C30=D32,VLOOKUP('44.444.444_0004-44'!G30,Tabela1[#All],5,0),"")</f>
        <v/>
      </c>
    </row>
    <row r="35" spans="1:7" ht="15.75" x14ac:dyDescent="0.25">
      <c r="A35" s="29"/>
      <c r="B35" s="32"/>
      <c r="C35" s="32"/>
      <c r="D35" s="29"/>
      <c r="E35" s="32"/>
      <c r="F35" s="29"/>
      <c r="G35" s="36"/>
    </row>
    <row r="36" spans="1:7" ht="15.75" x14ac:dyDescent="0.25">
      <c r="A36" s="42" t="s">
        <v>58</v>
      </c>
      <c r="B36" s="43"/>
      <c r="C36" s="42" t="s">
        <v>59</v>
      </c>
      <c r="D36" s="43"/>
      <c r="E36" s="34" t="s">
        <v>60</v>
      </c>
      <c r="F36" s="42" t="s">
        <v>61</v>
      </c>
      <c r="G36" s="43"/>
    </row>
    <row r="37" spans="1:7" ht="15.75" x14ac:dyDescent="0.25">
      <c r="A37" s="44" t="s">
        <v>7</v>
      </c>
      <c r="B37" s="45"/>
      <c r="C37" s="40" t="e">
        <f>VLOOKUP(F6,[1]Planilha4!B14:AV99972,11,0)</f>
        <v>#N/A</v>
      </c>
      <c r="D37" s="41"/>
      <c r="E37" s="35" t="s">
        <v>62</v>
      </c>
      <c r="F37" s="44" t="s">
        <v>51</v>
      </c>
      <c r="G37" s="45"/>
    </row>
    <row r="38" spans="1:7" ht="15.75" x14ac:dyDescent="0.25">
      <c r="A38" s="44" t="s">
        <v>8</v>
      </c>
      <c r="B38" s="45"/>
      <c r="C38" s="40"/>
      <c r="D38" s="41" t="e">
        <f>VLOOKUP(F6,[1]Planilha4!B14:AV99972,12,0)</f>
        <v>#N/A</v>
      </c>
      <c r="E38" s="35" t="s">
        <v>62</v>
      </c>
      <c r="F38" s="46" t="s">
        <v>92</v>
      </c>
      <c r="G38" s="45"/>
    </row>
    <row r="39" spans="1:7" ht="15.75" x14ac:dyDescent="0.25">
      <c r="A39" s="44" t="s">
        <v>25</v>
      </c>
      <c r="B39" s="45"/>
      <c r="C39" s="40"/>
      <c r="D39" s="41" t="e">
        <f>VLOOKUP(F6,[1]Planilha4!B14:AV99972,42,0)</f>
        <v>#N/A</v>
      </c>
      <c r="E39" s="35" t="s">
        <v>65</v>
      </c>
      <c r="F39" s="46" t="s">
        <v>74</v>
      </c>
      <c r="G39" s="47"/>
    </row>
    <row r="40" spans="1:7" ht="15.75" x14ac:dyDescent="0.25">
      <c r="A40" s="44" t="s">
        <v>26</v>
      </c>
      <c r="B40" s="45"/>
      <c r="C40" s="40"/>
      <c r="D40" s="41" t="e">
        <f>VLOOKUP(F6,[1]Planilha4!B14:AV99972,13,0)</f>
        <v>#N/A</v>
      </c>
      <c r="E40" s="35" t="s">
        <v>67</v>
      </c>
      <c r="F40" s="46" t="s">
        <v>77</v>
      </c>
      <c r="G40" s="45"/>
    </row>
    <row r="41" spans="1:7" ht="15.75" x14ac:dyDescent="0.25">
      <c r="A41" s="44" t="s">
        <v>27</v>
      </c>
      <c r="B41" s="45"/>
      <c r="C41" s="40"/>
      <c r="D41" s="41" t="e">
        <f>VLOOKUP(F6,[1]Planilha4!B14:AV99972,14,0)</f>
        <v>#N/A</v>
      </c>
      <c r="E41" s="35" t="s">
        <v>67</v>
      </c>
      <c r="F41" s="46" t="s">
        <v>93</v>
      </c>
      <c r="G41" s="45"/>
    </row>
    <row r="42" spans="1:7" ht="15.75" x14ac:dyDescent="0.25">
      <c r="A42" s="44" t="s">
        <v>28</v>
      </c>
      <c r="B42" s="45"/>
      <c r="C42" s="40"/>
      <c r="D42" s="41" t="e">
        <f>VLOOKUP(F6,[1]Planilha4!B14:AV99972,15,0)</f>
        <v>#N/A</v>
      </c>
      <c r="E42" s="35" t="s">
        <v>67</v>
      </c>
      <c r="F42" s="44" t="s">
        <v>76</v>
      </c>
      <c r="G42" s="45"/>
    </row>
    <row r="43" spans="1:7" ht="15.75" x14ac:dyDescent="0.25">
      <c r="A43" s="44" t="s">
        <v>29</v>
      </c>
      <c r="B43" s="45"/>
      <c r="C43" s="40"/>
      <c r="D43" s="41" t="e">
        <f>VLOOKUP(F6,[1]Planilha4!B14:AV99972,16,0)</f>
        <v>#N/A</v>
      </c>
      <c r="E43" s="35" t="s">
        <v>67</v>
      </c>
      <c r="F43" s="44" t="s">
        <v>77</v>
      </c>
      <c r="G43" s="45"/>
    </row>
    <row r="44" spans="1:7" ht="15.75" x14ac:dyDescent="0.25">
      <c r="A44" s="44" t="s">
        <v>30</v>
      </c>
      <c r="B44" s="45"/>
      <c r="C44" s="40"/>
      <c r="D44" s="41" t="e">
        <f>VLOOKUP(F6,[1]Planilha4!B14:AV99972,17,0)</f>
        <v>#N/A</v>
      </c>
      <c r="E44" s="35" t="s">
        <v>67</v>
      </c>
      <c r="F44" s="44" t="s">
        <v>78</v>
      </c>
      <c r="G44" s="45"/>
    </row>
    <row r="45" spans="1:7" ht="15.75" x14ac:dyDescent="0.25">
      <c r="A45" s="44" t="s">
        <v>79</v>
      </c>
      <c r="B45" s="45"/>
      <c r="C45" s="40"/>
      <c r="D45" s="41" t="e">
        <f>VLOOKUP(F6,[1]Planilha4!B14:AV99972,43,0)</f>
        <v>#N/A</v>
      </c>
      <c r="E45" s="35" t="s">
        <v>72</v>
      </c>
      <c r="F45" s="46" t="s">
        <v>94</v>
      </c>
      <c r="G45" s="45"/>
    </row>
    <row r="46" spans="1:7" ht="15.75" x14ac:dyDescent="0.25">
      <c r="A46" s="44" t="s">
        <v>32</v>
      </c>
      <c r="B46" s="45"/>
      <c r="C46" s="40"/>
      <c r="D46" s="41" t="e">
        <f>VLOOKUP(F6,[1]Planilha4!B14:AV99972,18,0)</f>
        <v>#N/A</v>
      </c>
      <c r="E46" s="35" t="s">
        <v>67</v>
      </c>
      <c r="F46" s="44" t="s">
        <v>80</v>
      </c>
      <c r="G46" s="45"/>
    </row>
    <row r="48" spans="1:7" x14ac:dyDescent="0.25">
      <c r="D48" s="50" t="s">
        <v>49</v>
      </c>
    </row>
    <row r="49" spans="1:7" ht="15.75" x14ac:dyDescent="0.25">
      <c r="A49" s="57" t="s">
        <v>90</v>
      </c>
      <c r="B49" s="49"/>
      <c r="C49" s="49"/>
      <c r="D49" s="49"/>
      <c r="E49" s="49"/>
      <c r="F49" s="49"/>
      <c r="G49" s="58"/>
    </row>
    <row r="50" spans="1:7" ht="15.75" x14ac:dyDescent="0.25">
      <c r="A50" s="59" t="s">
        <v>55</v>
      </c>
      <c r="B50" s="36" t="str">
        <f>IF(Planilha1!C46=D48,VLOOKUP('44.444.444_0004-44'!G46,Tabela1[#All],2,0),"")</f>
        <v/>
      </c>
      <c r="C50" s="82" t="s">
        <v>57</v>
      </c>
      <c r="D50" s="82"/>
      <c r="E50" s="36" t="str">
        <f>IF(Planilha1!C46=D48,VLOOKUP('44.444.444_0004-44'!G46,Tabela1[#All],6,0),"")</f>
        <v/>
      </c>
      <c r="F50" s="60" t="s">
        <v>56</v>
      </c>
      <c r="G50" s="61" t="str">
        <f>IF(Planilha1!C46=D48,VLOOKUP('44.444.444_0004-44'!G46,Tabela1[#All],5,0),"")</f>
        <v/>
      </c>
    </row>
    <row r="51" spans="1:7" ht="15.75" x14ac:dyDescent="0.25">
      <c r="A51" s="29"/>
      <c r="B51" s="32"/>
      <c r="C51" s="32"/>
      <c r="D51" s="28"/>
      <c r="E51" s="32"/>
      <c r="F51" s="29"/>
      <c r="G51" s="36"/>
    </row>
    <row r="52" spans="1:7" ht="15.75" x14ac:dyDescent="0.25">
      <c r="A52" s="42" t="s">
        <v>58</v>
      </c>
      <c r="B52" s="43"/>
      <c r="C52" s="42" t="s">
        <v>59</v>
      </c>
      <c r="D52" s="43"/>
      <c r="E52" s="34" t="s">
        <v>60</v>
      </c>
      <c r="F52" s="42" t="s">
        <v>61</v>
      </c>
      <c r="G52" s="43"/>
    </row>
    <row r="53" spans="1:7" ht="15.75" x14ac:dyDescent="0.25">
      <c r="A53" s="44" t="s">
        <v>7</v>
      </c>
      <c r="B53" s="45"/>
      <c r="C53" s="40"/>
      <c r="D53" s="41" t="e">
        <f>VLOOKUP(C22,[1]Planilha4!B31:AV99989,11,0)</f>
        <v>#N/A</v>
      </c>
      <c r="E53" s="35" t="s">
        <v>62</v>
      </c>
      <c r="F53" s="44" t="s">
        <v>51</v>
      </c>
      <c r="G53" s="45"/>
    </row>
    <row r="54" spans="1:7" ht="15.75" x14ac:dyDescent="0.25">
      <c r="A54" s="44" t="s">
        <v>8</v>
      </c>
      <c r="B54" s="45"/>
      <c r="C54" s="40"/>
      <c r="D54" s="41" t="e">
        <f>VLOOKUP(C22,[1]Planilha4!B31:AV99989,12,0)</f>
        <v>#N/A</v>
      </c>
      <c r="E54" s="35" t="s">
        <v>62</v>
      </c>
      <c r="F54" s="46" t="s">
        <v>95</v>
      </c>
      <c r="G54" s="45"/>
    </row>
    <row r="55" spans="1:7" ht="15.75" x14ac:dyDescent="0.25">
      <c r="A55" s="44" t="s">
        <v>25</v>
      </c>
      <c r="B55" s="45"/>
      <c r="C55" s="40"/>
      <c r="D55" s="41" t="e">
        <f>VLOOKUP(C22,[1]Planilha4!B31:AV99989,42,0)</f>
        <v>#N/A</v>
      </c>
      <c r="E55" s="35" t="s">
        <v>65</v>
      </c>
      <c r="F55" s="46" t="s">
        <v>74</v>
      </c>
      <c r="G55" s="47"/>
    </row>
    <row r="56" spans="1:7" ht="15.75" x14ac:dyDescent="0.25">
      <c r="A56" s="44" t="s">
        <v>26</v>
      </c>
      <c r="B56" s="45"/>
      <c r="C56" s="40"/>
      <c r="D56" s="41" t="e">
        <f>VLOOKUP(C22,[1]Planilha4!B31:AV99989,13,0)</f>
        <v>#N/A</v>
      </c>
      <c r="E56" s="35" t="s">
        <v>67</v>
      </c>
      <c r="F56" s="46" t="s">
        <v>91</v>
      </c>
      <c r="G56" s="45"/>
    </row>
    <row r="57" spans="1:7" ht="15.75" x14ac:dyDescent="0.25">
      <c r="A57" s="44" t="s">
        <v>27</v>
      </c>
      <c r="B57" s="45"/>
      <c r="C57" s="40"/>
      <c r="D57" s="41" t="e">
        <f>VLOOKUP(C22,[1]Planilha4!B31:AV99989,14,0)</f>
        <v>#N/A</v>
      </c>
      <c r="E57" s="35" t="s">
        <v>67</v>
      </c>
      <c r="F57" s="46" t="s">
        <v>75</v>
      </c>
      <c r="G57" s="45"/>
    </row>
    <row r="58" spans="1:7" ht="15.75" x14ac:dyDescent="0.25">
      <c r="A58" s="44" t="s">
        <v>28</v>
      </c>
      <c r="B58" s="45"/>
      <c r="C58" s="40"/>
      <c r="D58" s="41" t="e">
        <f>VLOOKUP(C22,[1]Planilha4!B31:AV99989,15,0)</f>
        <v>#N/A</v>
      </c>
      <c r="E58" s="35" t="s">
        <v>67</v>
      </c>
      <c r="F58" s="44" t="s">
        <v>62</v>
      </c>
      <c r="G58" s="45"/>
    </row>
    <row r="59" spans="1:7" ht="15.75" x14ac:dyDescent="0.25">
      <c r="A59" s="44" t="s">
        <v>29</v>
      </c>
      <c r="B59" s="45"/>
      <c r="C59" s="40"/>
      <c r="D59" s="41" t="e">
        <f>VLOOKUP(C22,[1]Planilha4!B31:AV99989,16,0)</f>
        <v>#N/A</v>
      </c>
      <c r="E59" s="35" t="s">
        <v>67</v>
      </c>
      <c r="F59" s="44" t="s">
        <v>62</v>
      </c>
      <c r="G59" s="45"/>
    </row>
    <row r="60" spans="1:7" ht="15.75" x14ac:dyDescent="0.25">
      <c r="A60" s="44" t="s">
        <v>30</v>
      </c>
      <c r="B60" s="45"/>
      <c r="C60" s="40"/>
      <c r="D60" s="41" t="e">
        <f>VLOOKUP(C22,[1]Planilha4!B31:AV99989,17,0)</f>
        <v>#N/A</v>
      </c>
      <c r="E60" s="35" t="s">
        <v>67</v>
      </c>
      <c r="F60" s="44" t="s">
        <v>78</v>
      </c>
      <c r="G60" s="45"/>
    </row>
    <row r="61" spans="1:7" ht="15.75" x14ac:dyDescent="0.25">
      <c r="A61" s="44" t="s">
        <v>79</v>
      </c>
      <c r="B61" s="45"/>
      <c r="C61" s="40"/>
      <c r="D61" s="41" t="e">
        <f>VLOOKUP(C22,[1]Planilha4!B31:AV99989,43,0)</f>
        <v>#N/A</v>
      </c>
      <c r="E61" s="35" t="s">
        <v>72</v>
      </c>
      <c r="F61" s="46" t="s">
        <v>96</v>
      </c>
      <c r="G61" s="45"/>
    </row>
    <row r="62" spans="1:7" ht="15.75" x14ac:dyDescent="0.25">
      <c r="A62" s="44" t="s">
        <v>32</v>
      </c>
      <c r="B62" s="45"/>
      <c r="C62" s="40"/>
      <c r="D62" s="41" t="e">
        <f>VLOOKUP(C22,[1]Planilha4!B31:AV99989,18,0)</f>
        <v>#N/A</v>
      </c>
      <c r="E62" s="35" t="s">
        <v>67</v>
      </c>
      <c r="F62" s="44" t="s">
        <v>80</v>
      </c>
      <c r="G62" s="45"/>
    </row>
    <row r="63" spans="1:7" ht="15.75" x14ac:dyDescent="0.25">
      <c r="A63" s="36"/>
      <c r="B63" s="36"/>
      <c r="C63" s="36"/>
      <c r="D63" s="38"/>
      <c r="E63" s="36"/>
      <c r="F63" s="37"/>
      <c r="G63" s="37"/>
    </row>
    <row r="64" spans="1:7" x14ac:dyDescent="0.25">
      <c r="D64" s="50" t="s">
        <v>50</v>
      </c>
    </row>
    <row r="65" spans="1:7" ht="15.75" x14ac:dyDescent="0.25">
      <c r="A65" s="57" t="s">
        <v>90</v>
      </c>
      <c r="B65" s="49"/>
      <c r="C65" s="49"/>
      <c r="D65" s="49"/>
      <c r="E65" s="49"/>
      <c r="F65" s="49"/>
      <c r="G65" s="58"/>
    </row>
    <row r="66" spans="1:7" ht="15.75" x14ac:dyDescent="0.25">
      <c r="A66" s="59" t="s">
        <v>55</v>
      </c>
      <c r="B66" s="36" t="str">
        <f>IF(Planilha1!C63=D64,VLOOKUP('44.444.444_0004-44'!G62,Tabela1[#All],2,0),"")</f>
        <v/>
      </c>
      <c r="C66" s="82" t="s">
        <v>57</v>
      </c>
      <c r="D66" s="82"/>
      <c r="E66" s="36" t="str">
        <f>IF(Planilha1!C63=D64,VLOOKUP('44.444.444_0004-44'!G62,Tabela1[#All],6,0),"")</f>
        <v/>
      </c>
      <c r="F66" s="60" t="s">
        <v>56</v>
      </c>
      <c r="G66" s="61" t="str">
        <f>IF(Planilha1!C63=D64,VLOOKUP('44.444.444_0004-44'!G62,Tabela1[#All],5,0),"")</f>
        <v/>
      </c>
    </row>
    <row r="68" spans="1:7" ht="15.75" x14ac:dyDescent="0.25">
      <c r="A68" s="42" t="s">
        <v>58</v>
      </c>
      <c r="B68" s="43"/>
      <c r="C68" s="42" t="s">
        <v>59</v>
      </c>
      <c r="D68" s="43"/>
      <c r="E68" s="34" t="s">
        <v>60</v>
      </c>
      <c r="F68" s="42" t="s">
        <v>61</v>
      </c>
      <c r="G68" s="43"/>
    </row>
    <row r="69" spans="1:7" ht="15.75" x14ac:dyDescent="0.25">
      <c r="A69" s="44" t="s">
        <v>7</v>
      </c>
      <c r="B69" s="45"/>
      <c r="C69" s="40"/>
      <c r="D69" s="41" t="e">
        <f>VLOOKUP(E15,[1]Planilha4!B26:AV99984,19,0)</f>
        <v>#N/A</v>
      </c>
      <c r="E69" s="35" t="s">
        <v>62</v>
      </c>
      <c r="F69" s="44" t="s">
        <v>51</v>
      </c>
      <c r="G69" s="45"/>
    </row>
    <row r="70" spans="1:7" ht="15.75" x14ac:dyDescent="0.25">
      <c r="A70" s="44" t="s">
        <v>8</v>
      </c>
      <c r="B70" s="45"/>
      <c r="C70" s="40"/>
      <c r="D70" s="41" t="e">
        <f>VLOOKUP(E15,[1]Planilha4!B26:AV99984,20,0)</f>
        <v>#N/A</v>
      </c>
      <c r="E70" s="35" t="s">
        <v>62</v>
      </c>
      <c r="F70" s="46" t="s">
        <v>81</v>
      </c>
      <c r="G70" s="45"/>
    </row>
    <row r="71" spans="1:7" ht="15.75" x14ac:dyDescent="0.25">
      <c r="A71" s="44" t="s">
        <v>35</v>
      </c>
      <c r="B71" s="45"/>
      <c r="C71" s="40"/>
      <c r="D71" s="41" t="e">
        <f>VLOOKUP(E15,[1]Planilha4!B26:AV99984,44,0)</f>
        <v>#N/A</v>
      </c>
      <c r="E71" s="35" t="s">
        <v>82</v>
      </c>
      <c r="F71" s="46" t="s">
        <v>83</v>
      </c>
      <c r="G71" s="47"/>
    </row>
    <row r="72" spans="1:7" ht="15.75" x14ac:dyDescent="0.25">
      <c r="A72" s="44" t="s">
        <v>36</v>
      </c>
      <c r="B72" s="45"/>
      <c r="C72" s="40"/>
      <c r="D72" s="41" t="e">
        <f>VLOOKUP(E15,[1]Planilha4!B26:AV99984,45,0)</f>
        <v>#N/A</v>
      </c>
      <c r="E72" s="35" t="s">
        <v>62</v>
      </c>
      <c r="F72" s="46" t="s">
        <v>84</v>
      </c>
      <c r="G72" s="45"/>
    </row>
    <row r="73" spans="1:7" ht="15.75" x14ac:dyDescent="0.25">
      <c r="A73" s="44" t="s">
        <v>85</v>
      </c>
      <c r="B73" s="45"/>
      <c r="C73" s="40"/>
      <c r="D73" s="41" t="e">
        <f>VLOOKUP(E15,[1]Planilha4!B26:AV99984,46,0)</f>
        <v>#N/A</v>
      </c>
      <c r="E73" s="35" t="s">
        <v>72</v>
      </c>
      <c r="F73" s="46" t="s">
        <v>86</v>
      </c>
      <c r="G73" s="45"/>
    </row>
    <row r="74" spans="1:7" ht="15.75" x14ac:dyDescent="0.25">
      <c r="A74" s="44" t="s">
        <v>38</v>
      </c>
      <c r="B74" s="45"/>
      <c r="C74" s="40"/>
      <c r="D74" s="41" t="e">
        <f>VLOOKUP(E15,[1]Planilha4!B26:AV99984,47,0)</f>
        <v>#N/A</v>
      </c>
      <c r="E74" s="35" t="s">
        <v>87</v>
      </c>
      <c r="F74" s="44" t="s">
        <v>88</v>
      </c>
      <c r="G74" s="45"/>
    </row>
    <row r="75" spans="1:7" ht="15.75" x14ac:dyDescent="0.25">
      <c r="A75" s="46" t="s">
        <v>39</v>
      </c>
      <c r="B75" s="47"/>
      <c r="C75" s="40"/>
      <c r="D75" s="41" t="e">
        <f>VLOOKUP(E15,[1]Planilha4!B26:AV99984,21,0)</f>
        <v>#N/A</v>
      </c>
      <c r="E75" s="35" t="s">
        <v>65</v>
      </c>
      <c r="F75" s="44" t="s">
        <v>89</v>
      </c>
      <c r="G75" s="45"/>
    </row>
  </sheetData>
  <mergeCells count="157">
    <mergeCell ref="A75:B75"/>
    <mergeCell ref="C75:D75"/>
    <mergeCell ref="F75:G75"/>
    <mergeCell ref="A73:B73"/>
    <mergeCell ref="C73:D73"/>
    <mergeCell ref="F73:G73"/>
    <mergeCell ref="A74:B74"/>
    <mergeCell ref="C74:D74"/>
    <mergeCell ref="F74:G74"/>
    <mergeCell ref="A71:B71"/>
    <mergeCell ref="C71:D71"/>
    <mergeCell ref="F71:G71"/>
    <mergeCell ref="A72:B72"/>
    <mergeCell ref="C72:D72"/>
    <mergeCell ref="F72:G72"/>
    <mergeCell ref="A69:B69"/>
    <mergeCell ref="C69:D69"/>
    <mergeCell ref="F69:G69"/>
    <mergeCell ref="A70:B70"/>
    <mergeCell ref="C70:D70"/>
    <mergeCell ref="F70:G70"/>
    <mergeCell ref="A62:B62"/>
    <mergeCell ref="C62:D62"/>
    <mergeCell ref="F62:G62"/>
    <mergeCell ref="A65:G65"/>
    <mergeCell ref="C66:D66"/>
    <mergeCell ref="A68:B68"/>
    <mergeCell ref="C68:D68"/>
    <mergeCell ref="F68:G68"/>
    <mergeCell ref="A60:B60"/>
    <mergeCell ref="C60:D60"/>
    <mergeCell ref="F60:G60"/>
    <mergeCell ref="A61:B61"/>
    <mergeCell ref="C61:D61"/>
    <mergeCell ref="F61:G61"/>
    <mergeCell ref="A58:B58"/>
    <mergeCell ref="C58:D58"/>
    <mergeCell ref="F58:G58"/>
    <mergeCell ref="A59:B59"/>
    <mergeCell ref="C59:D59"/>
    <mergeCell ref="F59:G59"/>
    <mergeCell ref="A56:B56"/>
    <mergeCell ref="C56:D56"/>
    <mergeCell ref="F56:G56"/>
    <mergeCell ref="A57:B57"/>
    <mergeCell ref="C57:D57"/>
    <mergeCell ref="F57:G57"/>
    <mergeCell ref="A54:B54"/>
    <mergeCell ref="C54:D54"/>
    <mergeCell ref="F54:G54"/>
    <mergeCell ref="A55:B55"/>
    <mergeCell ref="C55:D55"/>
    <mergeCell ref="F55:G55"/>
    <mergeCell ref="A49:G49"/>
    <mergeCell ref="C50:D50"/>
    <mergeCell ref="A52:B52"/>
    <mergeCell ref="C52:D52"/>
    <mergeCell ref="F52:G52"/>
    <mergeCell ref="A53:B53"/>
    <mergeCell ref="C53:D53"/>
    <mergeCell ref="F53:G53"/>
    <mergeCell ref="A45:B45"/>
    <mergeCell ref="C45:D45"/>
    <mergeCell ref="F45:G45"/>
    <mergeCell ref="A46:B46"/>
    <mergeCell ref="C46:D46"/>
    <mergeCell ref="F46:G46"/>
    <mergeCell ref="A43:B43"/>
    <mergeCell ref="C43:D43"/>
    <mergeCell ref="F43:G43"/>
    <mergeCell ref="A44:B44"/>
    <mergeCell ref="C44:D44"/>
    <mergeCell ref="F44:G44"/>
    <mergeCell ref="A41:B41"/>
    <mergeCell ref="C41:D41"/>
    <mergeCell ref="F41:G41"/>
    <mergeCell ref="A42:B42"/>
    <mergeCell ref="C42:D42"/>
    <mergeCell ref="F42:G42"/>
    <mergeCell ref="A39:B39"/>
    <mergeCell ref="C39:D39"/>
    <mergeCell ref="F39:G39"/>
    <mergeCell ref="A40:B40"/>
    <mergeCell ref="C40:D40"/>
    <mergeCell ref="F40:G40"/>
    <mergeCell ref="A37:B37"/>
    <mergeCell ref="C37:D37"/>
    <mergeCell ref="F37:G37"/>
    <mergeCell ref="A38:B38"/>
    <mergeCell ref="C38:D38"/>
    <mergeCell ref="F38:G38"/>
    <mergeCell ref="A31:G31"/>
    <mergeCell ref="A33:G33"/>
    <mergeCell ref="C34:D34"/>
    <mergeCell ref="A36:B36"/>
    <mergeCell ref="C36:D36"/>
    <mergeCell ref="F36:G36"/>
    <mergeCell ref="A29:B29"/>
    <mergeCell ref="C29:D29"/>
    <mergeCell ref="F29:G29"/>
    <mergeCell ref="A30:B30"/>
    <mergeCell ref="C30:D30"/>
    <mergeCell ref="F30:G30"/>
    <mergeCell ref="A27:B27"/>
    <mergeCell ref="C27:D27"/>
    <mergeCell ref="F27:G27"/>
    <mergeCell ref="A28:B28"/>
    <mergeCell ref="C28:D28"/>
    <mergeCell ref="F28:G28"/>
    <mergeCell ref="A25:B25"/>
    <mergeCell ref="C25:D25"/>
    <mergeCell ref="F25:G25"/>
    <mergeCell ref="A26:B26"/>
    <mergeCell ref="C26:D26"/>
    <mergeCell ref="F26:G26"/>
    <mergeCell ref="A23:B23"/>
    <mergeCell ref="C23:D23"/>
    <mergeCell ref="F23:G23"/>
    <mergeCell ref="A24:B24"/>
    <mergeCell ref="C24:D24"/>
    <mergeCell ref="F24:G24"/>
    <mergeCell ref="A17:G17"/>
    <mergeCell ref="A19:G19"/>
    <mergeCell ref="C20:D20"/>
    <mergeCell ref="A22:B22"/>
    <mergeCell ref="C22:D22"/>
    <mergeCell ref="F22:G22"/>
    <mergeCell ref="A15:B15"/>
    <mergeCell ref="C15:D15"/>
    <mergeCell ref="F15:G15"/>
    <mergeCell ref="A16:B16"/>
    <mergeCell ref="C16:D16"/>
    <mergeCell ref="F16:G16"/>
    <mergeCell ref="A13:B13"/>
    <mergeCell ref="C13:D13"/>
    <mergeCell ref="F13:G13"/>
    <mergeCell ref="A14:B14"/>
    <mergeCell ref="C14:D14"/>
    <mergeCell ref="F14:G14"/>
    <mergeCell ref="A11:B11"/>
    <mergeCell ref="C11:D11"/>
    <mergeCell ref="F11:G11"/>
    <mergeCell ref="A12:B12"/>
    <mergeCell ref="C12:D12"/>
    <mergeCell ref="F12:G12"/>
    <mergeCell ref="A9:B9"/>
    <mergeCell ref="C9:D9"/>
    <mergeCell ref="F9:G9"/>
    <mergeCell ref="A10:B10"/>
    <mergeCell ref="C10:D10"/>
    <mergeCell ref="F10:G10"/>
    <mergeCell ref="A1:F1"/>
    <mergeCell ref="A5:G5"/>
    <mergeCell ref="C6:D6"/>
    <mergeCell ref="A8:B8"/>
    <mergeCell ref="C8:D8"/>
    <mergeCell ref="F8:G8"/>
  </mergeCells>
  <printOptions horizontalCentered="1"/>
  <pageMargins left="0.11811023622047245" right="0.11811023622047245" top="0.19685039370078741" bottom="0.19685039370078741" header="0.31496062992125984" footer="0.31496062992125984"/>
  <pageSetup paperSize="9" scale="68" orientation="portrait" r:id="rId1"/>
  <colBreaks count="1" manualBreakCount="1">
    <brk id="7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56F4DE-33F1-4497-85CA-70858CA27DF4}">
  <dimension ref="A1:G75"/>
  <sheetViews>
    <sheetView zoomScaleNormal="100" workbookViewId="0">
      <selection activeCell="H2" sqref="H2"/>
    </sheetView>
  </sheetViews>
  <sheetFormatPr defaultRowHeight="15" x14ac:dyDescent="0.25"/>
  <cols>
    <col min="1" max="1" width="21.7109375" style="25" customWidth="1"/>
    <col min="2" max="2" width="20.7109375" style="25" customWidth="1"/>
    <col min="3" max="3" width="7.85546875" style="25" customWidth="1"/>
    <col min="4" max="4" width="29.5703125" style="25" customWidth="1"/>
    <col min="5" max="5" width="20.5703125" style="25" customWidth="1"/>
    <col min="6" max="6" width="21.42578125" style="25" customWidth="1"/>
    <col min="7" max="7" width="25.7109375" style="25" customWidth="1"/>
  </cols>
  <sheetData>
    <row r="1" spans="1:7" ht="29.25" customHeight="1" thickBot="1" x14ac:dyDescent="0.3">
      <c r="A1" s="48" t="s">
        <v>109</v>
      </c>
      <c r="B1" s="48"/>
      <c r="C1" s="48"/>
      <c r="D1" s="48"/>
      <c r="E1" s="48"/>
      <c r="F1" s="48"/>
      <c r="G1" s="39"/>
    </row>
    <row r="2" spans="1:7" ht="15.75" x14ac:dyDescent="0.25">
      <c r="A2" s="30" t="s">
        <v>53</v>
      </c>
      <c r="B2" s="31" t="str">
        <f>VLOOKUP($G$2,Tabela1[#All],8,0)</f>
        <v>Límpido e isento de impurezas</v>
      </c>
      <c r="C2" s="31"/>
      <c r="D2" s="31"/>
      <c r="F2" s="29" t="s">
        <v>54</v>
      </c>
      <c r="G2" s="93" t="s">
        <v>101</v>
      </c>
    </row>
    <row r="3" spans="1:7" ht="16.5" thickBot="1" x14ac:dyDescent="0.3">
      <c r="A3" s="51"/>
      <c r="B3" s="31"/>
      <c r="C3" s="31"/>
      <c r="D3" s="31"/>
      <c r="F3" s="29"/>
      <c r="G3" s="32"/>
    </row>
    <row r="4" spans="1:7" x14ac:dyDescent="0.25">
      <c r="A4" s="53"/>
      <c r="B4" s="54"/>
      <c r="C4" s="54"/>
      <c r="D4" s="55" t="s">
        <v>40</v>
      </c>
      <c r="E4" s="54"/>
      <c r="F4" s="54"/>
      <c r="G4" s="56"/>
    </row>
    <row r="5" spans="1:7" ht="15.75" x14ac:dyDescent="0.25">
      <c r="A5" s="57" t="s">
        <v>90</v>
      </c>
      <c r="B5" s="49"/>
      <c r="C5" s="49"/>
      <c r="D5" s="49"/>
      <c r="E5" s="49"/>
      <c r="F5" s="49"/>
      <c r="G5" s="58"/>
    </row>
    <row r="6" spans="1:7" ht="15.75" x14ac:dyDescent="0.25">
      <c r="A6" s="59" t="s">
        <v>55</v>
      </c>
      <c r="B6" s="36">
        <f>IF(Planilha1!C2=D4,VLOOKUP('55.555.555_0005-55'!G2,Tabela1[#All],2,0),"")</f>
        <v>7</v>
      </c>
      <c r="C6" s="82" t="s">
        <v>57</v>
      </c>
      <c r="D6" s="82"/>
      <c r="E6" s="36">
        <f>IF(Planilha1!C2=D4,VLOOKUP('55.555.555_0005-55'!G2,Tabela1[#All],6,0),"")</f>
        <v>4</v>
      </c>
      <c r="F6" s="60" t="s">
        <v>56</v>
      </c>
      <c r="G6" s="61">
        <f>IF(Planilha1!C2=D4,VLOOKUP('55.555.555_0005-55'!G2,Tabela1[#All],5,0),"")</f>
        <v>5</v>
      </c>
    </row>
    <row r="7" spans="1:7" x14ac:dyDescent="0.25">
      <c r="A7" s="62"/>
      <c r="B7" s="63"/>
      <c r="C7" s="63"/>
      <c r="D7" s="63"/>
      <c r="E7" s="63"/>
      <c r="F7" s="63"/>
      <c r="G7" s="64"/>
    </row>
    <row r="8" spans="1:7" ht="15.75" x14ac:dyDescent="0.25">
      <c r="A8" s="65" t="s">
        <v>58</v>
      </c>
      <c r="B8" s="43"/>
      <c r="C8" s="42" t="s">
        <v>59</v>
      </c>
      <c r="D8" s="43"/>
      <c r="E8" s="34" t="s">
        <v>60</v>
      </c>
      <c r="F8" s="42" t="s">
        <v>61</v>
      </c>
      <c r="G8" s="66"/>
    </row>
    <row r="9" spans="1:7" ht="15.75" x14ac:dyDescent="0.25">
      <c r="A9" s="67" t="s">
        <v>7</v>
      </c>
      <c r="B9" s="45"/>
      <c r="C9" s="83" t="str">
        <f>IF(Planilha1!C2=D4,VLOOKUP('55.555.555_0005-55'!G2,Tabela1[#All],8,0),"")</f>
        <v>Límpido e isento de impurezas</v>
      </c>
      <c r="D9" s="84"/>
      <c r="E9" s="35" t="s">
        <v>62</v>
      </c>
      <c r="F9" s="44" t="s">
        <v>51</v>
      </c>
      <c r="G9" s="68"/>
    </row>
    <row r="10" spans="1:7" ht="15.75" x14ac:dyDescent="0.25">
      <c r="A10" s="67" t="s">
        <v>8</v>
      </c>
      <c r="B10" s="45"/>
      <c r="C10" s="83" t="str">
        <f>IF(Planilha1!C2=D4,VLOOKUP('55.555.555_0005-55'!G2,Tabela1[#All],9,0),"")</f>
        <v>Laranja</v>
      </c>
      <c r="D10" s="84"/>
      <c r="E10" s="35" t="s">
        <v>62</v>
      </c>
      <c r="F10" s="44" t="s">
        <v>63</v>
      </c>
      <c r="G10" s="68"/>
    </row>
    <row r="11" spans="1:7" ht="15.75" x14ac:dyDescent="0.25">
      <c r="A11" s="69" t="s">
        <v>9</v>
      </c>
      <c r="B11" s="47"/>
      <c r="C11" s="85" t="str">
        <f>IF(Planilha1!C2=D4,VLOOKUP('55.555.555_0005-55'!G2,Tabela1[#All],10,0),"")</f>
        <v xml:space="preserve"> - </v>
      </c>
      <c r="D11" s="86"/>
      <c r="E11" s="35" t="s">
        <v>72</v>
      </c>
      <c r="F11" s="46" t="s">
        <v>73</v>
      </c>
      <c r="G11" s="70"/>
    </row>
    <row r="12" spans="1:7" ht="15.75" x14ac:dyDescent="0.25">
      <c r="A12" s="69" t="s">
        <v>64</v>
      </c>
      <c r="B12" s="45"/>
      <c r="C12" s="85">
        <f>IF(Planilha1!C2=D4,VLOOKUP('55.555.555_0005-55'!G2,Tabela1[#All],11,0),"")</f>
        <v>28</v>
      </c>
      <c r="D12" s="86"/>
      <c r="E12" s="35" t="s">
        <v>65</v>
      </c>
      <c r="F12" s="46" t="s">
        <v>66</v>
      </c>
      <c r="G12" s="68"/>
    </row>
    <row r="13" spans="1:7" ht="15.75" x14ac:dyDescent="0.25">
      <c r="A13" s="67" t="s">
        <v>11</v>
      </c>
      <c r="B13" s="45"/>
      <c r="C13" s="87">
        <f>IF(Planilha1!C2=D4,VLOOKUP('55.555.555_0005-55'!G2,Tabela1[#All],12,0),"")</f>
        <v>54.6</v>
      </c>
      <c r="D13" s="88"/>
      <c r="E13" s="35" t="s">
        <v>67</v>
      </c>
      <c r="F13" s="44" t="s">
        <v>68</v>
      </c>
      <c r="G13" s="68"/>
    </row>
    <row r="14" spans="1:7" ht="15.75" x14ac:dyDescent="0.25">
      <c r="A14" s="67" t="s">
        <v>12</v>
      </c>
      <c r="B14" s="45"/>
      <c r="C14" s="87">
        <f>IF(Planilha1!C2=D4,VLOOKUP('55.555.555_0005-55'!G2,Tabela1[#All],13,0),"")</f>
        <v>71.900000000000006</v>
      </c>
      <c r="D14" s="88"/>
      <c r="E14" s="35" t="s">
        <v>67</v>
      </c>
      <c r="F14" s="44" t="s">
        <v>69</v>
      </c>
      <c r="G14" s="68"/>
    </row>
    <row r="15" spans="1:7" ht="15.75" x14ac:dyDescent="0.25">
      <c r="A15" s="67" t="s">
        <v>13</v>
      </c>
      <c r="B15" s="45"/>
      <c r="C15" s="87">
        <f>IF(Planilha1!C2=D4,VLOOKUP('55.555.555_0005-55'!G2,Tabela1[#All],14,0),"")</f>
        <v>148.6</v>
      </c>
      <c r="D15" s="88"/>
      <c r="E15" s="35" t="s">
        <v>67</v>
      </c>
      <c r="F15" s="44" t="s">
        <v>70</v>
      </c>
      <c r="G15" s="68"/>
    </row>
    <row r="16" spans="1:7" ht="16.5" thickBot="1" x14ac:dyDescent="0.3">
      <c r="A16" s="71" t="s">
        <v>14</v>
      </c>
      <c r="B16" s="72"/>
      <c r="C16" s="89">
        <f>IF(Planilha1!C2=D4,VLOOKUP('55.555.555_0005-55'!G2,Tabela1[#All],15,0),"")</f>
        <v>196.2</v>
      </c>
      <c r="D16" s="90"/>
      <c r="E16" s="73" t="s">
        <v>67</v>
      </c>
      <c r="F16" s="74" t="s">
        <v>71</v>
      </c>
      <c r="G16" s="75"/>
    </row>
    <row r="17" spans="1:7" ht="17.25" customHeight="1" thickBot="1" x14ac:dyDescent="0.3">
      <c r="A17" s="52"/>
      <c r="B17" s="52"/>
      <c r="C17" s="52"/>
      <c r="D17" s="52"/>
      <c r="E17" s="52"/>
      <c r="F17" s="52"/>
      <c r="G17" s="52"/>
    </row>
    <row r="18" spans="1:7" ht="15.75" x14ac:dyDescent="0.25">
      <c r="A18" s="76"/>
      <c r="B18" s="77"/>
      <c r="C18" s="77"/>
      <c r="D18" s="78" t="s">
        <v>44</v>
      </c>
      <c r="E18" s="33"/>
      <c r="F18" s="77"/>
      <c r="G18" s="79"/>
    </row>
    <row r="19" spans="1:7" ht="15.75" x14ac:dyDescent="0.25">
      <c r="A19" s="57" t="s">
        <v>90</v>
      </c>
      <c r="B19" s="49"/>
      <c r="C19" s="49"/>
      <c r="D19" s="49"/>
      <c r="E19" s="49"/>
      <c r="F19" s="49"/>
      <c r="G19" s="58"/>
    </row>
    <row r="20" spans="1:7" ht="15.75" x14ac:dyDescent="0.25">
      <c r="A20" s="59" t="s">
        <v>55</v>
      </c>
      <c r="B20" s="36" t="str">
        <f>IF(Planilha1!C16=D18,VLOOKUP('55.555.555_0005-55'!G16,Tabela1[#All],2,0),"")</f>
        <v/>
      </c>
      <c r="C20" s="82" t="s">
        <v>57</v>
      </c>
      <c r="D20" s="82"/>
      <c r="E20" s="36" t="str">
        <f>IF(Planilha1!C16=D18,VLOOKUP('55.555.555_0005-55'!G16,Tabela1[#All],6,0),"")</f>
        <v/>
      </c>
      <c r="F20" s="60" t="s">
        <v>56</v>
      </c>
      <c r="G20" s="61" t="str">
        <f>IF(Planilha1!C16=D18,VLOOKUP('55.555.555_0005-55'!G16,Tabela1[#All],5,0),"")</f>
        <v/>
      </c>
    </row>
    <row r="21" spans="1:7" x14ac:dyDescent="0.25">
      <c r="A21" s="62"/>
      <c r="B21" s="63"/>
      <c r="C21" s="63"/>
      <c r="D21" s="63"/>
      <c r="E21" s="63"/>
      <c r="F21" s="63"/>
      <c r="G21" s="64"/>
    </row>
    <row r="22" spans="1:7" ht="15.75" x14ac:dyDescent="0.25">
      <c r="A22" s="65" t="s">
        <v>58</v>
      </c>
      <c r="B22" s="43"/>
      <c r="C22" s="42" t="s">
        <v>59</v>
      </c>
      <c r="D22" s="43"/>
      <c r="E22" s="34" t="s">
        <v>60</v>
      </c>
      <c r="F22" s="42" t="s">
        <v>61</v>
      </c>
      <c r="G22" s="66"/>
    </row>
    <row r="23" spans="1:7" ht="15.75" x14ac:dyDescent="0.25">
      <c r="A23" s="67" t="s">
        <v>7</v>
      </c>
      <c r="B23" s="45"/>
      <c r="C23" s="83"/>
      <c r="D23" s="84"/>
      <c r="E23" s="35" t="s">
        <v>62</v>
      </c>
      <c r="F23" s="44" t="s">
        <v>51</v>
      </c>
      <c r="G23" s="68"/>
    </row>
    <row r="24" spans="1:7" ht="15.75" x14ac:dyDescent="0.25">
      <c r="A24" s="67" t="s">
        <v>8</v>
      </c>
      <c r="B24" s="45"/>
      <c r="C24" s="83"/>
      <c r="D24" s="84"/>
      <c r="E24" s="35" t="s">
        <v>62</v>
      </c>
      <c r="F24" s="44" t="s">
        <v>63</v>
      </c>
      <c r="G24" s="68"/>
    </row>
    <row r="25" spans="1:7" ht="15.75" x14ac:dyDescent="0.25">
      <c r="A25" s="69" t="s">
        <v>64</v>
      </c>
      <c r="B25" s="45"/>
      <c r="C25" s="85"/>
      <c r="D25" s="86"/>
      <c r="E25" s="35" t="s">
        <v>65</v>
      </c>
      <c r="F25" s="46" t="s">
        <v>73</v>
      </c>
      <c r="G25" s="70"/>
    </row>
    <row r="26" spans="1:7" ht="15.75" x14ac:dyDescent="0.25">
      <c r="A26" s="67" t="s">
        <v>11</v>
      </c>
      <c r="B26" s="45"/>
      <c r="C26" s="87"/>
      <c r="D26" s="88"/>
      <c r="E26" s="35" t="s">
        <v>67</v>
      </c>
      <c r="F26" s="46" t="s">
        <v>66</v>
      </c>
      <c r="G26" s="68"/>
    </row>
    <row r="27" spans="1:7" ht="15.75" x14ac:dyDescent="0.25">
      <c r="A27" s="67" t="s">
        <v>12</v>
      </c>
      <c r="B27" s="45"/>
      <c r="C27" s="87"/>
      <c r="D27" s="88"/>
      <c r="E27" s="35" t="s">
        <v>67</v>
      </c>
      <c r="F27" s="44" t="s">
        <v>68</v>
      </c>
      <c r="G27" s="68"/>
    </row>
    <row r="28" spans="1:7" ht="15.75" x14ac:dyDescent="0.25">
      <c r="A28" s="67" t="s">
        <v>13</v>
      </c>
      <c r="B28" s="45"/>
      <c r="C28" s="87"/>
      <c r="D28" s="88"/>
      <c r="E28" s="35" t="s">
        <v>67</v>
      </c>
      <c r="F28" s="44" t="s">
        <v>69</v>
      </c>
      <c r="G28" s="68"/>
    </row>
    <row r="29" spans="1:7" ht="15.75" x14ac:dyDescent="0.25">
      <c r="A29" s="67" t="s">
        <v>14</v>
      </c>
      <c r="B29" s="45"/>
      <c r="C29" s="87"/>
      <c r="D29" s="88"/>
      <c r="E29" s="35" t="s">
        <v>67</v>
      </c>
      <c r="F29" s="44" t="s">
        <v>70</v>
      </c>
      <c r="G29" s="68"/>
    </row>
    <row r="30" spans="1:7" ht="16.5" thickBot="1" x14ac:dyDescent="0.3">
      <c r="A30" s="80" t="s">
        <v>9</v>
      </c>
      <c r="B30" s="81"/>
      <c r="C30" s="91"/>
      <c r="D30" s="92"/>
      <c r="E30" s="73" t="s">
        <v>72</v>
      </c>
      <c r="F30" s="74" t="s">
        <v>71</v>
      </c>
      <c r="G30" s="75"/>
    </row>
    <row r="31" spans="1:7" ht="17.25" customHeight="1" x14ac:dyDescent="0.25">
      <c r="A31" s="52"/>
      <c r="B31" s="52"/>
      <c r="C31" s="52"/>
      <c r="D31" s="52"/>
      <c r="E31" s="52"/>
      <c r="F31" s="52"/>
      <c r="G31" s="52"/>
    </row>
    <row r="32" spans="1:7" x14ac:dyDescent="0.25">
      <c r="D32" s="50" t="s">
        <v>47</v>
      </c>
    </row>
    <row r="33" spans="1:7" ht="15.75" x14ac:dyDescent="0.25">
      <c r="A33" s="57" t="s">
        <v>90</v>
      </c>
      <c r="B33" s="49"/>
      <c r="C33" s="49"/>
      <c r="D33" s="49"/>
      <c r="E33" s="49"/>
      <c r="F33" s="49"/>
      <c r="G33" s="58"/>
    </row>
    <row r="34" spans="1:7" ht="15.75" x14ac:dyDescent="0.25">
      <c r="A34" s="59" t="s">
        <v>55</v>
      </c>
      <c r="B34" s="36" t="str">
        <f>IF(Planilha1!C30=D32,VLOOKUP('55.555.555_0005-55'!G30,Tabela1[#All],2,0),"")</f>
        <v/>
      </c>
      <c r="C34" s="82" t="s">
        <v>57</v>
      </c>
      <c r="D34" s="82"/>
      <c r="E34" s="36" t="str">
        <f>IF(Planilha1!C30=D32,VLOOKUP('55.555.555_0005-55'!G30,Tabela1[#All],6,0),"")</f>
        <v/>
      </c>
      <c r="F34" s="60" t="s">
        <v>56</v>
      </c>
      <c r="G34" s="61" t="str">
        <f>IF(Planilha1!C30=D32,VLOOKUP('55.555.555_0005-55'!G30,Tabela1[#All],5,0),"")</f>
        <v/>
      </c>
    </row>
    <row r="35" spans="1:7" ht="15.75" x14ac:dyDescent="0.25">
      <c r="A35" s="29"/>
      <c r="B35" s="32"/>
      <c r="C35" s="32"/>
      <c r="D35" s="29"/>
      <c r="E35" s="32"/>
      <c r="F35" s="29"/>
      <c r="G35" s="36"/>
    </row>
    <row r="36" spans="1:7" ht="15.75" x14ac:dyDescent="0.25">
      <c r="A36" s="42" t="s">
        <v>58</v>
      </c>
      <c r="B36" s="43"/>
      <c r="C36" s="42" t="s">
        <v>59</v>
      </c>
      <c r="D36" s="43"/>
      <c r="E36" s="34" t="s">
        <v>60</v>
      </c>
      <c r="F36" s="42" t="s">
        <v>61</v>
      </c>
      <c r="G36" s="43"/>
    </row>
    <row r="37" spans="1:7" ht="15.75" x14ac:dyDescent="0.25">
      <c r="A37" s="44" t="s">
        <v>7</v>
      </c>
      <c r="B37" s="45"/>
      <c r="C37" s="40" t="e">
        <f>VLOOKUP(F6,[1]Planilha4!B14:AV99972,11,0)</f>
        <v>#N/A</v>
      </c>
      <c r="D37" s="41"/>
      <c r="E37" s="35" t="s">
        <v>62</v>
      </c>
      <c r="F37" s="44" t="s">
        <v>51</v>
      </c>
      <c r="G37" s="45"/>
    </row>
    <row r="38" spans="1:7" ht="15.75" x14ac:dyDescent="0.25">
      <c r="A38" s="44" t="s">
        <v>8</v>
      </c>
      <c r="B38" s="45"/>
      <c r="C38" s="40"/>
      <c r="D38" s="41" t="e">
        <f>VLOOKUP(F6,[1]Planilha4!B14:AV99972,12,0)</f>
        <v>#N/A</v>
      </c>
      <c r="E38" s="35" t="s">
        <v>62</v>
      </c>
      <c r="F38" s="46" t="s">
        <v>92</v>
      </c>
      <c r="G38" s="45"/>
    </row>
    <row r="39" spans="1:7" ht="15.75" x14ac:dyDescent="0.25">
      <c r="A39" s="44" t="s">
        <v>25</v>
      </c>
      <c r="B39" s="45"/>
      <c r="C39" s="40"/>
      <c r="D39" s="41" t="e">
        <f>VLOOKUP(F6,[1]Planilha4!B14:AV99972,42,0)</f>
        <v>#N/A</v>
      </c>
      <c r="E39" s="35" t="s">
        <v>65</v>
      </c>
      <c r="F39" s="46" t="s">
        <v>74</v>
      </c>
      <c r="G39" s="47"/>
    </row>
    <row r="40" spans="1:7" ht="15.75" x14ac:dyDescent="0.25">
      <c r="A40" s="44" t="s">
        <v>26</v>
      </c>
      <c r="B40" s="45"/>
      <c r="C40" s="40"/>
      <c r="D40" s="41" t="e">
        <f>VLOOKUP(F6,[1]Planilha4!B14:AV99972,13,0)</f>
        <v>#N/A</v>
      </c>
      <c r="E40" s="35" t="s">
        <v>67</v>
      </c>
      <c r="F40" s="46" t="s">
        <v>77</v>
      </c>
      <c r="G40" s="45"/>
    </row>
    <row r="41" spans="1:7" ht="15.75" x14ac:dyDescent="0.25">
      <c r="A41" s="44" t="s">
        <v>27</v>
      </c>
      <c r="B41" s="45"/>
      <c r="C41" s="40"/>
      <c r="D41" s="41" t="e">
        <f>VLOOKUP(F6,[1]Planilha4!B14:AV99972,14,0)</f>
        <v>#N/A</v>
      </c>
      <c r="E41" s="35" t="s">
        <v>67</v>
      </c>
      <c r="F41" s="46" t="s">
        <v>93</v>
      </c>
      <c r="G41" s="45"/>
    </row>
    <row r="42" spans="1:7" ht="15.75" x14ac:dyDescent="0.25">
      <c r="A42" s="44" t="s">
        <v>28</v>
      </c>
      <c r="B42" s="45"/>
      <c r="C42" s="40"/>
      <c r="D42" s="41" t="e">
        <f>VLOOKUP(F6,[1]Planilha4!B14:AV99972,15,0)</f>
        <v>#N/A</v>
      </c>
      <c r="E42" s="35" t="s">
        <v>67</v>
      </c>
      <c r="F42" s="44" t="s">
        <v>76</v>
      </c>
      <c r="G42" s="45"/>
    </row>
    <row r="43" spans="1:7" ht="15.75" x14ac:dyDescent="0.25">
      <c r="A43" s="44" t="s">
        <v>29</v>
      </c>
      <c r="B43" s="45"/>
      <c r="C43" s="40"/>
      <c r="D43" s="41" t="e">
        <f>VLOOKUP(F6,[1]Planilha4!B14:AV99972,16,0)</f>
        <v>#N/A</v>
      </c>
      <c r="E43" s="35" t="s">
        <v>67</v>
      </c>
      <c r="F43" s="44" t="s">
        <v>77</v>
      </c>
      <c r="G43" s="45"/>
    </row>
    <row r="44" spans="1:7" ht="15.75" x14ac:dyDescent="0.25">
      <c r="A44" s="44" t="s">
        <v>30</v>
      </c>
      <c r="B44" s="45"/>
      <c r="C44" s="40"/>
      <c r="D44" s="41" t="e">
        <f>VLOOKUP(F6,[1]Planilha4!B14:AV99972,17,0)</f>
        <v>#N/A</v>
      </c>
      <c r="E44" s="35" t="s">
        <v>67</v>
      </c>
      <c r="F44" s="44" t="s">
        <v>78</v>
      </c>
      <c r="G44" s="45"/>
    </row>
    <row r="45" spans="1:7" ht="15.75" x14ac:dyDescent="0.25">
      <c r="A45" s="44" t="s">
        <v>79</v>
      </c>
      <c r="B45" s="45"/>
      <c r="C45" s="40"/>
      <c r="D45" s="41" t="e">
        <f>VLOOKUP(F6,[1]Planilha4!B14:AV99972,43,0)</f>
        <v>#N/A</v>
      </c>
      <c r="E45" s="35" t="s">
        <v>72</v>
      </c>
      <c r="F45" s="46" t="s">
        <v>94</v>
      </c>
      <c r="G45" s="45"/>
    </row>
    <row r="46" spans="1:7" ht="15.75" x14ac:dyDescent="0.25">
      <c r="A46" s="44" t="s">
        <v>32</v>
      </c>
      <c r="B46" s="45"/>
      <c r="C46" s="40"/>
      <c r="D46" s="41" t="e">
        <f>VLOOKUP(F6,[1]Planilha4!B14:AV99972,18,0)</f>
        <v>#N/A</v>
      </c>
      <c r="E46" s="35" t="s">
        <v>67</v>
      </c>
      <c r="F46" s="44" t="s">
        <v>80</v>
      </c>
      <c r="G46" s="45"/>
    </row>
    <row r="48" spans="1:7" x14ac:dyDescent="0.25">
      <c r="D48" s="50" t="s">
        <v>49</v>
      </c>
    </row>
    <row r="49" spans="1:7" ht="15.75" x14ac:dyDescent="0.25">
      <c r="A49" s="57" t="s">
        <v>90</v>
      </c>
      <c r="B49" s="49"/>
      <c r="C49" s="49"/>
      <c r="D49" s="49"/>
      <c r="E49" s="49"/>
      <c r="F49" s="49"/>
      <c r="G49" s="58"/>
    </row>
    <row r="50" spans="1:7" ht="15.75" x14ac:dyDescent="0.25">
      <c r="A50" s="59" t="s">
        <v>55</v>
      </c>
      <c r="B50" s="36" t="str">
        <f>IF(Planilha1!C46=D48,VLOOKUP('55.555.555_0005-55'!G46,Tabela1[#All],2,0),"")</f>
        <v/>
      </c>
      <c r="C50" s="82" t="s">
        <v>57</v>
      </c>
      <c r="D50" s="82"/>
      <c r="E50" s="36" t="str">
        <f>IF(Planilha1!C46=D48,VLOOKUP('55.555.555_0005-55'!G46,Tabela1[#All],6,0),"")</f>
        <v/>
      </c>
      <c r="F50" s="60" t="s">
        <v>56</v>
      </c>
      <c r="G50" s="61" t="str">
        <f>IF(Planilha1!C46=D48,VLOOKUP('55.555.555_0005-55'!G46,Tabela1[#All],5,0),"")</f>
        <v/>
      </c>
    </row>
    <row r="51" spans="1:7" ht="15.75" x14ac:dyDescent="0.25">
      <c r="A51" s="29"/>
      <c r="B51" s="32"/>
      <c r="C51" s="32"/>
      <c r="D51" s="28"/>
      <c r="E51" s="32"/>
      <c r="F51" s="29"/>
      <c r="G51" s="36"/>
    </row>
    <row r="52" spans="1:7" ht="15.75" x14ac:dyDescent="0.25">
      <c r="A52" s="42" t="s">
        <v>58</v>
      </c>
      <c r="B52" s="43"/>
      <c r="C52" s="42" t="s">
        <v>59</v>
      </c>
      <c r="D52" s="43"/>
      <c r="E52" s="34" t="s">
        <v>60</v>
      </c>
      <c r="F52" s="42" t="s">
        <v>61</v>
      </c>
      <c r="G52" s="43"/>
    </row>
    <row r="53" spans="1:7" ht="15.75" x14ac:dyDescent="0.25">
      <c r="A53" s="44" t="s">
        <v>7</v>
      </c>
      <c r="B53" s="45"/>
      <c r="C53" s="40"/>
      <c r="D53" s="41" t="e">
        <f>VLOOKUP(C22,[1]Planilha4!B31:AV99989,11,0)</f>
        <v>#N/A</v>
      </c>
      <c r="E53" s="35" t="s">
        <v>62</v>
      </c>
      <c r="F53" s="44" t="s">
        <v>51</v>
      </c>
      <c r="G53" s="45"/>
    </row>
    <row r="54" spans="1:7" ht="15.75" x14ac:dyDescent="0.25">
      <c r="A54" s="44" t="s">
        <v>8</v>
      </c>
      <c r="B54" s="45"/>
      <c r="C54" s="40"/>
      <c r="D54" s="41" t="e">
        <f>VLOOKUP(C22,[1]Planilha4!B31:AV99989,12,0)</f>
        <v>#N/A</v>
      </c>
      <c r="E54" s="35" t="s">
        <v>62</v>
      </c>
      <c r="F54" s="46" t="s">
        <v>95</v>
      </c>
      <c r="G54" s="45"/>
    </row>
    <row r="55" spans="1:7" ht="15.75" x14ac:dyDescent="0.25">
      <c r="A55" s="44" t="s">
        <v>25</v>
      </c>
      <c r="B55" s="45"/>
      <c r="C55" s="40"/>
      <c r="D55" s="41" t="e">
        <f>VLOOKUP(C22,[1]Planilha4!B31:AV99989,42,0)</f>
        <v>#N/A</v>
      </c>
      <c r="E55" s="35" t="s">
        <v>65</v>
      </c>
      <c r="F55" s="46" t="s">
        <v>74</v>
      </c>
      <c r="G55" s="47"/>
    </row>
    <row r="56" spans="1:7" ht="15.75" x14ac:dyDescent="0.25">
      <c r="A56" s="44" t="s">
        <v>26</v>
      </c>
      <c r="B56" s="45"/>
      <c r="C56" s="40"/>
      <c r="D56" s="41" t="e">
        <f>VLOOKUP(C22,[1]Planilha4!B31:AV99989,13,0)</f>
        <v>#N/A</v>
      </c>
      <c r="E56" s="35" t="s">
        <v>67</v>
      </c>
      <c r="F56" s="46" t="s">
        <v>91</v>
      </c>
      <c r="G56" s="45"/>
    </row>
    <row r="57" spans="1:7" ht="15.75" x14ac:dyDescent="0.25">
      <c r="A57" s="44" t="s">
        <v>27</v>
      </c>
      <c r="B57" s="45"/>
      <c r="C57" s="40"/>
      <c r="D57" s="41" t="e">
        <f>VLOOKUP(C22,[1]Planilha4!B31:AV99989,14,0)</f>
        <v>#N/A</v>
      </c>
      <c r="E57" s="35" t="s">
        <v>67</v>
      </c>
      <c r="F57" s="46" t="s">
        <v>75</v>
      </c>
      <c r="G57" s="45"/>
    </row>
    <row r="58" spans="1:7" ht="15.75" x14ac:dyDescent="0.25">
      <c r="A58" s="44" t="s">
        <v>28</v>
      </c>
      <c r="B58" s="45"/>
      <c r="C58" s="40"/>
      <c r="D58" s="41" t="e">
        <f>VLOOKUP(C22,[1]Planilha4!B31:AV99989,15,0)</f>
        <v>#N/A</v>
      </c>
      <c r="E58" s="35" t="s">
        <v>67</v>
      </c>
      <c r="F58" s="44" t="s">
        <v>62</v>
      </c>
      <c r="G58" s="45"/>
    </row>
    <row r="59" spans="1:7" ht="15.75" x14ac:dyDescent="0.25">
      <c r="A59" s="44" t="s">
        <v>29</v>
      </c>
      <c r="B59" s="45"/>
      <c r="C59" s="40"/>
      <c r="D59" s="41" t="e">
        <f>VLOOKUP(C22,[1]Planilha4!B31:AV99989,16,0)</f>
        <v>#N/A</v>
      </c>
      <c r="E59" s="35" t="s">
        <v>67</v>
      </c>
      <c r="F59" s="44" t="s">
        <v>62</v>
      </c>
      <c r="G59" s="45"/>
    </row>
    <row r="60" spans="1:7" ht="15.75" x14ac:dyDescent="0.25">
      <c r="A60" s="44" t="s">
        <v>30</v>
      </c>
      <c r="B60" s="45"/>
      <c r="C60" s="40"/>
      <c r="D60" s="41" t="e">
        <f>VLOOKUP(C22,[1]Planilha4!B31:AV99989,17,0)</f>
        <v>#N/A</v>
      </c>
      <c r="E60" s="35" t="s">
        <v>67</v>
      </c>
      <c r="F60" s="44" t="s">
        <v>78</v>
      </c>
      <c r="G60" s="45"/>
    </row>
    <row r="61" spans="1:7" ht="15.75" x14ac:dyDescent="0.25">
      <c r="A61" s="44" t="s">
        <v>79</v>
      </c>
      <c r="B61" s="45"/>
      <c r="C61" s="40"/>
      <c r="D61" s="41" t="e">
        <f>VLOOKUP(C22,[1]Planilha4!B31:AV99989,43,0)</f>
        <v>#N/A</v>
      </c>
      <c r="E61" s="35" t="s">
        <v>72</v>
      </c>
      <c r="F61" s="46" t="s">
        <v>96</v>
      </c>
      <c r="G61" s="45"/>
    </row>
    <row r="62" spans="1:7" ht="15.75" x14ac:dyDescent="0.25">
      <c r="A62" s="44" t="s">
        <v>32</v>
      </c>
      <c r="B62" s="45"/>
      <c r="C62" s="40"/>
      <c r="D62" s="41" t="e">
        <f>VLOOKUP(C22,[1]Planilha4!B31:AV99989,18,0)</f>
        <v>#N/A</v>
      </c>
      <c r="E62" s="35" t="s">
        <v>67</v>
      </c>
      <c r="F62" s="44" t="s">
        <v>80</v>
      </c>
      <c r="G62" s="45"/>
    </row>
    <row r="63" spans="1:7" ht="15.75" x14ac:dyDescent="0.25">
      <c r="A63" s="36"/>
      <c r="B63" s="36"/>
      <c r="C63" s="36"/>
      <c r="D63" s="38"/>
      <c r="E63" s="36"/>
      <c r="F63" s="37"/>
      <c r="G63" s="37"/>
    </row>
    <row r="64" spans="1:7" x14ac:dyDescent="0.25">
      <c r="D64" s="50" t="s">
        <v>50</v>
      </c>
    </row>
    <row r="65" spans="1:7" ht="15.75" x14ac:dyDescent="0.25">
      <c r="A65" s="57" t="s">
        <v>90</v>
      </c>
      <c r="B65" s="49"/>
      <c r="C65" s="49"/>
      <c r="D65" s="49"/>
      <c r="E65" s="49"/>
      <c r="F65" s="49"/>
      <c r="G65" s="58"/>
    </row>
    <row r="66" spans="1:7" ht="15.75" x14ac:dyDescent="0.25">
      <c r="A66" s="59" t="s">
        <v>55</v>
      </c>
      <c r="B66" s="36" t="str">
        <f>IF(Planilha1!C63=D64,VLOOKUP('55.555.555_0005-55'!G62,Tabela1[#All],2,0),"")</f>
        <v/>
      </c>
      <c r="C66" s="82" t="s">
        <v>57</v>
      </c>
      <c r="D66" s="82"/>
      <c r="E66" s="36" t="str">
        <f>IF(Planilha1!C63=D64,VLOOKUP('55.555.555_0005-55'!G62,Tabela1[#All],6,0),"")</f>
        <v/>
      </c>
      <c r="F66" s="60" t="s">
        <v>56</v>
      </c>
      <c r="G66" s="61" t="str">
        <f>IF(Planilha1!C63=D64,VLOOKUP('55.555.555_0005-55'!G62,Tabela1[#All],5,0),"")</f>
        <v/>
      </c>
    </row>
    <row r="68" spans="1:7" ht="15.75" x14ac:dyDescent="0.25">
      <c r="A68" s="42" t="s">
        <v>58</v>
      </c>
      <c r="B68" s="43"/>
      <c r="C68" s="42" t="s">
        <v>59</v>
      </c>
      <c r="D68" s="43"/>
      <c r="E68" s="34" t="s">
        <v>60</v>
      </c>
      <c r="F68" s="42" t="s">
        <v>61</v>
      </c>
      <c r="G68" s="43"/>
    </row>
    <row r="69" spans="1:7" ht="15.75" x14ac:dyDescent="0.25">
      <c r="A69" s="44" t="s">
        <v>7</v>
      </c>
      <c r="B69" s="45"/>
      <c r="C69" s="40"/>
      <c r="D69" s="41" t="e">
        <f>VLOOKUP(E15,[1]Planilha4!B26:AV99984,19,0)</f>
        <v>#N/A</v>
      </c>
      <c r="E69" s="35" t="s">
        <v>62</v>
      </c>
      <c r="F69" s="44" t="s">
        <v>51</v>
      </c>
      <c r="G69" s="45"/>
    </row>
    <row r="70" spans="1:7" ht="15.75" x14ac:dyDescent="0.25">
      <c r="A70" s="44" t="s">
        <v>8</v>
      </c>
      <c r="B70" s="45"/>
      <c r="C70" s="40"/>
      <c r="D70" s="41" t="e">
        <f>VLOOKUP(E15,[1]Planilha4!B26:AV99984,20,0)</f>
        <v>#N/A</v>
      </c>
      <c r="E70" s="35" t="s">
        <v>62</v>
      </c>
      <c r="F70" s="46" t="s">
        <v>81</v>
      </c>
      <c r="G70" s="45"/>
    </row>
    <row r="71" spans="1:7" ht="15.75" x14ac:dyDescent="0.25">
      <c r="A71" s="44" t="s">
        <v>35</v>
      </c>
      <c r="B71" s="45"/>
      <c r="C71" s="40"/>
      <c r="D71" s="41" t="e">
        <f>VLOOKUP(E15,[1]Planilha4!B26:AV99984,44,0)</f>
        <v>#N/A</v>
      </c>
      <c r="E71" s="35" t="s">
        <v>82</v>
      </c>
      <c r="F71" s="46" t="s">
        <v>83</v>
      </c>
      <c r="G71" s="47"/>
    </row>
    <row r="72" spans="1:7" ht="15.75" x14ac:dyDescent="0.25">
      <c r="A72" s="44" t="s">
        <v>36</v>
      </c>
      <c r="B72" s="45"/>
      <c r="C72" s="40"/>
      <c r="D72" s="41" t="e">
        <f>VLOOKUP(E15,[1]Planilha4!B26:AV99984,45,0)</f>
        <v>#N/A</v>
      </c>
      <c r="E72" s="35" t="s">
        <v>62</v>
      </c>
      <c r="F72" s="46" t="s">
        <v>84</v>
      </c>
      <c r="G72" s="45"/>
    </row>
    <row r="73" spans="1:7" ht="15.75" x14ac:dyDescent="0.25">
      <c r="A73" s="44" t="s">
        <v>85</v>
      </c>
      <c r="B73" s="45"/>
      <c r="C73" s="40"/>
      <c r="D73" s="41" t="e">
        <f>VLOOKUP(E15,[1]Planilha4!B26:AV99984,46,0)</f>
        <v>#N/A</v>
      </c>
      <c r="E73" s="35" t="s">
        <v>72</v>
      </c>
      <c r="F73" s="46" t="s">
        <v>86</v>
      </c>
      <c r="G73" s="45"/>
    </row>
    <row r="74" spans="1:7" ht="15.75" x14ac:dyDescent="0.25">
      <c r="A74" s="44" t="s">
        <v>38</v>
      </c>
      <c r="B74" s="45"/>
      <c r="C74" s="40"/>
      <c r="D74" s="41" t="e">
        <f>VLOOKUP(E15,[1]Planilha4!B26:AV99984,47,0)</f>
        <v>#N/A</v>
      </c>
      <c r="E74" s="35" t="s">
        <v>87</v>
      </c>
      <c r="F74" s="44" t="s">
        <v>88</v>
      </c>
      <c r="G74" s="45"/>
    </row>
    <row r="75" spans="1:7" ht="15.75" x14ac:dyDescent="0.25">
      <c r="A75" s="46" t="s">
        <v>39</v>
      </c>
      <c r="B75" s="47"/>
      <c r="C75" s="40"/>
      <c r="D75" s="41" t="e">
        <f>VLOOKUP(E15,[1]Planilha4!B26:AV99984,21,0)</f>
        <v>#N/A</v>
      </c>
      <c r="E75" s="35" t="s">
        <v>65</v>
      </c>
      <c r="F75" s="44" t="s">
        <v>89</v>
      </c>
      <c r="G75" s="45"/>
    </row>
  </sheetData>
  <mergeCells count="157">
    <mergeCell ref="A75:B75"/>
    <mergeCell ref="C75:D75"/>
    <mergeCell ref="F75:G75"/>
    <mergeCell ref="A73:B73"/>
    <mergeCell ref="C73:D73"/>
    <mergeCell ref="F73:G73"/>
    <mergeCell ref="A74:B74"/>
    <mergeCell ref="C74:D74"/>
    <mergeCell ref="F74:G74"/>
    <mergeCell ref="A71:B71"/>
    <mergeCell ref="C71:D71"/>
    <mergeCell ref="F71:G71"/>
    <mergeCell ref="A72:B72"/>
    <mergeCell ref="C72:D72"/>
    <mergeCell ref="F72:G72"/>
    <mergeCell ref="A69:B69"/>
    <mergeCell ref="C69:D69"/>
    <mergeCell ref="F69:G69"/>
    <mergeCell ref="A70:B70"/>
    <mergeCell ref="C70:D70"/>
    <mergeCell ref="F70:G70"/>
    <mergeCell ref="A62:B62"/>
    <mergeCell ref="C62:D62"/>
    <mergeCell ref="F62:G62"/>
    <mergeCell ref="A65:G65"/>
    <mergeCell ref="C66:D66"/>
    <mergeCell ref="A68:B68"/>
    <mergeCell ref="C68:D68"/>
    <mergeCell ref="F68:G68"/>
    <mergeCell ref="A60:B60"/>
    <mergeCell ref="C60:D60"/>
    <mergeCell ref="F60:G60"/>
    <mergeCell ref="A61:B61"/>
    <mergeCell ref="C61:D61"/>
    <mergeCell ref="F61:G61"/>
    <mergeCell ref="A58:B58"/>
    <mergeCell ref="C58:D58"/>
    <mergeCell ref="F58:G58"/>
    <mergeCell ref="A59:B59"/>
    <mergeCell ref="C59:D59"/>
    <mergeCell ref="F59:G59"/>
    <mergeCell ref="A56:B56"/>
    <mergeCell ref="C56:D56"/>
    <mergeCell ref="F56:G56"/>
    <mergeCell ref="A57:B57"/>
    <mergeCell ref="C57:D57"/>
    <mergeCell ref="F57:G57"/>
    <mergeCell ref="A54:B54"/>
    <mergeCell ref="C54:D54"/>
    <mergeCell ref="F54:G54"/>
    <mergeCell ref="A55:B55"/>
    <mergeCell ref="C55:D55"/>
    <mergeCell ref="F55:G55"/>
    <mergeCell ref="A49:G49"/>
    <mergeCell ref="C50:D50"/>
    <mergeCell ref="A52:B52"/>
    <mergeCell ref="C52:D52"/>
    <mergeCell ref="F52:G52"/>
    <mergeCell ref="A53:B53"/>
    <mergeCell ref="C53:D53"/>
    <mergeCell ref="F53:G53"/>
    <mergeCell ref="A45:B45"/>
    <mergeCell ref="C45:D45"/>
    <mergeCell ref="F45:G45"/>
    <mergeCell ref="A46:B46"/>
    <mergeCell ref="C46:D46"/>
    <mergeCell ref="F46:G46"/>
    <mergeCell ref="A43:B43"/>
    <mergeCell ref="C43:D43"/>
    <mergeCell ref="F43:G43"/>
    <mergeCell ref="A44:B44"/>
    <mergeCell ref="C44:D44"/>
    <mergeCell ref="F44:G44"/>
    <mergeCell ref="A41:B41"/>
    <mergeCell ref="C41:D41"/>
    <mergeCell ref="F41:G41"/>
    <mergeCell ref="A42:B42"/>
    <mergeCell ref="C42:D42"/>
    <mergeCell ref="F42:G42"/>
    <mergeCell ref="A39:B39"/>
    <mergeCell ref="C39:D39"/>
    <mergeCell ref="F39:G39"/>
    <mergeCell ref="A40:B40"/>
    <mergeCell ref="C40:D40"/>
    <mergeCell ref="F40:G40"/>
    <mergeCell ref="A37:B37"/>
    <mergeCell ref="C37:D37"/>
    <mergeCell ref="F37:G37"/>
    <mergeCell ref="A38:B38"/>
    <mergeCell ref="C38:D38"/>
    <mergeCell ref="F38:G38"/>
    <mergeCell ref="A31:G31"/>
    <mergeCell ref="A33:G33"/>
    <mergeCell ref="C34:D34"/>
    <mergeCell ref="A36:B36"/>
    <mergeCell ref="C36:D36"/>
    <mergeCell ref="F36:G36"/>
    <mergeCell ref="A29:B29"/>
    <mergeCell ref="C29:D29"/>
    <mergeCell ref="F29:G29"/>
    <mergeCell ref="A30:B30"/>
    <mergeCell ref="C30:D30"/>
    <mergeCell ref="F30:G30"/>
    <mergeCell ref="A27:B27"/>
    <mergeCell ref="C27:D27"/>
    <mergeCell ref="F27:G27"/>
    <mergeCell ref="A28:B28"/>
    <mergeCell ref="C28:D28"/>
    <mergeCell ref="F28:G28"/>
    <mergeCell ref="A25:B25"/>
    <mergeCell ref="C25:D25"/>
    <mergeCell ref="F25:G25"/>
    <mergeCell ref="A26:B26"/>
    <mergeCell ref="C26:D26"/>
    <mergeCell ref="F26:G26"/>
    <mergeCell ref="A23:B23"/>
    <mergeCell ref="C23:D23"/>
    <mergeCell ref="F23:G23"/>
    <mergeCell ref="A24:B24"/>
    <mergeCell ref="C24:D24"/>
    <mergeCell ref="F24:G24"/>
    <mergeCell ref="A17:G17"/>
    <mergeCell ref="A19:G19"/>
    <mergeCell ref="C20:D20"/>
    <mergeCell ref="A22:B22"/>
    <mergeCell ref="C22:D22"/>
    <mergeCell ref="F22:G22"/>
    <mergeCell ref="A15:B15"/>
    <mergeCell ref="C15:D15"/>
    <mergeCell ref="F15:G15"/>
    <mergeCell ref="A16:B16"/>
    <mergeCell ref="C16:D16"/>
    <mergeCell ref="F16:G16"/>
    <mergeCell ref="A13:B13"/>
    <mergeCell ref="C13:D13"/>
    <mergeCell ref="F13:G13"/>
    <mergeCell ref="A14:B14"/>
    <mergeCell ref="C14:D14"/>
    <mergeCell ref="F14:G14"/>
    <mergeCell ref="A11:B11"/>
    <mergeCell ref="C11:D11"/>
    <mergeCell ref="F11:G11"/>
    <mergeCell ref="A12:B12"/>
    <mergeCell ref="C12:D12"/>
    <mergeCell ref="F12:G12"/>
    <mergeCell ref="A9:B9"/>
    <mergeCell ref="C9:D9"/>
    <mergeCell ref="F9:G9"/>
    <mergeCell ref="A10:B10"/>
    <mergeCell ref="C10:D10"/>
    <mergeCell ref="F10:G10"/>
    <mergeCell ref="A1:F1"/>
    <mergeCell ref="A5:G5"/>
    <mergeCell ref="C6:D6"/>
    <mergeCell ref="A8:B8"/>
    <mergeCell ref="C8:D8"/>
    <mergeCell ref="F8:G8"/>
  </mergeCells>
  <printOptions horizontalCentered="1"/>
  <pageMargins left="0.11811023622047245" right="0.11811023622047245" top="0.19685039370078741" bottom="0.19685039370078741" header="0.31496062992125984" footer="0.31496062992125984"/>
  <pageSetup paperSize="9" scale="68" orientation="portrait" r:id="rId1"/>
  <colBreaks count="1" manualBreakCount="1">
    <brk id="7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809EA8-3B7D-4D5D-8C2C-CBEF06D40284}">
  <dimension ref="A1:G75"/>
  <sheetViews>
    <sheetView zoomScaleNormal="100" workbookViewId="0">
      <selection activeCell="M16" sqref="M16"/>
    </sheetView>
  </sheetViews>
  <sheetFormatPr defaultRowHeight="15" x14ac:dyDescent="0.25"/>
  <cols>
    <col min="1" max="1" width="21.7109375" style="25" customWidth="1"/>
    <col min="2" max="2" width="20.7109375" style="25" customWidth="1"/>
    <col min="3" max="3" width="7.85546875" style="25" customWidth="1"/>
    <col min="4" max="4" width="29.5703125" style="25" customWidth="1"/>
    <col min="5" max="5" width="20.5703125" style="25" customWidth="1"/>
    <col min="6" max="6" width="21.42578125" style="25" customWidth="1"/>
    <col min="7" max="7" width="25.7109375" style="25" customWidth="1"/>
  </cols>
  <sheetData>
    <row r="1" spans="1:7" ht="29.25" customHeight="1" thickBot="1" x14ac:dyDescent="0.3">
      <c r="A1" s="48" t="s">
        <v>109</v>
      </c>
      <c r="B1" s="48"/>
      <c r="C1" s="48"/>
      <c r="D1" s="48"/>
      <c r="E1" s="48"/>
      <c r="F1" s="48"/>
      <c r="G1" s="39"/>
    </row>
    <row r="2" spans="1:7" ht="15.75" x14ac:dyDescent="0.25">
      <c r="A2" s="30" t="s">
        <v>53</v>
      </c>
      <c r="B2" s="31" t="str">
        <f>VLOOKUP($G$2,Tabela1[#All],8,0)</f>
        <v>Límpido e isento de impurezas</v>
      </c>
      <c r="C2" s="31"/>
      <c r="D2" s="31"/>
      <c r="F2" s="29" t="s">
        <v>54</v>
      </c>
      <c r="G2" s="93" t="s">
        <v>102</v>
      </c>
    </row>
    <row r="3" spans="1:7" ht="16.5" thickBot="1" x14ac:dyDescent="0.3">
      <c r="A3" s="51"/>
      <c r="B3" s="31"/>
      <c r="C3" s="31"/>
      <c r="D3" s="31"/>
      <c r="F3" s="29"/>
      <c r="G3" s="32"/>
    </row>
    <row r="4" spans="1:7" x14ac:dyDescent="0.25">
      <c r="A4" s="53"/>
      <c r="B4" s="54"/>
      <c r="C4" s="54"/>
      <c r="D4" s="55" t="s">
        <v>40</v>
      </c>
      <c r="E4" s="54"/>
      <c r="F4" s="54"/>
      <c r="G4" s="56"/>
    </row>
    <row r="5" spans="1:7" ht="15.75" x14ac:dyDescent="0.25">
      <c r="A5" s="57" t="s">
        <v>90</v>
      </c>
      <c r="B5" s="49"/>
      <c r="C5" s="49"/>
      <c r="D5" s="49"/>
      <c r="E5" s="49"/>
      <c r="F5" s="49"/>
      <c r="G5" s="58"/>
    </row>
    <row r="6" spans="1:7" ht="15.75" x14ac:dyDescent="0.25">
      <c r="A6" s="59" t="s">
        <v>55</v>
      </c>
      <c r="B6" s="36">
        <f>IF(Planilha1!C2=D4,VLOOKUP('66.666.666_0006-66'!G2,Tabela1[#All],2,0),"")</f>
        <v>8</v>
      </c>
      <c r="C6" s="82" t="s">
        <v>57</v>
      </c>
      <c r="D6" s="82"/>
      <c r="E6" s="36">
        <f>IF(Planilha1!C2=D4,VLOOKUP('66.666.666_0006-66'!G2,Tabela1[#All],6,0),"")</f>
        <v>5</v>
      </c>
      <c r="F6" s="60" t="s">
        <v>56</v>
      </c>
      <c r="G6" s="61">
        <f>IF(Planilha1!C2=D4,VLOOKUP('66.666.666_0006-66'!G2,Tabela1[#All],5,0),"")</f>
        <v>13</v>
      </c>
    </row>
    <row r="7" spans="1:7" x14ac:dyDescent="0.25">
      <c r="A7" s="62"/>
      <c r="B7" s="63"/>
      <c r="C7" s="63"/>
      <c r="D7" s="63"/>
      <c r="E7" s="63"/>
      <c r="F7" s="63"/>
      <c r="G7" s="64"/>
    </row>
    <row r="8" spans="1:7" ht="15.75" x14ac:dyDescent="0.25">
      <c r="A8" s="65" t="s">
        <v>58</v>
      </c>
      <c r="B8" s="43"/>
      <c r="C8" s="42" t="s">
        <v>59</v>
      </c>
      <c r="D8" s="43"/>
      <c r="E8" s="34" t="s">
        <v>60</v>
      </c>
      <c r="F8" s="42" t="s">
        <v>61</v>
      </c>
      <c r="G8" s="66"/>
    </row>
    <row r="9" spans="1:7" ht="15.75" x14ac:dyDescent="0.25">
      <c r="A9" s="67" t="s">
        <v>7</v>
      </c>
      <c r="B9" s="45"/>
      <c r="C9" s="83" t="str">
        <f>IF(Planilha1!C2=D4,VLOOKUP('66.666.666_0006-66'!G2,Tabela1[#All],8,0),"")</f>
        <v>Límpido e isento de impurezas</v>
      </c>
      <c r="D9" s="84"/>
      <c r="E9" s="35" t="s">
        <v>62</v>
      </c>
      <c r="F9" s="44" t="s">
        <v>51</v>
      </c>
      <c r="G9" s="68"/>
    </row>
    <row r="10" spans="1:7" ht="15.75" x14ac:dyDescent="0.25">
      <c r="A10" s="67" t="s">
        <v>8</v>
      </c>
      <c r="B10" s="45"/>
      <c r="C10" s="83" t="str">
        <f>IF(Planilha1!C2=D4,VLOOKUP('66.666.666_0006-66'!G2,Tabela1[#All],9,0),"")</f>
        <v>Laranja</v>
      </c>
      <c r="D10" s="84"/>
      <c r="E10" s="35" t="s">
        <v>62</v>
      </c>
      <c r="F10" s="44" t="s">
        <v>63</v>
      </c>
      <c r="G10" s="68"/>
    </row>
    <row r="11" spans="1:7" ht="15.75" x14ac:dyDescent="0.25">
      <c r="A11" s="69" t="s">
        <v>9</v>
      </c>
      <c r="B11" s="47"/>
      <c r="C11" s="85" t="str">
        <f>IF(Planilha1!C2=D4,VLOOKUP('66.666.666_0006-66'!G2,Tabela1[#All],10,0),"")</f>
        <v xml:space="preserve"> - </v>
      </c>
      <c r="D11" s="86"/>
      <c r="E11" s="35" t="s">
        <v>72</v>
      </c>
      <c r="F11" s="46" t="s">
        <v>73</v>
      </c>
      <c r="G11" s="70"/>
    </row>
    <row r="12" spans="1:7" ht="15.75" x14ac:dyDescent="0.25">
      <c r="A12" s="69" t="s">
        <v>64</v>
      </c>
      <c r="B12" s="45"/>
      <c r="C12" s="85">
        <f>IF(Planilha1!C2=D4,VLOOKUP('66.666.666_0006-66'!G2,Tabela1[#All],11,0),"")</f>
        <v>28</v>
      </c>
      <c r="D12" s="86"/>
      <c r="E12" s="35" t="s">
        <v>65</v>
      </c>
      <c r="F12" s="46" t="s">
        <v>66</v>
      </c>
      <c r="G12" s="68"/>
    </row>
    <row r="13" spans="1:7" ht="15.75" x14ac:dyDescent="0.25">
      <c r="A13" s="67" t="s">
        <v>11</v>
      </c>
      <c r="B13" s="45"/>
      <c r="C13" s="87">
        <f>IF(Planilha1!C2=D4,VLOOKUP('66.666.666_0006-66'!G2,Tabela1[#All],12,0),"")</f>
        <v>54.3</v>
      </c>
      <c r="D13" s="88"/>
      <c r="E13" s="35" t="s">
        <v>67</v>
      </c>
      <c r="F13" s="44" t="s">
        <v>68</v>
      </c>
      <c r="G13" s="68"/>
    </row>
    <row r="14" spans="1:7" ht="15.75" x14ac:dyDescent="0.25">
      <c r="A14" s="67" t="s">
        <v>12</v>
      </c>
      <c r="B14" s="45"/>
      <c r="C14" s="87">
        <f>IF(Planilha1!C2=D4,VLOOKUP('66.666.666_0006-66'!G2,Tabela1[#All],13,0),"")</f>
        <v>71.7</v>
      </c>
      <c r="D14" s="88"/>
      <c r="E14" s="35" t="s">
        <v>67</v>
      </c>
      <c r="F14" s="44" t="s">
        <v>69</v>
      </c>
      <c r="G14" s="68"/>
    </row>
    <row r="15" spans="1:7" ht="15.75" x14ac:dyDescent="0.25">
      <c r="A15" s="67" t="s">
        <v>13</v>
      </c>
      <c r="B15" s="45"/>
      <c r="C15" s="87">
        <f>IF(Planilha1!C2=D4,VLOOKUP('66.666.666_0006-66'!G2,Tabela1[#All],14,0),"")</f>
        <v>147.1</v>
      </c>
      <c r="D15" s="88"/>
      <c r="E15" s="35" t="s">
        <v>67</v>
      </c>
      <c r="F15" s="44" t="s">
        <v>70</v>
      </c>
      <c r="G15" s="68"/>
    </row>
    <row r="16" spans="1:7" ht="16.5" thickBot="1" x14ac:dyDescent="0.3">
      <c r="A16" s="71" t="s">
        <v>14</v>
      </c>
      <c r="B16" s="72"/>
      <c r="C16" s="89">
        <f>IF(Planilha1!C2=D4,VLOOKUP('66.666.666_0006-66'!G2,Tabela1[#All],15,0),"")</f>
        <v>194.7</v>
      </c>
      <c r="D16" s="90"/>
      <c r="E16" s="73" t="s">
        <v>67</v>
      </c>
      <c r="F16" s="74" t="s">
        <v>71</v>
      </c>
      <c r="G16" s="75"/>
    </row>
    <row r="17" spans="1:7" ht="17.25" customHeight="1" thickBot="1" x14ac:dyDescent="0.3">
      <c r="A17" s="52"/>
      <c r="B17" s="52"/>
      <c r="C17" s="52"/>
      <c r="D17" s="52"/>
      <c r="E17" s="52"/>
      <c r="F17" s="52"/>
      <c r="G17" s="52"/>
    </row>
    <row r="18" spans="1:7" ht="15.75" x14ac:dyDescent="0.25">
      <c r="A18" s="76"/>
      <c r="B18" s="77"/>
      <c r="C18" s="77"/>
      <c r="D18" s="78" t="s">
        <v>44</v>
      </c>
      <c r="E18" s="33"/>
      <c r="F18" s="77"/>
      <c r="G18" s="79"/>
    </row>
    <row r="19" spans="1:7" ht="15.75" x14ac:dyDescent="0.25">
      <c r="A19" s="57" t="s">
        <v>90</v>
      </c>
      <c r="B19" s="49"/>
      <c r="C19" s="49"/>
      <c r="D19" s="49"/>
      <c r="E19" s="49"/>
      <c r="F19" s="49"/>
      <c r="G19" s="58"/>
    </row>
    <row r="20" spans="1:7" ht="15.75" x14ac:dyDescent="0.25">
      <c r="A20" s="59" t="s">
        <v>55</v>
      </c>
      <c r="B20" s="36" t="str">
        <f>IF(Planilha1!C16=D18,VLOOKUP('66.666.666_0006-66'!G16,Tabela1[#All],2,0),"")</f>
        <v/>
      </c>
      <c r="C20" s="82" t="s">
        <v>57</v>
      </c>
      <c r="D20" s="82"/>
      <c r="E20" s="36" t="str">
        <f>IF(Planilha1!C16=D18,VLOOKUP('66.666.666_0006-66'!G16,Tabela1[#All],6,0),"")</f>
        <v/>
      </c>
      <c r="F20" s="60" t="s">
        <v>56</v>
      </c>
      <c r="G20" s="61" t="str">
        <f>IF(Planilha1!C16=D18,VLOOKUP('66.666.666_0006-66'!G16,Tabela1[#All],5,0),"")</f>
        <v/>
      </c>
    </row>
    <row r="21" spans="1:7" x14ac:dyDescent="0.25">
      <c r="A21" s="62"/>
      <c r="B21" s="63"/>
      <c r="C21" s="63"/>
      <c r="D21" s="63"/>
      <c r="E21" s="63"/>
      <c r="F21" s="63"/>
      <c r="G21" s="64"/>
    </row>
    <row r="22" spans="1:7" ht="15.75" x14ac:dyDescent="0.25">
      <c r="A22" s="65" t="s">
        <v>58</v>
      </c>
      <c r="B22" s="43"/>
      <c r="C22" s="42" t="s">
        <v>59</v>
      </c>
      <c r="D22" s="43"/>
      <c r="E22" s="34" t="s">
        <v>60</v>
      </c>
      <c r="F22" s="42" t="s">
        <v>61</v>
      </c>
      <c r="G22" s="66"/>
    </row>
    <row r="23" spans="1:7" ht="15.75" x14ac:dyDescent="0.25">
      <c r="A23" s="67" t="s">
        <v>7</v>
      </c>
      <c r="B23" s="45"/>
      <c r="C23" s="83"/>
      <c r="D23" s="84"/>
      <c r="E23" s="35" t="s">
        <v>62</v>
      </c>
      <c r="F23" s="44" t="s">
        <v>51</v>
      </c>
      <c r="G23" s="68"/>
    </row>
    <row r="24" spans="1:7" ht="15.75" x14ac:dyDescent="0.25">
      <c r="A24" s="67" t="s">
        <v>8</v>
      </c>
      <c r="B24" s="45"/>
      <c r="C24" s="83"/>
      <c r="D24" s="84"/>
      <c r="E24" s="35" t="s">
        <v>62</v>
      </c>
      <c r="F24" s="44" t="s">
        <v>63</v>
      </c>
      <c r="G24" s="68"/>
    </row>
    <row r="25" spans="1:7" ht="15.75" x14ac:dyDescent="0.25">
      <c r="A25" s="69" t="s">
        <v>64</v>
      </c>
      <c r="B25" s="45"/>
      <c r="C25" s="85"/>
      <c r="D25" s="86"/>
      <c r="E25" s="35" t="s">
        <v>65</v>
      </c>
      <c r="F25" s="46" t="s">
        <v>73</v>
      </c>
      <c r="G25" s="70"/>
    </row>
    <row r="26" spans="1:7" ht="15.75" x14ac:dyDescent="0.25">
      <c r="A26" s="67" t="s">
        <v>11</v>
      </c>
      <c r="B26" s="45"/>
      <c r="C26" s="87"/>
      <c r="D26" s="88"/>
      <c r="E26" s="35" t="s">
        <v>67</v>
      </c>
      <c r="F26" s="46" t="s">
        <v>66</v>
      </c>
      <c r="G26" s="68"/>
    </row>
    <row r="27" spans="1:7" ht="15.75" x14ac:dyDescent="0.25">
      <c r="A27" s="67" t="s">
        <v>12</v>
      </c>
      <c r="B27" s="45"/>
      <c r="C27" s="87"/>
      <c r="D27" s="88"/>
      <c r="E27" s="35" t="s">
        <v>67</v>
      </c>
      <c r="F27" s="44" t="s">
        <v>68</v>
      </c>
      <c r="G27" s="68"/>
    </row>
    <row r="28" spans="1:7" ht="15.75" x14ac:dyDescent="0.25">
      <c r="A28" s="67" t="s">
        <v>13</v>
      </c>
      <c r="B28" s="45"/>
      <c r="C28" s="87"/>
      <c r="D28" s="88"/>
      <c r="E28" s="35" t="s">
        <v>67</v>
      </c>
      <c r="F28" s="44" t="s">
        <v>69</v>
      </c>
      <c r="G28" s="68"/>
    </row>
    <row r="29" spans="1:7" ht="15.75" x14ac:dyDescent="0.25">
      <c r="A29" s="67" t="s">
        <v>14</v>
      </c>
      <c r="B29" s="45"/>
      <c r="C29" s="87"/>
      <c r="D29" s="88"/>
      <c r="E29" s="35" t="s">
        <v>67</v>
      </c>
      <c r="F29" s="44" t="s">
        <v>70</v>
      </c>
      <c r="G29" s="68"/>
    </row>
    <row r="30" spans="1:7" ht="16.5" thickBot="1" x14ac:dyDescent="0.3">
      <c r="A30" s="80" t="s">
        <v>9</v>
      </c>
      <c r="B30" s="81"/>
      <c r="C30" s="91"/>
      <c r="D30" s="92"/>
      <c r="E30" s="73" t="s">
        <v>72</v>
      </c>
      <c r="F30" s="74" t="s">
        <v>71</v>
      </c>
      <c r="G30" s="75"/>
    </row>
    <row r="31" spans="1:7" ht="17.25" customHeight="1" x14ac:dyDescent="0.25">
      <c r="A31" s="52"/>
      <c r="B31" s="52"/>
      <c r="C31" s="52"/>
      <c r="D31" s="52"/>
      <c r="E31" s="52"/>
      <c r="F31" s="52"/>
      <c r="G31" s="52"/>
    </row>
    <row r="32" spans="1:7" x14ac:dyDescent="0.25">
      <c r="D32" s="50" t="s">
        <v>47</v>
      </c>
    </row>
    <row r="33" spans="1:7" ht="15.75" x14ac:dyDescent="0.25">
      <c r="A33" s="57" t="s">
        <v>90</v>
      </c>
      <c r="B33" s="49"/>
      <c r="C33" s="49"/>
      <c r="D33" s="49"/>
      <c r="E33" s="49"/>
      <c r="F33" s="49"/>
      <c r="G33" s="58"/>
    </row>
    <row r="34" spans="1:7" ht="15.75" x14ac:dyDescent="0.25">
      <c r="A34" s="59" t="s">
        <v>55</v>
      </c>
      <c r="B34" s="36" t="str">
        <f>IF(Planilha1!C30=D32,VLOOKUP('66.666.666_0006-66'!G30,Tabela1[#All],2,0),"")</f>
        <v/>
      </c>
      <c r="C34" s="82" t="s">
        <v>57</v>
      </c>
      <c r="D34" s="82"/>
      <c r="E34" s="36" t="str">
        <f>IF(Planilha1!C30=D32,VLOOKUP('66.666.666_0006-66'!G30,Tabela1[#All],6,0),"")</f>
        <v/>
      </c>
      <c r="F34" s="60" t="s">
        <v>56</v>
      </c>
      <c r="G34" s="61" t="str">
        <f>IF(Planilha1!C30=D32,VLOOKUP('66.666.666_0006-66'!G30,Tabela1[#All],5,0),"")</f>
        <v/>
      </c>
    </row>
    <row r="35" spans="1:7" ht="15.75" x14ac:dyDescent="0.25">
      <c r="A35" s="29"/>
      <c r="B35" s="32"/>
      <c r="C35" s="32"/>
      <c r="D35" s="29"/>
      <c r="E35" s="32"/>
      <c r="F35" s="29"/>
      <c r="G35" s="36"/>
    </row>
    <row r="36" spans="1:7" ht="15.75" x14ac:dyDescent="0.25">
      <c r="A36" s="42" t="s">
        <v>58</v>
      </c>
      <c r="B36" s="43"/>
      <c r="C36" s="42" t="s">
        <v>59</v>
      </c>
      <c r="D36" s="43"/>
      <c r="E36" s="34" t="s">
        <v>60</v>
      </c>
      <c r="F36" s="42" t="s">
        <v>61</v>
      </c>
      <c r="G36" s="43"/>
    </row>
    <row r="37" spans="1:7" ht="15.75" x14ac:dyDescent="0.25">
      <c r="A37" s="44" t="s">
        <v>7</v>
      </c>
      <c r="B37" s="45"/>
      <c r="C37" s="40" t="e">
        <f>VLOOKUP(F6,[1]Planilha4!B14:AV99972,11,0)</f>
        <v>#N/A</v>
      </c>
      <c r="D37" s="41"/>
      <c r="E37" s="35" t="s">
        <v>62</v>
      </c>
      <c r="F37" s="44" t="s">
        <v>51</v>
      </c>
      <c r="G37" s="45"/>
    </row>
    <row r="38" spans="1:7" ht="15.75" x14ac:dyDescent="0.25">
      <c r="A38" s="44" t="s">
        <v>8</v>
      </c>
      <c r="B38" s="45"/>
      <c r="C38" s="40"/>
      <c r="D38" s="41" t="e">
        <f>VLOOKUP(F6,[1]Planilha4!B14:AV99972,12,0)</f>
        <v>#N/A</v>
      </c>
      <c r="E38" s="35" t="s">
        <v>62</v>
      </c>
      <c r="F38" s="46" t="s">
        <v>92</v>
      </c>
      <c r="G38" s="45"/>
    </row>
    <row r="39" spans="1:7" ht="15.75" x14ac:dyDescent="0.25">
      <c r="A39" s="44" t="s">
        <v>25</v>
      </c>
      <c r="B39" s="45"/>
      <c r="C39" s="40"/>
      <c r="D39" s="41" t="e">
        <f>VLOOKUP(F6,[1]Planilha4!B14:AV99972,42,0)</f>
        <v>#N/A</v>
      </c>
      <c r="E39" s="35" t="s">
        <v>65</v>
      </c>
      <c r="F39" s="46" t="s">
        <v>74</v>
      </c>
      <c r="G39" s="47"/>
    </row>
    <row r="40" spans="1:7" ht="15.75" x14ac:dyDescent="0.25">
      <c r="A40" s="44" t="s">
        <v>26</v>
      </c>
      <c r="B40" s="45"/>
      <c r="C40" s="40"/>
      <c r="D40" s="41" t="e">
        <f>VLOOKUP(F6,[1]Planilha4!B14:AV99972,13,0)</f>
        <v>#N/A</v>
      </c>
      <c r="E40" s="35" t="s">
        <v>67</v>
      </c>
      <c r="F40" s="46" t="s">
        <v>77</v>
      </c>
      <c r="G40" s="45"/>
    </row>
    <row r="41" spans="1:7" ht="15.75" x14ac:dyDescent="0.25">
      <c r="A41" s="44" t="s">
        <v>27</v>
      </c>
      <c r="B41" s="45"/>
      <c r="C41" s="40"/>
      <c r="D41" s="41" t="e">
        <f>VLOOKUP(F6,[1]Planilha4!B14:AV99972,14,0)</f>
        <v>#N/A</v>
      </c>
      <c r="E41" s="35" t="s">
        <v>67</v>
      </c>
      <c r="F41" s="46" t="s">
        <v>93</v>
      </c>
      <c r="G41" s="45"/>
    </row>
    <row r="42" spans="1:7" ht="15.75" x14ac:dyDescent="0.25">
      <c r="A42" s="44" t="s">
        <v>28</v>
      </c>
      <c r="B42" s="45"/>
      <c r="C42" s="40"/>
      <c r="D42" s="41" t="e">
        <f>VLOOKUP(F6,[1]Planilha4!B14:AV99972,15,0)</f>
        <v>#N/A</v>
      </c>
      <c r="E42" s="35" t="s">
        <v>67</v>
      </c>
      <c r="F42" s="44" t="s">
        <v>76</v>
      </c>
      <c r="G42" s="45"/>
    </row>
    <row r="43" spans="1:7" ht="15.75" x14ac:dyDescent="0.25">
      <c r="A43" s="44" t="s">
        <v>29</v>
      </c>
      <c r="B43" s="45"/>
      <c r="C43" s="40"/>
      <c r="D43" s="41" t="e">
        <f>VLOOKUP(F6,[1]Planilha4!B14:AV99972,16,0)</f>
        <v>#N/A</v>
      </c>
      <c r="E43" s="35" t="s">
        <v>67</v>
      </c>
      <c r="F43" s="44" t="s">
        <v>77</v>
      </c>
      <c r="G43" s="45"/>
    </row>
    <row r="44" spans="1:7" ht="15.75" x14ac:dyDescent="0.25">
      <c r="A44" s="44" t="s">
        <v>30</v>
      </c>
      <c r="B44" s="45"/>
      <c r="C44" s="40"/>
      <c r="D44" s="41" t="e">
        <f>VLOOKUP(F6,[1]Planilha4!B14:AV99972,17,0)</f>
        <v>#N/A</v>
      </c>
      <c r="E44" s="35" t="s">
        <v>67</v>
      </c>
      <c r="F44" s="44" t="s">
        <v>78</v>
      </c>
      <c r="G44" s="45"/>
    </row>
    <row r="45" spans="1:7" ht="15.75" x14ac:dyDescent="0.25">
      <c r="A45" s="44" t="s">
        <v>79</v>
      </c>
      <c r="B45" s="45"/>
      <c r="C45" s="40"/>
      <c r="D45" s="41" t="e">
        <f>VLOOKUP(F6,[1]Planilha4!B14:AV99972,43,0)</f>
        <v>#N/A</v>
      </c>
      <c r="E45" s="35" t="s">
        <v>72</v>
      </c>
      <c r="F45" s="46" t="s">
        <v>94</v>
      </c>
      <c r="G45" s="45"/>
    </row>
    <row r="46" spans="1:7" ht="15.75" x14ac:dyDescent="0.25">
      <c r="A46" s="44" t="s">
        <v>32</v>
      </c>
      <c r="B46" s="45"/>
      <c r="C46" s="40"/>
      <c r="D46" s="41" t="e">
        <f>VLOOKUP(F6,[1]Planilha4!B14:AV99972,18,0)</f>
        <v>#N/A</v>
      </c>
      <c r="E46" s="35" t="s">
        <v>67</v>
      </c>
      <c r="F46" s="44" t="s">
        <v>80</v>
      </c>
      <c r="G46" s="45"/>
    </row>
    <row r="48" spans="1:7" x14ac:dyDescent="0.25">
      <c r="D48" s="50" t="s">
        <v>49</v>
      </c>
    </row>
    <row r="49" spans="1:7" ht="15.75" x14ac:dyDescent="0.25">
      <c r="A49" s="57" t="s">
        <v>90</v>
      </c>
      <c r="B49" s="49"/>
      <c r="C49" s="49"/>
      <c r="D49" s="49"/>
      <c r="E49" s="49"/>
      <c r="F49" s="49"/>
      <c r="G49" s="58"/>
    </row>
    <row r="50" spans="1:7" ht="15.75" x14ac:dyDescent="0.25">
      <c r="A50" s="59" t="s">
        <v>55</v>
      </c>
      <c r="B50" s="36" t="str">
        <f>IF(Planilha1!C46=D48,VLOOKUP('66.666.666_0006-66'!G46,Tabela1[#All],2,0),"")</f>
        <v/>
      </c>
      <c r="C50" s="82" t="s">
        <v>57</v>
      </c>
      <c r="D50" s="82"/>
      <c r="E50" s="36" t="str">
        <f>IF(Planilha1!C46=D48,VLOOKUP('66.666.666_0006-66'!G46,Tabela1[#All],6,0),"")</f>
        <v/>
      </c>
      <c r="F50" s="60" t="s">
        <v>56</v>
      </c>
      <c r="G50" s="61" t="str">
        <f>IF(Planilha1!C46=D48,VLOOKUP('66.666.666_0006-66'!G46,Tabela1[#All],5,0),"")</f>
        <v/>
      </c>
    </row>
    <row r="51" spans="1:7" ht="15.75" x14ac:dyDescent="0.25">
      <c r="A51" s="29"/>
      <c r="B51" s="32"/>
      <c r="C51" s="32"/>
      <c r="D51" s="28"/>
      <c r="E51" s="32"/>
      <c r="F51" s="29"/>
      <c r="G51" s="36"/>
    </row>
    <row r="52" spans="1:7" ht="15.75" x14ac:dyDescent="0.25">
      <c r="A52" s="42" t="s">
        <v>58</v>
      </c>
      <c r="B52" s="43"/>
      <c r="C52" s="42" t="s">
        <v>59</v>
      </c>
      <c r="D52" s="43"/>
      <c r="E52" s="34" t="s">
        <v>60</v>
      </c>
      <c r="F52" s="42" t="s">
        <v>61</v>
      </c>
      <c r="G52" s="43"/>
    </row>
    <row r="53" spans="1:7" ht="15.75" x14ac:dyDescent="0.25">
      <c r="A53" s="44" t="s">
        <v>7</v>
      </c>
      <c r="B53" s="45"/>
      <c r="C53" s="40"/>
      <c r="D53" s="41" t="e">
        <f>VLOOKUP(C22,[1]Planilha4!B31:AV99989,11,0)</f>
        <v>#N/A</v>
      </c>
      <c r="E53" s="35" t="s">
        <v>62</v>
      </c>
      <c r="F53" s="44" t="s">
        <v>51</v>
      </c>
      <c r="G53" s="45"/>
    </row>
    <row r="54" spans="1:7" ht="15.75" x14ac:dyDescent="0.25">
      <c r="A54" s="44" t="s">
        <v>8</v>
      </c>
      <c r="B54" s="45"/>
      <c r="C54" s="40"/>
      <c r="D54" s="41" t="e">
        <f>VLOOKUP(C22,[1]Planilha4!B31:AV99989,12,0)</f>
        <v>#N/A</v>
      </c>
      <c r="E54" s="35" t="s">
        <v>62</v>
      </c>
      <c r="F54" s="46" t="s">
        <v>95</v>
      </c>
      <c r="G54" s="45"/>
    </row>
    <row r="55" spans="1:7" ht="15.75" x14ac:dyDescent="0.25">
      <c r="A55" s="44" t="s">
        <v>25</v>
      </c>
      <c r="B55" s="45"/>
      <c r="C55" s="40"/>
      <c r="D55" s="41" t="e">
        <f>VLOOKUP(C22,[1]Planilha4!B31:AV99989,42,0)</f>
        <v>#N/A</v>
      </c>
      <c r="E55" s="35" t="s">
        <v>65</v>
      </c>
      <c r="F55" s="46" t="s">
        <v>74</v>
      </c>
      <c r="G55" s="47"/>
    </row>
    <row r="56" spans="1:7" ht="15.75" x14ac:dyDescent="0.25">
      <c r="A56" s="44" t="s">
        <v>26</v>
      </c>
      <c r="B56" s="45"/>
      <c r="C56" s="40"/>
      <c r="D56" s="41" t="e">
        <f>VLOOKUP(C22,[1]Planilha4!B31:AV99989,13,0)</f>
        <v>#N/A</v>
      </c>
      <c r="E56" s="35" t="s">
        <v>67</v>
      </c>
      <c r="F56" s="46" t="s">
        <v>91</v>
      </c>
      <c r="G56" s="45"/>
    </row>
    <row r="57" spans="1:7" ht="15.75" x14ac:dyDescent="0.25">
      <c r="A57" s="44" t="s">
        <v>27</v>
      </c>
      <c r="B57" s="45"/>
      <c r="C57" s="40"/>
      <c r="D57" s="41" t="e">
        <f>VLOOKUP(C22,[1]Planilha4!B31:AV99989,14,0)</f>
        <v>#N/A</v>
      </c>
      <c r="E57" s="35" t="s">
        <v>67</v>
      </c>
      <c r="F57" s="46" t="s">
        <v>75</v>
      </c>
      <c r="G57" s="45"/>
    </row>
    <row r="58" spans="1:7" ht="15.75" x14ac:dyDescent="0.25">
      <c r="A58" s="44" t="s">
        <v>28</v>
      </c>
      <c r="B58" s="45"/>
      <c r="C58" s="40"/>
      <c r="D58" s="41" t="e">
        <f>VLOOKUP(C22,[1]Planilha4!B31:AV99989,15,0)</f>
        <v>#N/A</v>
      </c>
      <c r="E58" s="35" t="s">
        <v>67</v>
      </c>
      <c r="F58" s="44" t="s">
        <v>62</v>
      </c>
      <c r="G58" s="45"/>
    </row>
    <row r="59" spans="1:7" ht="15.75" x14ac:dyDescent="0.25">
      <c r="A59" s="44" t="s">
        <v>29</v>
      </c>
      <c r="B59" s="45"/>
      <c r="C59" s="40"/>
      <c r="D59" s="41" t="e">
        <f>VLOOKUP(C22,[1]Planilha4!B31:AV99989,16,0)</f>
        <v>#N/A</v>
      </c>
      <c r="E59" s="35" t="s">
        <v>67</v>
      </c>
      <c r="F59" s="44" t="s">
        <v>62</v>
      </c>
      <c r="G59" s="45"/>
    </row>
    <row r="60" spans="1:7" ht="15.75" x14ac:dyDescent="0.25">
      <c r="A60" s="44" t="s">
        <v>30</v>
      </c>
      <c r="B60" s="45"/>
      <c r="C60" s="40"/>
      <c r="D60" s="41" t="e">
        <f>VLOOKUP(C22,[1]Planilha4!B31:AV99989,17,0)</f>
        <v>#N/A</v>
      </c>
      <c r="E60" s="35" t="s">
        <v>67</v>
      </c>
      <c r="F60" s="44" t="s">
        <v>78</v>
      </c>
      <c r="G60" s="45"/>
    </row>
    <row r="61" spans="1:7" ht="15.75" x14ac:dyDescent="0.25">
      <c r="A61" s="44" t="s">
        <v>79</v>
      </c>
      <c r="B61" s="45"/>
      <c r="C61" s="40"/>
      <c r="D61" s="41" t="e">
        <f>VLOOKUP(C22,[1]Planilha4!B31:AV99989,43,0)</f>
        <v>#N/A</v>
      </c>
      <c r="E61" s="35" t="s">
        <v>72</v>
      </c>
      <c r="F61" s="46" t="s">
        <v>96</v>
      </c>
      <c r="G61" s="45"/>
    </row>
    <row r="62" spans="1:7" ht="15.75" x14ac:dyDescent="0.25">
      <c r="A62" s="44" t="s">
        <v>32</v>
      </c>
      <c r="B62" s="45"/>
      <c r="C62" s="40"/>
      <c r="D62" s="41" t="e">
        <f>VLOOKUP(C22,[1]Planilha4!B31:AV99989,18,0)</f>
        <v>#N/A</v>
      </c>
      <c r="E62" s="35" t="s">
        <v>67</v>
      </c>
      <c r="F62" s="44" t="s">
        <v>80</v>
      </c>
      <c r="G62" s="45"/>
    </row>
    <row r="63" spans="1:7" ht="15.75" x14ac:dyDescent="0.25">
      <c r="A63" s="36"/>
      <c r="B63" s="36"/>
      <c r="C63" s="36"/>
      <c r="D63" s="38"/>
      <c r="E63" s="36"/>
      <c r="F63" s="37"/>
      <c r="G63" s="37"/>
    </row>
    <row r="64" spans="1:7" x14ac:dyDescent="0.25">
      <c r="D64" s="50" t="s">
        <v>50</v>
      </c>
    </row>
    <row r="65" spans="1:7" ht="15.75" x14ac:dyDescent="0.25">
      <c r="A65" s="57" t="s">
        <v>90</v>
      </c>
      <c r="B65" s="49"/>
      <c r="C65" s="49"/>
      <c r="D65" s="49"/>
      <c r="E65" s="49"/>
      <c r="F65" s="49"/>
      <c r="G65" s="58"/>
    </row>
    <row r="66" spans="1:7" ht="15.75" x14ac:dyDescent="0.25">
      <c r="A66" s="59" t="s">
        <v>55</v>
      </c>
      <c r="B66" s="36" t="str">
        <f>IF(Planilha1!C63=D64,VLOOKUP('66.666.666_0006-66'!G62,Tabela1[#All],2,0),"")</f>
        <v/>
      </c>
      <c r="C66" s="82" t="s">
        <v>57</v>
      </c>
      <c r="D66" s="82"/>
      <c r="E66" s="36" t="str">
        <f>IF(Planilha1!C63=D64,VLOOKUP('66.666.666_0006-66'!G62,Tabela1[#All],6,0),"")</f>
        <v/>
      </c>
      <c r="F66" s="60" t="s">
        <v>56</v>
      </c>
      <c r="G66" s="61" t="str">
        <f>IF(Planilha1!C63=D64,VLOOKUP('66.666.666_0006-66'!G62,Tabela1[#All],5,0),"")</f>
        <v/>
      </c>
    </row>
    <row r="68" spans="1:7" ht="15.75" x14ac:dyDescent="0.25">
      <c r="A68" s="42" t="s">
        <v>58</v>
      </c>
      <c r="B68" s="43"/>
      <c r="C68" s="42" t="s">
        <v>59</v>
      </c>
      <c r="D68" s="43"/>
      <c r="E68" s="34" t="s">
        <v>60</v>
      </c>
      <c r="F68" s="42" t="s">
        <v>61</v>
      </c>
      <c r="G68" s="43"/>
    </row>
    <row r="69" spans="1:7" ht="15.75" x14ac:dyDescent="0.25">
      <c r="A69" s="44" t="s">
        <v>7</v>
      </c>
      <c r="B69" s="45"/>
      <c r="C69" s="40"/>
      <c r="D69" s="41" t="e">
        <f>VLOOKUP(E15,[1]Planilha4!B26:AV99984,19,0)</f>
        <v>#N/A</v>
      </c>
      <c r="E69" s="35" t="s">
        <v>62</v>
      </c>
      <c r="F69" s="44" t="s">
        <v>51</v>
      </c>
      <c r="G69" s="45"/>
    </row>
    <row r="70" spans="1:7" ht="15.75" x14ac:dyDescent="0.25">
      <c r="A70" s="44" t="s">
        <v>8</v>
      </c>
      <c r="B70" s="45"/>
      <c r="C70" s="40"/>
      <c r="D70" s="41" t="e">
        <f>VLOOKUP(E15,[1]Planilha4!B26:AV99984,20,0)</f>
        <v>#N/A</v>
      </c>
      <c r="E70" s="35" t="s">
        <v>62</v>
      </c>
      <c r="F70" s="46" t="s">
        <v>81</v>
      </c>
      <c r="G70" s="45"/>
    </row>
    <row r="71" spans="1:7" ht="15.75" x14ac:dyDescent="0.25">
      <c r="A71" s="44" t="s">
        <v>35</v>
      </c>
      <c r="B71" s="45"/>
      <c r="C71" s="40"/>
      <c r="D71" s="41" t="e">
        <f>VLOOKUP(E15,[1]Planilha4!B26:AV99984,44,0)</f>
        <v>#N/A</v>
      </c>
      <c r="E71" s="35" t="s">
        <v>82</v>
      </c>
      <c r="F71" s="46" t="s">
        <v>83</v>
      </c>
      <c r="G71" s="47"/>
    </row>
    <row r="72" spans="1:7" ht="15.75" x14ac:dyDescent="0.25">
      <c r="A72" s="44" t="s">
        <v>36</v>
      </c>
      <c r="B72" s="45"/>
      <c r="C72" s="40"/>
      <c r="D72" s="41" t="e">
        <f>VLOOKUP(E15,[1]Planilha4!B26:AV99984,45,0)</f>
        <v>#N/A</v>
      </c>
      <c r="E72" s="35" t="s">
        <v>62</v>
      </c>
      <c r="F72" s="46" t="s">
        <v>84</v>
      </c>
      <c r="G72" s="45"/>
    </row>
    <row r="73" spans="1:7" ht="15.75" x14ac:dyDescent="0.25">
      <c r="A73" s="44" t="s">
        <v>85</v>
      </c>
      <c r="B73" s="45"/>
      <c r="C73" s="40"/>
      <c r="D73" s="41" t="e">
        <f>VLOOKUP(E15,[1]Planilha4!B26:AV99984,46,0)</f>
        <v>#N/A</v>
      </c>
      <c r="E73" s="35" t="s">
        <v>72</v>
      </c>
      <c r="F73" s="46" t="s">
        <v>86</v>
      </c>
      <c r="G73" s="45"/>
    </row>
    <row r="74" spans="1:7" ht="15.75" x14ac:dyDescent="0.25">
      <c r="A74" s="44" t="s">
        <v>38</v>
      </c>
      <c r="B74" s="45"/>
      <c r="C74" s="40"/>
      <c r="D74" s="41" t="e">
        <f>VLOOKUP(E15,[1]Planilha4!B26:AV99984,47,0)</f>
        <v>#N/A</v>
      </c>
      <c r="E74" s="35" t="s">
        <v>87</v>
      </c>
      <c r="F74" s="44" t="s">
        <v>88</v>
      </c>
      <c r="G74" s="45"/>
    </row>
    <row r="75" spans="1:7" ht="15.75" x14ac:dyDescent="0.25">
      <c r="A75" s="46" t="s">
        <v>39</v>
      </c>
      <c r="B75" s="47"/>
      <c r="C75" s="40"/>
      <c r="D75" s="41" t="e">
        <f>VLOOKUP(E15,[1]Planilha4!B26:AV99984,21,0)</f>
        <v>#N/A</v>
      </c>
      <c r="E75" s="35" t="s">
        <v>65</v>
      </c>
      <c r="F75" s="44" t="s">
        <v>89</v>
      </c>
      <c r="G75" s="45"/>
    </row>
  </sheetData>
  <mergeCells count="157">
    <mergeCell ref="A75:B75"/>
    <mergeCell ref="C75:D75"/>
    <mergeCell ref="F75:G75"/>
    <mergeCell ref="A73:B73"/>
    <mergeCell ref="C73:D73"/>
    <mergeCell ref="F73:G73"/>
    <mergeCell ref="A74:B74"/>
    <mergeCell ref="C74:D74"/>
    <mergeCell ref="F74:G74"/>
    <mergeCell ref="A71:B71"/>
    <mergeCell ref="C71:D71"/>
    <mergeCell ref="F71:G71"/>
    <mergeCell ref="A72:B72"/>
    <mergeCell ref="C72:D72"/>
    <mergeCell ref="F72:G72"/>
    <mergeCell ref="A69:B69"/>
    <mergeCell ref="C69:D69"/>
    <mergeCell ref="F69:G69"/>
    <mergeCell ref="A70:B70"/>
    <mergeCell ref="C70:D70"/>
    <mergeCell ref="F70:G70"/>
    <mergeCell ref="A62:B62"/>
    <mergeCell ref="C62:D62"/>
    <mergeCell ref="F62:G62"/>
    <mergeCell ref="A65:G65"/>
    <mergeCell ref="C66:D66"/>
    <mergeCell ref="A68:B68"/>
    <mergeCell ref="C68:D68"/>
    <mergeCell ref="F68:G68"/>
    <mergeCell ref="A60:B60"/>
    <mergeCell ref="C60:D60"/>
    <mergeCell ref="F60:G60"/>
    <mergeCell ref="A61:B61"/>
    <mergeCell ref="C61:D61"/>
    <mergeCell ref="F61:G61"/>
    <mergeCell ref="A58:B58"/>
    <mergeCell ref="C58:D58"/>
    <mergeCell ref="F58:G58"/>
    <mergeCell ref="A59:B59"/>
    <mergeCell ref="C59:D59"/>
    <mergeCell ref="F59:G59"/>
    <mergeCell ref="A56:B56"/>
    <mergeCell ref="C56:D56"/>
    <mergeCell ref="F56:G56"/>
    <mergeCell ref="A57:B57"/>
    <mergeCell ref="C57:D57"/>
    <mergeCell ref="F57:G57"/>
    <mergeCell ref="A54:B54"/>
    <mergeCell ref="C54:D54"/>
    <mergeCell ref="F54:G54"/>
    <mergeCell ref="A55:B55"/>
    <mergeCell ref="C55:D55"/>
    <mergeCell ref="F55:G55"/>
    <mergeCell ref="A49:G49"/>
    <mergeCell ref="C50:D50"/>
    <mergeCell ref="A52:B52"/>
    <mergeCell ref="C52:D52"/>
    <mergeCell ref="F52:G52"/>
    <mergeCell ref="A53:B53"/>
    <mergeCell ref="C53:D53"/>
    <mergeCell ref="F53:G53"/>
    <mergeCell ref="A45:B45"/>
    <mergeCell ref="C45:D45"/>
    <mergeCell ref="F45:G45"/>
    <mergeCell ref="A46:B46"/>
    <mergeCell ref="C46:D46"/>
    <mergeCell ref="F46:G46"/>
    <mergeCell ref="A43:B43"/>
    <mergeCell ref="C43:D43"/>
    <mergeCell ref="F43:G43"/>
    <mergeCell ref="A44:B44"/>
    <mergeCell ref="C44:D44"/>
    <mergeCell ref="F44:G44"/>
    <mergeCell ref="A41:B41"/>
    <mergeCell ref="C41:D41"/>
    <mergeCell ref="F41:G41"/>
    <mergeCell ref="A42:B42"/>
    <mergeCell ref="C42:D42"/>
    <mergeCell ref="F42:G42"/>
    <mergeCell ref="A39:B39"/>
    <mergeCell ref="C39:D39"/>
    <mergeCell ref="F39:G39"/>
    <mergeCell ref="A40:B40"/>
    <mergeCell ref="C40:D40"/>
    <mergeCell ref="F40:G40"/>
    <mergeCell ref="A37:B37"/>
    <mergeCell ref="C37:D37"/>
    <mergeCell ref="F37:G37"/>
    <mergeCell ref="A38:B38"/>
    <mergeCell ref="C38:D38"/>
    <mergeCell ref="F38:G38"/>
    <mergeCell ref="A31:G31"/>
    <mergeCell ref="A33:G33"/>
    <mergeCell ref="C34:D34"/>
    <mergeCell ref="A36:B36"/>
    <mergeCell ref="C36:D36"/>
    <mergeCell ref="F36:G36"/>
    <mergeCell ref="A29:B29"/>
    <mergeCell ref="C29:D29"/>
    <mergeCell ref="F29:G29"/>
    <mergeCell ref="A30:B30"/>
    <mergeCell ref="C30:D30"/>
    <mergeCell ref="F30:G30"/>
    <mergeCell ref="A27:B27"/>
    <mergeCell ref="C27:D27"/>
    <mergeCell ref="F27:G27"/>
    <mergeCell ref="A28:B28"/>
    <mergeCell ref="C28:D28"/>
    <mergeCell ref="F28:G28"/>
    <mergeCell ref="A25:B25"/>
    <mergeCell ref="C25:D25"/>
    <mergeCell ref="F25:G25"/>
    <mergeCell ref="A26:B26"/>
    <mergeCell ref="C26:D26"/>
    <mergeCell ref="F26:G26"/>
    <mergeCell ref="A23:B23"/>
    <mergeCell ref="C23:D23"/>
    <mergeCell ref="F23:G23"/>
    <mergeCell ref="A24:B24"/>
    <mergeCell ref="C24:D24"/>
    <mergeCell ref="F24:G24"/>
    <mergeCell ref="A17:G17"/>
    <mergeCell ref="A19:G19"/>
    <mergeCell ref="C20:D20"/>
    <mergeCell ref="A22:B22"/>
    <mergeCell ref="C22:D22"/>
    <mergeCell ref="F22:G22"/>
    <mergeCell ref="A15:B15"/>
    <mergeCell ref="C15:D15"/>
    <mergeCell ref="F15:G15"/>
    <mergeCell ref="A16:B16"/>
    <mergeCell ref="C16:D16"/>
    <mergeCell ref="F16:G16"/>
    <mergeCell ref="A13:B13"/>
    <mergeCell ref="C13:D13"/>
    <mergeCell ref="F13:G13"/>
    <mergeCell ref="A14:B14"/>
    <mergeCell ref="C14:D14"/>
    <mergeCell ref="F14:G14"/>
    <mergeCell ref="A11:B11"/>
    <mergeCell ref="C11:D11"/>
    <mergeCell ref="F11:G11"/>
    <mergeCell ref="A12:B12"/>
    <mergeCell ref="C12:D12"/>
    <mergeCell ref="F12:G12"/>
    <mergeCell ref="A9:B9"/>
    <mergeCell ref="C9:D9"/>
    <mergeCell ref="F9:G9"/>
    <mergeCell ref="A10:B10"/>
    <mergeCell ref="C10:D10"/>
    <mergeCell ref="F10:G10"/>
    <mergeCell ref="A1:F1"/>
    <mergeCell ref="A5:G5"/>
    <mergeCell ref="C6:D6"/>
    <mergeCell ref="A8:B8"/>
    <mergeCell ref="C8:D8"/>
    <mergeCell ref="F8:G8"/>
  </mergeCells>
  <printOptions horizontalCentered="1"/>
  <pageMargins left="0.11811023622047245" right="0.11811023622047245" top="0.19685039370078741" bottom="0.19685039370078741" header="0.31496062992125984" footer="0.31496062992125984"/>
  <pageSetup paperSize="9" scale="68" orientation="portrait" r:id="rId1"/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7</vt:i4>
      </vt:variant>
      <vt:variant>
        <vt:lpstr>Intervalos Nomeados</vt:lpstr>
      </vt:variant>
      <vt:variant>
        <vt:i4>6</vt:i4>
      </vt:variant>
    </vt:vector>
  </HeadingPairs>
  <TitlesOfParts>
    <vt:vector size="13" baseType="lpstr">
      <vt:lpstr>Planilha1</vt:lpstr>
      <vt:lpstr>11.111.111_0001-11</vt:lpstr>
      <vt:lpstr>22.222.222_0002-22</vt:lpstr>
      <vt:lpstr>33.333.333_0003-33</vt:lpstr>
      <vt:lpstr>44.444.444_0004-44</vt:lpstr>
      <vt:lpstr>55.555.555_0005-55</vt:lpstr>
      <vt:lpstr>66.666.666_0006-66</vt:lpstr>
      <vt:lpstr>'11.111.111_0001-11'!Area_de_impressao</vt:lpstr>
      <vt:lpstr>'22.222.222_0002-22'!Area_de_impressao</vt:lpstr>
      <vt:lpstr>'33.333.333_0003-33'!Area_de_impressao</vt:lpstr>
      <vt:lpstr>'44.444.444_0004-44'!Area_de_impressao</vt:lpstr>
      <vt:lpstr>'55.555.555_0005-55'!Area_de_impressao</vt:lpstr>
      <vt:lpstr>'66.666.666_0006-66'!Area_de_impressao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Windows10</dc:creator>
  <cp:lastModifiedBy>Windows10</cp:lastModifiedBy>
  <cp:lastPrinted>2022-05-12T12:38:23Z</cp:lastPrinted>
  <dcterms:created xsi:type="dcterms:W3CDTF">2022-05-11T19:43:28Z</dcterms:created>
  <dcterms:modified xsi:type="dcterms:W3CDTF">2022-05-12T12:49:07Z</dcterms:modified>
</cp:coreProperties>
</file>