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eus Documentos\Desktop\"/>
    </mc:Choice>
  </mc:AlternateContent>
  <xr:revisionPtr revIDLastSave="0" documentId="8_{4EB95ED8-96FF-46C4-A2E2-93C889BB5CD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CALCULO IRRF" sheetId="1" r:id="rId1"/>
  </sheets>
  <definedNames>
    <definedName name="_xlnm.Print_Area" localSheetId="0">'CALCULO IRRF'!$A$5:$H$6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8" i="1" l="1"/>
  <c r="F6" i="1" l="1"/>
  <c r="F16" i="1" s="1"/>
  <c r="F12" i="1" l="1"/>
  <c r="G6" i="1" l="1"/>
  <c r="D6" i="1" l="1"/>
  <c r="E6" i="1" s="1"/>
  <c r="E16" i="1" s="1"/>
  <c r="G16" i="1"/>
  <c r="G12" i="1"/>
  <c r="D12" i="1" s="1"/>
  <c r="E12" i="1" s="1"/>
  <c r="G10" i="1"/>
  <c r="D10" i="1" s="1"/>
  <c r="E10" i="1" s="1"/>
  <c r="G8" i="1"/>
  <c r="D8" i="1" s="1"/>
  <c r="F10" i="1"/>
  <c r="H6" i="1" l="1"/>
  <c r="H12" i="1"/>
  <c r="H10" i="1"/>
  <c r="C4" i="1" l="1"/>
  <c r="F121" i="1"/>
  <c r="G121" i="1"/>
  <c r="E121" i="1" s="1"/>
  <c r="F122" i="1"/>
  <c r="G122" i="1"/>
  <c r="E122" i="1" s="1"/>
  <c r="F123" i="1"/>
  <c r="G123" i="1"/>
  <c r="E123" i="1" s="1"/>
  <c r="F124" i="1"/>
  <c r="G124" i="1"/>
  <c r="E124" i="1" s="1"/>
  <c r="F125" i="1"/>
  <c r="G125" i="1"/>
  <c r="E125" i="1" s="1"/>
  <c r="F126" i="1"/>
  <c r="G126" i="1"/>
  <c r="E126" i="1" s="1"/>
  <c r="H126" i="1" l="1"/>
  <c r="H122" i="1"/>
  <c r="H124" i="1"/>
  <c r="H125" i="1"/>
  <c r="H123" i="1"/>
  <c r="H121" i="1"/>
  <c r="E8" i="1"/>
  <c r="H8" i="1" l="1"/>
</calcChain>
</file>

<file path=xl/sharedStrings.xml><?xml version="1.0" encoding="utf-8"?>
<sst xmlns="http://schemas.openxmlformats.org/spreadsheetml/2006/main" count="15" uniqueCount="15">
  <si>
    <t>INSS</t>
  </si>
  <si>
    <t>BRUTO</t>
  </si>
  <si>
    <t>LIQUIDO</t>
  </si>
  <si>
    <t>IRRF</t>
  </si>
  <si>
    <t>ISSQN</t>
  </si>
  <si>
    <t>FORNECEDOR</t>
  </si>
  <si>
    <t>DEPENDENTE</t>
  </si>
  <si>
    <t>DE</t>
  </si>
  <si>
    <t>OBS. TABELA IRRF 2015 PARA ISSQN A 2% E PARA PRESTADORES DE SERVIÇOS QUE DESCONTAM INSS</t>
  </si>
  <si>
    <t xml:space="preserve"> ISSQN 3% PARA PRESTADORES DE SERVIÇOS QUE DESCONTAM INSS</t>
  </si>
  <si>
    <t>INSS 7.5%</t>
  </si>
  <si>
    <t>INSS 9%</t>
  </si>
  <si>
    <t>INSS 12%</t>
  </si>
  <si>
    <t>INSS 14%</t>
  </si>
  <si>
    <t>B.CAL. IRRF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</si>
</sst>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theme="1"/>
      <name val="Arial"/>
      <family val="2"/>
    </font>
    <font>
      <sz val="16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16"/>
      <color theme="1"/>
      <name val="Arial"/>
      <family val="2"/>
    </font>
    <font>
      <sz val="12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2" tint="-0.49998474074526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4">
    <xf numFmtId="0" fontId="0" fillId="0" borderId="0" xfId="0"/>
    <xf numFmtId="164" fontId="0" fillId="0" borderId="0" xfId="1" applyFont="1" applyFill="1"/>
    <xf numFmtId="164" fontId="0" fillId="0" borderId="0" xfId="1" applyNumberFormat="1" applyFont="1" applyFill="1"/>
    <xf numFmtId="164" fontId="2" fillId="2" borderId="0" xfId="1" applyFont="1" applyFill="1"/>
    <xf numFmtId="164" fontId="2" fillId="0" borderId="0" xfId="1" applyFont="1" applyFill="1"/>
    <xf numFmtId="164" fontId="2" fillId="0" borderId="0" xfId="1" applyFont="1" applyFill="1" applyProtection="1">
      <protection hidden="1"/>
    </xf>
    <xf numFmtId="164" fontId="3" fillId="0" borderId="0" xfId="1" applyFont="1" applyFill="1"/>
    <xf numFmtId="164" fontId="2" fillId="3" borderId="0" xfId="1" applyFont="1" applyFill="1"/>
    <xf numFmtId="164" fontId="4" fillId="0" borderId="0" xfId="1" applyFont="1" applyFill="1"/>
    <xf numFmtId="164" fontId="4" fillId="0" borderId="0" xfId="1" applyNumberFormat="1" applyFont="1" applyFill="1"/>
    <xf numFmtId="164" fontId="5" fillId="0" borderId="0" xfId="1" applyNumberFormat="1" applyFont="1" applyFill="1"/>
    <xf numFmtId="164" fontId="5" fillId="0" borderId="0" xfId="1" applyFont="1" applyFill="1"/>
    <xf numFmtId="44" fontId="2" fillId="5" borderId="1" xfId="2" applyFont="1" applyFill="1" applyBorder="1"/>
    <xf numFmtId="9" fontId="4" fillId="5" borderId="1" xfId="3" applyFont="1" applyFill="1" applyBorder="1" applyAlignment="1">
      <alignment horizontal="left"/>
    </xf>
    <xf numFmtId="9" fontId="5" fillId="5" borderId="1" xfId="3" applyFont="1" applyFill="1" applyBorder="1"/>
    <xf numFmtId="164" fontId="4" fillId="6" borderId="1" xfId="1" applyNumberFormat="1" applyFont="1" applyFill="1" applyBorder="1"/>
    <xf numFmtId="164" fontId="6" fillId="6" borderId="1" xfId="1" applyFont="1" applyFill="1" applyBorder="1" applyAlignment="1">
      <alignment horizontal="center"/>
    </xf>
    <xf numFmtId="44" fontId="2" fillId="4" borderId="1" xfId="2" applyFont="1" applyFill="1" applyBorder="1"/>
    <xf numFmtId="164" fontId="2" fillId="7" borderId="1" xfId="1" applyFont="1" applyFill="1" applyBorder="1" applyAlignment="1">
      <alignment horizontal="center"/>
    </xf>
    <xf numFmtId="9" fontId="4" fillId="7" borderId="1" xfId="3" applyFont="1" applyFill="1" applyBorder="1"/>
    <xf numFmtId="164" fontId="3" fillId="7" borderId="1" xfId="1" applyFont="1" applyFill="1" applyBorder="1"/>
    <xf numFmtId="9" fontId="5" fillId="7" borderId="1" xfId="3" applyFont="1" applyFill="1" applyBorder="1"/>
    <xf numFmtId="164" fontId="2" fillId="4" borderId="1" xfId="1" applyFont="1" applyFill="1" applyBorder="1"/>
    <xf numFmtId="164" fontId="7" fillId="6" borderId="0" xfId="1" applyFont="1" applyFill="1" applyAlignment="1">
      <alignment horizontal="center" vertical="center"/>
    </xf>
  </cellXfs>
  <cellStyles count="4">
    <cellStyle name="Moeda" xfId="2" builtinId="4"/>
    <cellStyle name="Normal" xfId="0" builtinId="0"/>
    <cellStyle name="Porcentagem" xfId="3" builtinId="5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L126"/>
  <sheetViews>
    <sheetView tabSelected="1" topLeftCell="B4" workbookViewId="0">
      <selection activeCell="E16" sqref="E16"/>
    </sheetView>
  </sheetViews>
  <sheetFormatPr defaultColWidth="9.140625" defaultRowHeight="18.75" x14ac:dyDescent="0.3"/>
  <cols>
    <col min="1" max="1" width="46.28515625" style="1" customWidth="1"/>
    <col min="2" max="2" width="22.140625" style="1" customWidth="1"/>
    <col min="3" max="3" width="23.7109375" style="1" customWidth="1"/>
    <col min="4" max="4" width="23.140625" style="1" customWidth="1"/>
    <col min="5" max="5" width="22.28515625" style="1" customWidth="1"/>
    <col min="6" max="6" width="20.140625" style="1" customWidth="1"/>
    <col min="7" max="7" width="20.85546875" style="1" bestFit="1" customWidth="1"/>
    <col min="8" max="8" width="22.42578125" style="1" customWidth="1"/>
    <col min="9" max="9" width="16.28515625" style="11" customWidth="1"/>
    <col min="10" max="16384" width="9.140625" style="1"/>
  </cols>
  <sheetData>
    <row r="3" spans="1:12" ht="20.25" x14ac:dyDescent="0.3">
      <c r="A3" s="3" t="s">
        <v>8</v>
      </c>
      <c r="B3" s="7" t="s">
        <v>9</v>
      </c>
      <c r="C3" s="7"/>
      <c r="D3" s="7"/>
      <c r="E3" s="7"/>
      <c r="F3" s="7"/>
      <c r="G3" s="4"/>
      <c r="H3" s="4"/>
      <c r="I3" s="8"/>
    </row>
    <row r="4" spans="1:12" ht="20.25" x14ac:dyDescent="0.3">
      <c r="A4" s="4" t="s">
        <v>7</v>
      </c>
      <c r="B4" s="4"/>
      <c r="C4" s="5">
        <f>SUM(C8*189.59)</f>
        <v>0</v>
      </c>
      <c r="D4" s="4"/>
      <c r="E4" s="4"/>
      <c r="F4" s="4"/>
      <c r="G4" s="4"/>
      <c r="H4" s="4"/>
      <c r="I4" s="9"/>
      <c r="J4" s="2"/>
      <c r="K4" s="2"/>
      <c r="L4" s="2"/>
    </row>
    <row r="5" spans="1:12" ht="20.25" x14ac:dyDescent="0.3">
      <c r="A5" s="3" t="s">
        <v>5</v>
      </c>
      <c r="B5" s="16" t="s">
        <v>1</v>
      </c>
      <c r="C5" s="16" t="s">
        <v>6</v>
      </c>
      <c r="D5" s="16" t="s">
        <v>14</v>
      </c>
      <c r="E5" s="16" t="s">
        <v>3</v>
      </c>
      <c r="F5" s="16" t="s">
        <v>4</v>
      </c>
      <c r="G5" s="16" t="s">
        <v>0</v>
      </c>
      <c r="H5" s="16" t="s">
        <v>2</v>
      </c>
      <c r="I5" s="15"/>
      <c r="J5" s="2"/>
      <c r="K5" s="2"/>
      <c r="L5" s="2"/>
    </row>
    <row r="6" spans="1:12" ht="20.25" x14ac:dyDescent="0.3">
      <c r="A6" s="4"/>
      <c r="B6" s="17">
        <v>3000</v>
      </c>
      <c r="C6" s="22"/>
      <c r="D6" s="17">
        <f>SUM(B6-C2-G6)</f>
        <v>2775</v>
      </c>
      <c r="E6" s="12">
        <f>IF(D6&lt;=1903.98,0,IF(D6&lt;=2826.65,D6*7.5%-142.8,IF(D6&lt;=3751.05,D6*15%-354.8,IF(D6&lt;=4664.68,D6*22.5%-636.13,IF(D6&lt;2000000,D6*27.5%-869.36)))))</f>
        <v>65.324999999999989</v>
      </c>
      <c r="F6" s="12">
        <f>SUM(B6*2.5%)</f>
        <v>75</v>
      </c>
      <c r="G6" s="12">
        <f>IF(B6&lt;7087.22,B6*7.5%,707.69)</f>
        <v>225</v>
      </c>
      <c r="H6" s="17">
        <f>SUM(B6-E6-F6-G6)</f>
        <v>2634.6750000000002</v>
      </c>
      <c r="I6" s="13" t="s">
        <v>10</v>
      </c>
      <c r="J6" s="2"/>
      <c r="K6" s="2"/>
      <c r="L6" s="2"/>
    </row>
    <row r="7" spans="1:12" ht="21" x14ac:dyDescent="0.35">
      <c r="A7" s="6"/>
      <c r="B7" s="18"/>
      <c r="C7" s="18"/>
      <c r="D7" s="18"/>
      <c r="E7" s="18"/>
      <c r="F7" s="18"/>
      <c r="G7" s="18"/>
      <c r="H7" s="18"/>
      <c r="I7" s="19"/>
      <c r="J7" s="2"/>
      <c r="K7" s="2"/>
      <c r="L7" s="2"/>
    </row>
    <row r="8" spans="1:12" ht="21" x14ac:dyDescent="0.35">
      <c r="A8" s="6"/>
      <c r="B8" s="17">
        <v>1212.01</v>
      </c>
      <c r="C8" s="22"/>
      <c r="D8" s="17">
        <f>SUM(B8-C4-G8)</f>
        <v>1102.9291000000001</v>
      </c>
      <c r="E8" s="12">
        <f>IF(D8&lt;=1903.98,0,IF(D8&lt;=2826.65,D8*7.5%-142.8,IF(D8&lt;=3751.05,D8*15%-354.8,IF(D8&lt;=4664.68,D8*22.5%-636.13,IF(D8&lt;2000000,D8*27.5%-869.36)))))</f>
        <v>0</v>
      </c>
      <c r="F8" s="12">
        <f>SUM(B8*2.5%)</f>
        <v>30.300250000000002</v>
      </c>
      <c r="G8" s="12">
        <f>IF(B8&lt;7087.22,B8*9%,707.69)</f>
        <v>109.0809</v>
      </c>
      <c r="H8" s="17">
        <f>SUM(B8-E8-F8-G8)</f>
        <v>1072.6288500000001</v>
      </c>
      <c r="I8" s="14" t="s">
        <v>11</v>
      </c>
      <c r="J8" s="2"/>
      <c r="K8" s="2"/>
      <c r="L8" s="2"/>
    </row>
    <row r="9" spans="1:12" ht="21" x14ac:dyDescent="0.35">
      <c r="A9" s="6"/>
      <c r="B9" s="20"/>
      <c r="C9" s="20"/>
      <c r="D9" s="20"/>
      <c r="E9" s="20"/>
      <c r="F9" s="20"/>
      <c r="G9" s="20"/>
      <c r="H9" s="20"/>
      <c r="I9" s="21"/>
      <c r="J9" s="2"/>
      <c r="K9" s="2"/>
      <c r="L9" s="2"/>
    </row>
    <row r="10" spans="1:12" ht="20.25" x14ac:dyDescent="0.3">
      <c r="B10" s="17">
        <v>2427.36</v>
      </c>
      <c r="C10" s="22"/>
      <c r="D10" s="17">
        <f>SUM(B10-C8-G10)</f>
        <v>2136.0768000000003</v>
      </c>
      <c r="E10" s="12">
        <f>IF(D10&lt;=1903.98,0,IF(D10&lt;=2826.65,D10*7.5%-142.8,IF(D10&lt;=3751.05,D10*15%-354.8,IF(D10&lt;=4664.68,D10*22.5%-636.13,IF(D10&lt;2000000,D10*27.5%-869.36)))))</f>
        <v>17.405760000000015</v>
      </c>
      <c r="F10" s="12">
        <f>SUM(B10*2.5%)</f>
        <v>60.684000000000005</v>
      </c>
      <c r="G10" s="12">
        <f>IF(B10&lt;7087.22,B10*12%,707.69)</f>
        <v>291.28320000000002</v>
      </c>
      <c r="H10" s="17">
        <f>SUM(B10-E10-F10-G10)</f>
        <v>2057.98704</v>
      </c>
      <c r="I10" s="14" t="s">
        <v>12</v>
      </c>
      <c r="J10" s="2"/>
      <c r="K10" s="2"/>
      <c r="L10" s="2"/>
    </row>
    <row r="11" spans="1:12" ht="21" x14ac:dyDescent="0.35">
      <c r="B11" s="20"/>
      <c r="C11" s="20"/>
      <c r="D11" s="20"/>
      <c r="E11" s="20"/>
      <c r="F11" s="20"/>
      <c r="G11" s="20"/>
      <c r="H11" s="20"/>
      <c r="I11" s="21"/>
      <c r="J11" s="2"/>
      <c r="K11" s="2"/>
      <c r="L11" s="2"/>
    </row>
    <row r="12" spans="1:12" ht="20.25" x14ac:dyDescent="0.3">
      <c r="B12" s="17">
        <v>3641.04</v>
      </c>
      <c r="C12" s="22"/>
      <c r="D12" s="17">
        <f>SUM(B12-C10-G12)</f>
        <v>3131.2943999999998</v>
      </c>
      <c r="E12" s="12">
        <f>IF(D12&lt;=1903.98,0,IF(D12&lt;=2826.65,D12*7.5%-142.8,IF(D12&lt;=3751.05,D12*15%-354.8,IF(D12&lt;=4664.68,D12*22.5%-636.13,IF(D12&lt;2000000,D12*27.5%-869.36)))))</f>
        <v>114.89415999999994</v>
      </c>
      <c r="F12" s="12">
        <f>SUM(B12*2.5%)</f>
        <v>91.02600000000001</v>
      </c>
      <c r="G12" s="12">
        <f>IF(B12&lt;7087.22,B12*14%,707.69)</f>
        <v>509.74560000000002</v>
      </c>
      <c r="H12" s="17">
        <f>SUM(B12-E12-F12-G12)</f>
        <v>2925.3742400000001</v>
      </c>
      <c r="I12" s="14" t="s">
        <v>13</v>
      </c>
      <c r="J12" s="2"/>
      <c r="K12" s="2"/>
      <c r="L12" s="2"/>
    </row>
    <row r="13" spans="1:12" x14ac:dyDescent="0.3">
      <c r="I13" s="10"/>
    </row>
    <row r="16" spans="1:12" x14ac:dyDescent="0.3">
      <c r="E16" s="23">
        <f>E6</f>
        <v>65.324999999999989</v>
      </c>
      <c r="F16" s="23">
        <f>F6</f>
        <v>75</v>
      </c>
      <c r="G16" s="23">
        <f>G6</f>
        <v>225</v>
      </c>
    </row>
    <row r="121" spans="5:8" x14ac:dyDescent="0.3">
      <c r="E121" s="1">
        <f t="shared" ref="E121:E126" si="0">IF(D121&lt;=1637.11,0,IF(D121&lt;=2453.5,D121*7.5%-122.78,IF(D121&lt;=3271.38,D121*15%-306.8,IF(D121&lt;=4087.65,D121*22.5%-552.15,IF(D121&lt;2000000,D121*27.5%-756.53)))))</f>
        <v>0</v>
      </c>
      <c r="F121" s="1">
        <f t="shared" ref="F121:F126" si="1">SUM(B121*3%)</f>
        <v>0</v>
      </c>
      <c r="G121" s="1">
        <f t="shared" ref="G121:G126" si="2">IF(B121&lt;3916.2,B121*11%,430.79)</f>
        <v>0</v>
      </c>
      <c r="H121" s="1">
        <f t="shared" ref="H121:H126" si="3">SUM(B121-E121-F121-G121)</f>
        <v>0</v>
      </c>
    </row>
    <row r="122" spans="5:8" x14ac:dyDescent="0.3">
      <c r="E122" s="1">
        <f t="shared" si="0"/>
        <v>0</v>
      </c>
      <c r="F122" s="1">
        <f t="shared" si="1"/>
        <v>0</v>
      </c>
      <c r="G122" s="1">
        <f t="shared" si="2"/>
        <v>0</v>
      </c>
      <c r="H122" s="1">
        <f t="shared" si="3"/>
        <v>0</v>
      </c>
    </row>
    <row r="123" spans="5:8" x14ac:dyDescent="0.3">
      <c r="E123" s="1">
        <f t="shared" si="0"/>
        <v>0</v>
      </c>
      <c r="F123" s="1">
        <f t="shared" si="1"/>
        <v>0</v>
      </c>
      <c r="G123" s="1">
        <f t="shared" si="2"/>
        <v>0</v>
      </c>
      <c r="H123" s="1">
        <f t="shared" si="3"/>
        <v>0</v>
      </c>
    </row>
    <row r="124" spans="5:8" x14ac:dyDescent="0.3">
      <c r="E124" s="1">
        <f t="shared" si="0"/>
        <v>0</v>
      </c>
      <c r="F124" s="1">
        <f t="shared" si="1"/>
        <v>0</v>
      </c>
      <c r="G124" s="1">
        <f t="shared" si="2"/>
        <v>0</v>
      </c>
      <c r="H124" s="1">
        <f t="shared" si="3"/>
        <v>0</v>
      </c>
    </row>
    <row r="125" spans="5:8" x14ac:dyDescent="0.3">
      <c r="E125" s="1">
        <f t="shared" si="0"/>
        <v>0</v>
      </c>
      <c r="F125" s="1">
        <f t="shared" si="1"/>
        <v>0</v>
      </c>
      <c r="G125" s="1">
        <f t="shared" si="2"/>
        <v>0</v>
      </c>
      <c r="H125" s="1">
        <f t="shared" si="3"/>
        <v>0</v>
      </c>
    </row>
    <row r="126" spans="5:8" x14ac:dyDescent="0.3">
      <c r="E126" s="1">
        <f t="shared" si="0"/>
        <v>0</v>
      </c>
      <c r="F126" s="1">
        <f t="shared" si="1"/>
        <v>0</v>
      </c>
      <c r="G126" s="1">
        <f t="shared" si="2"/>
        <v>0</v>
      </c>
      <c r="H126" s="1">
        <f t="shared" si="3"/>
        <v>0</v>
      </c>
    </row>
  </sheetData>
  <conditionalFormatting sqref="H16">
    <cfRule type="dataBar" priority="2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{C551560B-3559-4C2C-AF58-316A6129E393}</x14:id>
        </ext>
      </extLst>
    </cfRule>
  </conditionalFormatting>
  <conditionalFormatting sqref="E6:G6">
    <cfRule type="iconSet" priority="1">
      <iconSet>
        <cfvo type="percent" val="0"/>
        <cfvo type="percent" val="33"/>
        <cfvo type="percent" val="67"/>
      </iconSet>
    </cfRule>
  </conditionalFormatting>
  <pageMargins left="0.51181102362204722" right="0.51181102362204722" top="0.78740157480314965" bottom="0.78740157480314965" header="0.31496062992125984" footer="0.31496062992125984"/>
  <pageSetup paperSize="9" orientation="landscape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C551560B-3559-4C2C-AF58-316A6129E393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H16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CALCULO IRRF</vt:lpstr>
      <vt:lpstr>'CALCULO IRRF'!Area_de_impressao</vt:lpstr>
    </vt:vector>
  </TitlesOfParts>
  <Company>L.S.B. Informatica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Lucas Bastos</dc:creator>
  <cp:lastModifiedBy>Aguimar</cp:lastModifiedBy>
  <cp:lastPrinted>2012-04-27T18:33:26Z</cp:lastPrinted>
  <dcterms:created xsi:type="dcterms:W3CDTF">2012-01-24T18:40:11Z</dcterms:created>
  <dcterms:modified xsi:type="dcterms:W3CDTF">2022-07-14T23:04:39Z</dcterms:modified>
</cp:coreProperties>
</file>