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/>
  <xr:revisionPtr revIDLastSave="0" documentId="8_{ED0305FE-EA1A-43E8-8C25-9B6D45A403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umo do orçamento mensal" sheetId="1" r:id="rId1"/>
    <sheet name="Receita" sheetId="3" r:id="rId2"/>
    <sheet name="Despesas com o pessoal" sheetId="4" r:id="rId3"/>
    <sheet name="Despesas operacionais" sheetId="5" r:id="rId4"/>
  </sheets>
  <definedNames>
    <definedName name="_xlnm._FilterDatabase" localSheetId="2" hidden="1">'Despesas com o pessoal'!#REF!</definedName>
    <definedName name="_xlnm._FilterDatabase" localSheetId="3" hidden="1">'Despesas operacionais'!#REF!</definedName>
    <definedName name="_xlnm._FilterDatabase" localSheetId="1" hidden="1">Receita!#REF!</definedName>
    <definedName name="_xlnm._FilterDatabase" localSheetId="0" hidden="1">Receita!#REF!</definedName>
    <definedName name="NOME_DA_EMPRESA">'Resumo do orçamento mensal'!$B$1</definedName>
    <definedName name="Título_do_ORÇAMENTO">'Resumo do orçamento mensal'!$B$2</definedName>
    <definedName name="Título1">CincoPrincipaisDespesas[[#Headers],[DESPESA]]</definedName>
    <definedName name="Título2">Renda[[#Headers],[RECEITA]]</definedName>
    <definedName name="Título3">Despesascomopessoal[[#Headers],[DESPESAS COM O PESSOAL]]</definedName>
    <definedName name="Título4">Despesasoperacionais[[#Headers],[DESPESAS OPERACIONAIS]]</definedName>
    <definedName name="TítuloDaColuna1">Totais[[#Headers],[TOTAIS DO ORÇAMENTO]]</definedName>
    <definedName name="_xlnm.Print_Titles" localSheetId="2">'Despesas com o pessoal'!$4:$4</definedName>
    <definedName name="_xlnm.Print_Titles" localSheetId="3">'Despesas operacionais'!$4:$4</definedName>
    <definedName name="_xlnm.Print_Titles" localSheetId="1">Receita!$4:$4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5" l="1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F6" i="4"/>
  <c r="F7" i="4"/>
  <c r="E6" i="4"/>
  <c r="E7" i="4"/>
  <c r="E6" i="3"/>
  <c r="E7" i="3"/>
  <c r="F6" i="3"/>
  <c r="F7" i="3"/>
  <c r="F5" i="3"/>
  <c r="E5" i="3"/>
  <c r="F5" i="4"/>
  <c r="E5" i="4"/>
  <c r="B2" i="3"/>
  <c r="B2" i="4"/>
  <c r="B2" i="5"/>
  <c r="D25" i="5" l="1"/>
  <c r="C25" i="5"/>
  <c r="F5" i="5"/>
  <c r="E5" i="5"/>
  <c r="B1" i="5"/>
  <c r="B1" i="4"/>
  <c r="C8" i="4" l="1"/>
  <c r="C6" i="1" s="1"/>
  <c r="F8" i="4"/>
  <c r="D8" i="4"/>
  <c r="D6" i="1" s="1"/>
  <c r="C16" i="1"/>
  <c r="C15" i="1"/>
  <c r="C13" i="1"/>
  <c r="C12" i="1"/>
  <c r="C14" i="1"/>
  <c r="F25" i="5"/>
  <c r="B14" i="1" l="1"/>
  <c r="E14" i="1"/>
  <c r="D14" i="1"/>
  <c r="E12" i="1"/>
  <c r="D12" i="1"/>
  <c r="B13" i="1"/>
  <c r="E13" i="1"/>
  <c r="D13" i="1"/>
  <c r="B15" i="1"/>
  <c r="E15" i="1"/>
  <c r="D15" i="1"/>
  <c r="B16" i="1"/>
  <c r="E16" i="1"/>
  <c r="D16" i="1"/>
  <c r="B12" i="1"/>
  <c r="D8" i="3"/>
  <c r="D5" i="1" s="1"/>
  <c r="B1" i="3"/>
  <c r="E17" i="1" l="1"/>
  <c r="C17" i="1" l="1"/>
  <c r="E6" i="1"/>
  <c r="D7" i="1"/>
  <c r="D17" i="1"/>
  <c r="C8" i="3" l="1"/>
  <c r="C5" i="1" s="1"/>
  <c r="F8" i="3"/>
  <c r="E5" i="1"/>
  <c r="C7" i="1"/>
  <c r="E7" i="1" s="1"/>
</calcChain>
</file>

<file path=xl/sharedStrings.xml><?xml version="1.0" encoding="utf-8"?>
<sst xmlns="http://schemas.openxmlformats.org/spreadsheetml/2006/main" count="60" uniqueCount="49">
  <si>
    <t>NOME DA EMPRESA</t>
  </si>
  <si>
    <t>ORÇAMENTO MENSAL</t>
  </si>
  <si>
    <t>TOTAIS DO ORÇAMENTO</t>
  </si>
  <si>
    <t>Receita</t>
  </si>
  <si>
    <t>Despesas</t>
  </si>
  <si>
    <t>Saldo (receita menos despesas)</t>
  </si>
  <si>
    <t>QUAIS SÃO AS MINHAS 5 MAIORES DESPESAS OPERACIONAIS?</t>
  </si>
  <si>
    <t>DESPESA</t>
  </si>
  <si>
    <t>Total</t>
  </si>
  <si>
    <t>ESTIMADO</t>
  </si>
  <si>
    <t>VALOR</t>
  </si>
  <si>
    <t>REAL</t>
  </si>
  <si>
    <t>% DE DESPESAS</t>
  </si>
  <si>
    <t>Data</t>
  </si>
  <si>
    <t>DIFERENÇA</t>
  </si>
  <si>
    <t>REDUÇÃO DE 15%</t>
  </si>
  <si>
    <t>RECEITA</t>
  </si>
  <si>
    <t>Vendas líquidas</t>
  </si>
  <si>
    <t>Rendimentos de juros</t>
  </si>
  <si>
    <t>Venda de ativos (Ganho/Perda)</t>
  </si>
  <si>
    <t>Receita total</t>
  </si>
  <si>
    <t>VALOR DAS CINCO PRINCIPAIS</t>
  </si>
  <si>
    <t>DESPESAS COM O PESSOAL</t>
  </si>
  <si>
    <t>Salários</t>
  </si>
  <si>
    <t>Benefícios trabalhistas</t>
  </si>
  <si>
    <t>Comissão</t>
  </si>
  <si>
    <t>Total de despesas com o pessoal</t>
  </si>
  <si>
    <t>DESPESAS OPERACIONAIS</t>
  </si>
  <si>
    <t>Publicidade</t>
  </si>
  <si>
    <t>Dívidas inválidas</t>
  </si>
  <si>
    <t>Descontos à vista</t>
  </si>
  <si>
    <t>Custos de entrega</t>
  </si>
  <si>
    <t>Depreciação</t>
  </si>
  <si>
    <t>Cotas e assinaturas</t>
  </si>
  <si>
    <t>Seguro</t>
  </si>
  <si>
    <t>Juros</t>
  </si>
  <si>
    <t>Auditoria e assessoria jurídica</t>
  </si>
  <si>
    <t>Manutenção ou reparos</t>
  </si>
  <si>
    <t>Material de escritório</t>
  </si>
  <si>
    <t>Postagem</t>
  </si>
  <si>
    <t>Aluguel ou hipotecas</t>
  </si>
  <si>
    <t>Despesas de vendas</t>
  </si>
  <si>
    <t>Frete e armazenamento</t>
  </si>
  <si>
    <t>Suprimentos</t>
  </si>
  <si>
    <t>Impostos</t>
  </si>
  <si>
    <t>Telefone</t>
  </si>
  <si>
    <t>Utilitários</t>
  </si>
  <si>
    <t>Outros</t>
  </si>
  <si>
    <t>Total de despesas operacionais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</si>
</sst>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.0%"/>
    <numFmt numFmtId="166" formatCode="#,##0.00_ ;[Red]\-#,##0.00\ "/>
    <numFmt numFmtId="167" formatCode="mmmm\,\ yyyy"/>
  </numFmts>
  <fonts count="15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2"/>
      <color theme="3"/>
      <name val="Gill Sans MT"/>
      <family val="2"/>
      <scheme val="minor"/>
    </font>
    <font>
      <sz val="16"/>
      <color theme="0"/>
      <name val="Gill Sans MT"/>
      <family val="2"/>
      <scheme val="major"/>
    </font>
    <font>
      <sz val="36"/>
      <color theme="0"/>
      <name val="Gill Sans MT"/>
      <family val="2"/>
      <scheme val="major"/>
    </font>
    <font>
      <sz val="11"/>
      <color theme="9" tint="-0.499984740745262"/>
      <name val="Gill Sans MT"/>
      <family val="2"/>
      <scheme val="minor"/>
    </font>
    <font>
      <sz val="11"/>
      <name val="Gill Sans MT"/>
      <family val="2"/>
      <scheme val="minor"/>
    </font>
    <font>
      <sz val="11"/>
      <color rgb="FF6C0000"/>
      <name val="Gill Sans MT"/>
      <family val="2"/>
      <scheme val="minor"/>
    </font>
    <font>
      <sz val="11"/>
      <color rgb="FFDA0000"/>
      <name val="Gill Sans MT"/>
      <family val="2"/>
      <scheme val="minor"/>
    </font>
    <font>
      <sz val="36"/>
      <color theme="3"/>
      <name val="Gill Sans MT"/>
      <family val="2"/>
      <scheme val="major"/>
    </font>
    <font>
      <sz val="16"/>
      <color theme="3"/>
      <name val="Gill Sans MT"/>
      <family val="2"/>
      <scheme val="major"/>
    </font>
    <font>
      <sz val="11"/>
      <color theme="3"/>
      <name val="Gill Sans MT"/>
      <family val="2"/>
      <scheme val="major"/>
    </font>
    <font>
      <sz val="11"/>
      <color theme="0" tint="-4.9989318521683403E-2"/>
      <name val="Gill Sans MT"/>
      <family val="2"/>
      <scheme val="minor"/>
    </font>
    <font>
      <sz val="11"/>
      <color theme="1" tint="4.9989318521683403E-2"/>
      <name val="Gill Sans MT"/>
      <family val="2"/>
      <scheme val="major"/>
    </font>
    <font>
      <sz val="11"/>
      <color theme="0"/>
      <name val="Gill Sans MT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3999450666829432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>
      <alignment horizontal="left" wrapText="1" indent="1"/>
    </xf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1" fillId="4" borderId="0" applyNumberFormat="0" applyBorder="0" applyAlignment="0" applyProtection="0"/>
    <xf numFmtId="0" fontId="10" fillId="0" borderId="0" applyNumberFormat="0" applyFill="0" applyAlignment="0" applyProtection="0"/>
    <xf numFmtId="0" fontId="13" fillId="8" borderId="0" applyBorder="0" applyProtection="0">
      <alignment horizontal="left" vertical="center" indent="1"/>
    </xf>
    <xf numFmtId="0" fontId="13" fillId="8" borderId="0" applyNumberFormat="0" applyBorder="0" applyProtection="0">
      <alignment horizontal="left" vertical="center"/>
    </xf>
    <xf numFmtId="0" fontId="1" fillId="0" borderId="0" applyNumberFormat="0" applyFill="0" applyAlignment="0" applyProtection="0"/>
    <xf numFmtId="0" fontId="7" fillId="0" borderId="0" applyNumberFormat="0" applyFill="0" applyBorder="0" applyAlignment="0" applyProtection="0"/>
    <xf numFmtId="166" fontId="1" fillId="0" borderId="0" applyFont="0" applyFill="0" applyBorder="0" applyProtection="0">
      <alignment horizontal="right"/>
    </xf>
    <xf numFmtId="165" fontId="1" fillId="0" borderId="0" applyFont="0" applyFill="0" applyBorder="0" applyProtection="0">
      <alignment horizontal="right"/>
    </xf>
    <xf numFmtId="167" fontId="11" fillId="5" borderId="0" applyFill="0" applyBorder="0">
      <alignment horizontal="right"/>
    </xf>
  </cellStyleXfs>
  <cellXfs count="40">
    <xf numFmtId="0" fontId="0" fillId="0" borderId="0" xfId="0">
      <alignment horizontal="left" wrapText="1" indent="1"/>
    </xf>
    <xf numFmtId="40" fontId="6" fillId="6" borderId="0" xfId="4" applyNumberFormat="1" applyFont="1" applyFill="1"/>
    <xf numFmtId="40" fontId="6" fillId="6" borderId="0" xfId="8" applyNumberFormat="1" applyFont="1" applyFill="1"/>
    <xf numFmtId="0" fontId="10" fillId="5" borderId="0" xfId="5" applyFill="1" applyAlignment="1">
      <alignment horizontal="left" indent="1"/>
    </xf>
    <xf numFmtId="0" fontId="0" fillId="5" borderId="0" xfId="0" applyFill="1">
      <alignment horizontal="left" wrapText="1" inden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>
      <alignment horizontal="left" wrapText="1" indent="1"/>
    </xf>
    <xf numFmtId="0" fontId="13" fillId="2" borderId="0" xfId="6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5" borderId="0" xfId="0" applyFont="1" applyFill="1" applyAlignment="1"/>
    <xf numFmtId="0" fontId="9" fillId="5" borderId="0" xfId="1" applyFill="1" applyAlignment="1">
      <alignment horizontal="left" indent="1"/>
    </xf>
    <xf numFmtId="0" fontId="4" fillId="5" borderId="0" xfId="0" applyFont="1" applyFill="1" applyAlignment="1">
      <alignment vertical="center"/>
    </xf>
    <xf numFmtId="0" fontId="0" fillId="6" borderId="0" xfId="0" applyFill="1">
      <alignment horizontal="left" wrapText="1" indent="1"/>
    </xf>
    <xf numFmtId="0" fontId="6" fillId="6" borderId="0" xfId="0" applyFont="1" applyFill="1">
      <alignment horizontal="left" wrapText="1" indent="1"/>
    </xf>
    <xf numFmtId="0" fontId="0" fillId="6" borderId="0" xfId="0" applyFill="1" applyAlignment="1">
      <alignment vertical="center"/>
    </xf>
    <xf numFmtId="0" fontId="6" fillId="6" borderId="0" xfId="3" applyFont="1" applyFill="1" applyAlignment="1">
      <alignment vertical="center"/>
    </xf>
    <xf numFmtId="164" fontId="6" fillId="6" borderId="0" xfId="3" applyNumberFormat="1" applyFont="1" applyFill="1"/>
    <xf numFmtId="0" fontId="6" fillId="6" borderId="0" xfId="3" applyFont="1" applyFill="1"/>
    <xf numFmtId="166" fontId="1" fillId="7" borderId="0" xfId="10" applyFill="1" applyAlignment="1"/>
    <xf numFmtId="166" fontId="8" fillId="0" borderId="0" xfId="10" applyFont="1" applyAlignment="1"/>
    <xf numFmtId="166" fontId="0" fillId="0" borderId="0" xfId="10" applyFont="1" applyAlignment="1"/>
    <xf numFmtId="166" fontId="0" fillId="0" borderId="0" xfId="10" applyFont="1">
      <alignment horizontal="right"/>
    </xf>
    <xf numFmtId="166" fontId="1" fillId="0" borderId="0" xfId="10">
      <alignment horizontal="right"/>
    </xf>
    <xf numFmtId="165" fontId="1" fillId="7" borderId="0" xfId="11" applyFill="1">
      <alignment horizontal="right"/>
    </xf>
    <xf numFmtId="165" fontId="0" fillId="0" borderId="0" xfId="11" applyFont="1" applyAlignment="1">
      <alignment wrapText="1"/>
    </xf>
    <xf numFmtId="166" fontId="1" fillId="7" borderId="0" xfId="10" applyFill="1">
      <alignment horizontal="right"/>
    </xf>
    <xf numFmtId="166" fontId="0" fillId="0" borderId="0" xfId="10" applyFont="1" applyAlignment="1">
      <alignment wrapText="1"/>
    </xf>
    <xf numFmtId="0" fontId="13" fillId="8" borderId="0" xfId="6">
      <alignment horizontal="left" vertical="center" indent="1"/>
    </xf>
    <xf numFmtId="0" fontId="13" fillId="8" borderId="0" xfId="7">
      <alignment horizontal="left" vertical="center"/>
    </xf>
    <xf numFmtId="166" fontId="1" fillId="0" borderId="0" xfId="10" applyAlignme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0" fontId="0" fillId="0" borderId="0" xfId="0" applyNumberFormat="1">
      <alignment horizontal="left" wrapText="1" indent="1"/>
    </xf>
    <xf numFmtId="166" fontId="1" fillId="0" borderId="0" xfId="0" applyNumberFormat="1" applyFont="1" applyAlignment="1">
      <alignment horizontal="right"/>
    </xf>
    <xf numFmtId="166" fontId="0" fillId="0" borderId="0" xfId="0" applyNumberFormat="1" applyAlignment="1">
      <alignment wrapText="1"/>
    </xf>
    <xf numFmtId="166" fontId="0" fillId="0" borderId="0" xfId="0" applyNumberFormat="1" applyAlignment="1">
      <alignment horizontal="right"/>
    </xf>
    <xf numFmtId="167" fontId="11" fillId="5" borderId="0" xfId="12">
      <alignment horizontal="right"/>
    </xf>
    <xf numFmtId="0" fontId="9" fillId="5" borderId="0" xfId="1" applyFill="1" applyAlignment="1">
      <alignment horizontal="left" indent="1"/>
    </xf>
    <xf numFmtId="0" fontId="10" fillId="5" borderId="0" xfId="5" applyFill="1" applyAlignment="1">
      <alignment horizontal="left" indent="1"/>
    </xf>
  </cellXfs>
  <cellStyles count="13">
    <cellStyle name="20% - Ênfase5" xfId="4" builtinId="46"/>
    <cellStyle name="60% - Ênfase4" xfId="3" builtinId="44" customBuiltin="1"/>
    <cellStyle name="Data" xfId="12" xr:uid="{00000000-0005-0000-0000-000003000000}"/>
    <cellStyle name="Normal" xfId="0" builtinId="0" customBuiltin="1"/>
    <cellStyle name="Porcentagem" xfId="11" builtinId="5" customBuiltin="1"/>
    <cellStyle name="Texto de Aviso" xfId="9" builtinId="11" customBuiltin="1"/>
    <cellStyle name="Título" xfId="1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2" builtinId="19" customBuiltin="1"/>
    <cellStyle name="Total" xfId="8" builtinId="25" customBuiltin="1"/>
    <cellStyle name="Vírgula" xfId="10" builtinId="3" customBuiltin="1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minor"/>
      </font>
      <numFmt numFmtId="166" formatCode="#,##0.00_ ;[Red]\-#,##0.00\ "/>
      <alignment horizontal="general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minor"/>
      </font>
      <numFmt numFmtId="166" formatCode="#,##0.00_ ;[Red]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minor"/>
      </font>
      <numFmt numFmtId="166" formatCode="#,##0.00_ ;[Red]\-#,##0.00\ "/>
      <alignment horizontal="general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minor"/>
      </font>
      <numFmt numFmtId="166" formatCode="#,##0.00_ ;[Red]\-#,##0.00\ "/>
      <alignment horizontal="general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protection locked="1" hidden="0"/>
    </dxf>
    <dxf>
      <protection locked="1" hidden="0"/>
    </dxf>
    <dxf>
      <alignment vertical="center" textRotation="0" wrapText="0" indent="0" justifyLastLine="0" shrinkToFit="0" readingOrder="0"/>
      <protection locked="1" hidden="0"/>
    </dxf>
    <dxf>
      <font>
        <color rgb="FFDA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minor"/>
      </font>
      <numFmt numFmtId="166" formatCode="#,##0.00_ ;[Red]\-#,##0.00\ "/>
      <alignment horizontal="general" vertical="bottom" textRotation="0" wrapText="1" indent="0" justifyLastLine="0" shrinkToFit="0" readingOrder="0"/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minor"/>
      </font>
      <numFmt numFmtId="166" formatCode="#,##0.00_ ;[Red]\-#,##0.0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minor"/>
      </font>
      <numFmt numFmtId="166" formatCode="#,##0.00_ ;[Red]\-#,##0.00\ "/>
      <alignment horizontal="general" vertical="bottom" textRotation="0" wrapText="1" indent="0" justifyLastLine="0" shrinkToFit="0" readingOrder="0"/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minor"/>
      </font>
      <numFmt numFmtId="166" formatCode="#,##0.00_ ;[Red]\-#,##0.00\ "/>
      <alignment horizontal="general" vertical="bottom" textRotation="0" wrapText="1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alignment vertical="center" textRotation="0" wrapText="0" indent="0" justifyLastLine="0" shrinkToFit="0" readingOrder="0"/>
      <protection locked="1" hidden="0"/>
    </dxf>
    <dxf>
      <font>
        <color rgb="FFDA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minor"/>
      </font>
    </dxf>
    <dxf>
      <alignment horizontal="general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rgb="FFDA0000"/>
      </font>
    </dxf>
    <dxf>
      <numFmt numFmtId="8" formatCode="#,##0.00;[Red]\-#,##0.00"/>
      <alignment horizontal="general" vertical="bottom" textRotation="0" wrapText="1" indent="0" justifyLastLine="0" shrinkToFit="0" readingOrder="0"/>
    </dxf>
    <dxf>
      <protection locked="1" hidden="0"/>
    </dxf>
    <dxf>
      <numFmt numFmtId="165" formatCode="0.0%"/>
      <alignment horizontal="general" vertical="bottom" textRotation="0" wrapText="1" indent="0" justifyLastLine="0" shrinkToFit="0" readingOrder="0"/>
    </dxf>
    <dxf>
      <protection locked="1" hidden="0"/>
    </dxf>
    <dxf>
      <numFmt numFmtId="8" formatCode="#,##0.00;[Red]\-#,##0.00"/>
      <alignment horizontal="general" vertical="bottom" textRotation="0" wrapText="1" indent="0" justifyLastLine="0" shrinkToFit="0" readingOrder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Gill Sans MT"/>
        <scheme val="minor"/>
      </font>
      <protection locked="1" hidden="0"/>
    </dxf>
    <dxf>
      <protection locked="1" hidden="0"/>
    </dxf>
    <dxf>
      <protection locked="1" hidden="0"/>
    </dxf>
    <dxf>
      <numFmt numFmtId="8" formatCode="#,##0.00;[Red]\-#,##0.00"/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minor"/>
      </font>
      <numFmt numFmtId="8" formatCode="#,##0.00;[Red]\-#,##0.00"/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minor"/>
      </font>
      <numFmt numFmtId="8" formatCode="#,##0.00;[Red]\-#,##0.00"/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protection locked="1" hidden="0"/>
    </dxf>
    <dxf>
      <protection locked="1" hidden="0"/>
    </dxf>
    <dxf>
      <protection locked="1" hidden="0"/>
    </dxf>
    <dxf>
      <font>
        <color rgb="FFDA0000"/>
      </font>
    </dxf>
    <dxf>
      <font>
        <color rgb="FFDA0000"/>
      </font>
    </dxf>
    <dxf>
      <fill>
        <patternFill>
          <bgColor theme="5" tint="0.79998168889431442"/>
        </patternFill>
      </fill>
    </dxf>
    <dxf>
      <font>
        <b val="0"/>
        <i val="0"/>
        <color theme="1"/>
      </font>
      <fill>
        <patternFill patternType="solid">
          <fgColor theme="4"/>
          <bgColor theme="5" tint="0.79998168889431442"/>
        </patternFill>
      </fill>
      <border>
        <top style="thin">
          <color theme="0"/>
        </top>
      </border>
    </dxf>
    <dxf>
      <font>
        <color theme="3"/>
      </font>
      <fill>
        <patternFill patternType="solid">
          <fgColor theme="4"/>
          <bgColor theme="7" tint="0.39994506668294322"/>
        </patternFill>
      </fill>
      <border>
        <bottom style="thin">
          <color theme="0"/>
        </bottom>
      </border>
    </dxf>
    <dxf>
      <font>
        <b val="0"/>
        <i val="0"/>
        <color theme="1"/>
      </font>
      <fill>
        <patternFill patternType="solid">
          <fgColor auto="1"/>
          <bgColor theme="6" tint="0.7999511703848384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PivotStyle="PivotStyleLight16">
    <tableStyle name="Orçamento mensal" pivot="0" count="4" xr9:uid="{00000000-0011-0000-FFFF-FFFF00000000}">
      <tableStyleElement type="wholeTable" dxfId="58"/>
      <tableStyleElement type="headerRow" dxfId="57"/>
      <tableStyleElement type="totalRow" dxfId="56"/>
      <tableStyleElement type="lastColumn" dxfId="55"/>
    </tableStyle>
  </tableStyles>
  <colors>
    <mruColors>
      <color rgb="FFD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 sz="1500" b="0">
                <a:solidFill>
                  <a:schemeClr val="tx2">
                    <a:lumMod val="75000"/>
                  </a:schemeClr>
                </a:solidFill>
              </a:rPr>
              <a:t>VISÃO GERAL DO ORÇAMENTO</a:t>
            </a:r>
          </a:p>
        </c:rich>
      </c:tx>
      <c:layout>
        <c:manualLayout>
          <c:xMode val="edge"/>
          <c:yMode val="edge"/>
          <c:x val="1.2136514266859885E-3"/>
          <c:y val="1.214056576261301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'Resumo do orçamento mensal'!$B$5</c:f>
              <c:strCache>
                <c:ptCount val="1"/>
                <c:pt idx="0">
                  <c:v>Receita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'Resumo do orçamento mensal'!$C$4:$D$4</c:f>
              <c:strCache>
                <c:ptCount val="2"/>
                <c:pt idx="0">
                  <c:v>ESTIMADO</c:v>
                </c:pt>
                <c:pt idx="1">
                  <c:v>REAL</c:v>
                </c:pt>
              </c:strCache>
            </c:strRef>
          </c:cat>
          <c:val>
            <c:numRef>
              <c:f>'Resumo do orçamento mensal'!$C$5:$D$5</c:f>
              <c:numCache>
                <c:formatCode>#,##0.00_ ;[Red]\-#,##0.00\ </c:formatCode>
                <c:ptCount val="2"/>
                <c:pt idx="0">
                  <c:v>63300</c:v>
                </c:pt>
                <c:pt idx="1">
                  <c:v>57450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5-4A55-9ED8-2FD455C5FA84}"/>
            </c:ext>
          </c:extLst>
        </c:ser>
        <c:ser>
          <c:idx val="1"/>
          <c:order val="1"/>
          <c:tx>
            <c:strRef>
              <c:f>'Resumo do orçamento mensal'!$B$6</c:f>
              <c:strCache>
                <c:ptCount val="1"/>
                <c:pt idx="0">
                  <c:v>Despesas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'Resumo do orçamento mensal'!$C$4:$D$4</c:f>
              <c:strCache>
                <c:ptCount val="2"/>
                <c:pt idx="0">
                  <c:v>ESTIMADO</c:v>
                </c:pt>
                <c:pt idx="1">
                  <c:v>REAL</c:v>
                </c:pt>
              </c:strCache>
            </c:strRef>
          </c:cat>
          <c:val>
            <c:numRef>
              <c:f>'Resumo do orçamento mensal'!$C$6:$D$6</c:f>
              <c:numCache>
                <c:formatCode>#,##0.00_ ;[Red]\-#,##0.00\ </c:formatCode>
                <c:ptCount val="2"/>
                <c:pt idx="0">
                  <c:v>54500</c:v>
                </c:pt>
                <c:pt idx="1">
                  <c:v>49630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5-4A55-9ED8-2FD455C5F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42567104"/>
        <c:axId val="742571024"/>
      </c:barChart>
      <c:catAx>
        <c:axId val="74256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  <a:alpha val="25000"/>
              </a:schemeClr>
            </a:solidFill>
          </a:ln>
        </c:spPr>
        <c:txPr>
          <a:bodyPr/>
          <a:lstStyle/>
          <a:p>
            <a:pPr>
              <a:defRPr sz="1100">
                <a:solidFill>
                  <a:schemeClr val="tx1"/>
                </a:solidFill>
              </a:defRPr>
            </a:pPr>
            <a:endParaRPr lang="pt-BR"/>
          </a:p>
        </c:txPr>
        <c:crossAx val="742571024"/>
        <c:crosses val="autoZero"/>
        <c:auto val="1"/>
        <c:lblAlgn val="ctr"/>
        <c:lblOffset val="100"/>
        <c:noMultiLvlLbl val="0"/>
      </c:catAx>
      <c:valAx>
        <c:axId val="74257102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  <a:alpha val="25000"/>
                </a:schemeClr>
              </a:solidFill>
            </a:ln>
          </c:spPr>
        </c:majorGridlines>
        <c:numFmt formatCode="#,##0_ ;[Red]\-#,##0\ " sourceLinked="0"/>
        <c:majorTickMark val="out"/>
        <c:minorTickMark val="none"/>
        <c:tickLblPos val="nextTo"/>
        <c:spPr>
          <a:ln w="3175">
            <a:noFill/>
          </a:ln>
        </c:spPr>
        <c:txPr>
          <a:bodyPr/>
          <a:lstStyle/>
          <a:p>
            <a:pPr>
              <a:defRPr sz="1100">
                <a:solidFill>
                  <a:schemeClr val="tx1"/>
                </a:solidFill>
              </a:defRPr>
            </a:pPr>
            <a:endParaRPr lang="pt-BR"/>
          </a:p>
        </c:txPr>
        <c:crossAx val="742567104"/>
        <c:crosses val="autoZero"/>
        <c:crossBetween val="between"/>
      </c:valAx>
      <c:spPr>
        <a:effectLst/>
      </c:spPr>
    </c:plotArea>
    <c:legend>
      <c:legendPos val="t"/>
      <c:layout>
        <c:manualLayout>
          <c:xMode val="edge"/>
          <c:yMode val="edge"/>
          <c:x val="5.4584778809454041E-3"/>
          <c:y val="7.7102167784582482E-2"/>
          <c:w val="0.20989941933420478"/>
          <c:h val="6.1405072993619622E-2"/>
        </c:manualLayout>
      </c:layout>
      <c:overlay val="0"/>
      <c:txPr>
        <a:bodyPr/>
        <a:lstStyle/>
        <a:p>
          <a:pPr>
            <a:defRPr sz="1100">
              <a:solidFill>
                <a:schemeClr val="tx2">
                  <a:lumMod val="75000"/>
                </a:schemeClr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279762</xdr:colOff>
      <xdr:row>8</xdr:row>
      <xdr:rowOff>19051</xdr:rowOff>
    </xdr:from>
    <xdr:to>
      <xdr:col>5</xdr:col>
      <xdr:colOff>0</xdr:colOff>
      <xdr:row>8</xdr:row>
      <xdr:rowOff>4133851</xdr:rowOff>
    </xdr:to>
    <xdr:graphicFrame macro="">
      <xdr:nvGraphicFramePr>
        <xdr:cNvPr id="3" name="Visão geral do orçamento" descr="Visão geral do gráfico de barras mostrando despesas e receita estimadas em relação às reai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otais" displayName="Totais" ref="B4:E7" totalsRowCount="1" headerRowDxfId="52" dataDxfId="51" totalsRowDxfId="50">
  <autoFilter ref="B4:E6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TOTAIS DO ORÇAMENTO" totalsRowLabel="Saldo (receita menos despesas)"/>
    <tableColumn id="2" xr3:uid="{00000000-0010-0000-0000-000002000000}" name="ESTIMADO" totalsRowFunction="custom" dataDxfId="49" totalsRowDxfId="48" dataCellStyle="Vírgula">
      <totalsRowFormula>C5-C6</totalsRowFormula>
    </tableColumn>
    <tableColumn id="3" xr3:uid="{00000000-0010-0000-0000-000003000000}" name="REAL" totalsRowFunction="custom" dataDxfId="47" totalsRowDxfId="46" dataCellStyle="Vírgula">
      <totalsRowFormula>D5-D6</totalsRowFormula>
    </tableColumn>
    <tableColumn id="4" xr3:uid="{00000000-0010-0000-0000-000004000000}" name="DIFERENÇA" totalsRowFunction="custom" dataDxfId="45" totalsRowDxfId="44" dataCellStyle="Vírgula">
      <calculatedColumnFormula>Totais[[#This Row],[REAL]]-Totais[[#This Row],[ESTIMADO]]</calculatedColumnFormula>
      <totalsRowFormula>Totais[[#Totals],[REAL]]-Totais[[#Totals],[ESTIMADO]]</totalsRowFormula>
    </tableColumn>
  </tableColumns>
  <tableStyleInfo name="Orçamento mensal" showFirstColumn="0" showLastColumn="1" showRowStripes="0" showColumnStripes="0"/>
  <extLst>
    <ext xmlns:x14="http://schemas.microsoft.com/office/spreadsheetml/2009/9/main" uri="{504A1905-F514-4f6f-8877-14C23A59335A}">
      <x14:table altTextSummary="Os totais do orçamento, as receitas estimadas e reais, as despesas e a diferença são atualizados automaticamente nesta tabela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CincoPrincipaisDespesas" displayName="CincoPrincipaisDespesas" ref="B11:E17" totalsRowCount="1" headerRowDxfId="43" dataDxfId="42" totalsRowDxfId="41">
  <tableColumns count="4">
    <tableColumn id="1" xr3:uid="{00000000-0010-0000-0100-000001000000}" name="DESPESA" totalsRowLabel="Total">
      <calculatedColumnFormula>INDEX(Despesasoperacionais[],MATCH(CincoPrincipaisDespesas[[#This Row],[VALOR]],Despesasoperacionais[VALOR DAS CINCO PRINCIPAIS],0),1)</calculatedColumnFormula>
    </tableColumn>
    <tableColumn id="2" xr3:uid="{00000000-0010-0000-0100-000002000000}" name="VALOR" totalsRowFunction="sum" dataDxfId="40" totalsRowDxfId="39" dataCellStyle="Vírgula"/>
    <tableColumn id="3" xr3:uid="{00000000-0010-0000-0100-000003000000}" name="% DE DESPESAS" totalsRowFunction="sum" dataDxfId="38" totalsRowDxfId="37" dataCellStyle="Porcentagem">
      <calculatedColumnFormula>CincoPrincipaisDespesas[[#This Row],[VALOR]]/$D$6</calculatedColumnFormula>
    </tableColumn>
    <tableColumn id="4" xr3:uid="{00000000-0010-0000-0100-000004000000}" name="REDUÇÃO DE 15%" totalsRowFunction="sum" dataDxfId="36" totalsRowDxfId="35" dataCellStyle="Vírgula">
      <calculatedColumnFormula>CincoPrincipaisDespesas[[#This Row],[VALOR]]*0.15</calculatedColumnFormula>
    </tableColumn>
  </tableColumns>
  <tableStyleInfo name="Orçamento mensal" showFirstColumn="0" showLastColumn="0" showRowStripes="0" showColumnStripes="0"/>
  <extLst>
    <ext xmlns:x14="http://schemas.microsoft.com/office/spreadsheetml/2009/9/main" uri="{504A1905-F514-4f6f-8877-14C23A59335A}">
      <x14:table altTextSummary="Os itens das cinco principais despesas operacionais, os valores, o percentual de despesas e a redução de 15% são atualizados automaticamente nesta tabela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Receita" displayName="Renda" ref="B4:F8" totalsRowCount="1" headerRowDxfId="33" dataDxfId="32" totalsRowDxfId="31">
  <autoFilter ref="B4:F7" xr:uid="{00000000-000C-0000-FFFF-FFFF02000000}"/>
  <tableColumns count="5">
    <tableColumn id="1" xr3:uid="{00000000-0010-0000-0200-000001000000}" name="RECEITA" totalsRowLabel="Receita total"/>
    <tableColumn id="2" xr3:uid="{00000000-0010-0000-0200-000002000000}" name="ESTIMADO" totalsRowFunction="sum" dataDxfId="30" totalsRowDxfId="29" dataCellStyle="Vírgula" totalsRowCellStyle="Vírgula"/>
    <tableColumn id="3" xr3:uid="{00000000-0010-0000-0200-000003000000}" name="REAL" totalsRowFunction="sum" dataDxfId="28" totalsRowDxfId="27" dataCellStyle="Vírgula" totalsRowCellStyle="Vírgula"/>
    <tableColumn id="5" xr3:uid="{00000000-0010-0000-0200-000005000000}" name="VALOR DAS CINCO PRINCIPAIS" dataDxfId="26" totalsRowDxfId="25" dataCellStyle="Vírgula" totalsRowCellStyle="Vírgula">
      <calculatedColumnFormula>Renda[[#This Row],[REAL]]+(10^-6)*ROW(Renda[[#This Row],[REAL]])</calculatedColumnFormula>
    </tableColumn>
    <tableColumn id="4" xr3:uid="{00000000-0010-0000-0200-000004000000}" name="DIFERENÇA" totalsRowFunction="sum" dataDxfId="24" totalsRowDxfId="23" dataCellStyle="Vírgula" totalsRowCellStyle="Vírgula">
      <calculatedColumnFormula>Renda[[#This Row],[REAL]]-Renda[[#This Row],[ESTIMADO]]</calculatedColumnFormula>
    </tableColumn>
  </tableColumns>
  <tableStyleInfo name="Orçamento mensal" showFirstColumn="0" showLastColumn="1" showRowStripes="0" showColumnStripes="0"/>
  <extLst>
    <ext xmlns:x14="http://schemas.microsoft.com/office/spreadsheetml/2009/9/main" uri="{504A1905-F514-4f6f-8877-14C23A59335A}">
      <x14:table altTextSummary="Insira os valores de receita mensal, estimada e real nesta tabela. A diferença é calculada automaticament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Despesascomopessoal" displayName="Despesascomopessoal" ref="B4:F8" totalsRowCount="1" headerRowDxfId="21" dataDxfId="20" totalsRowDxfId="19">
  <autoFilter ref="B4:F7" xr:uid="{00000000-000C-0000-FFFF-FFFF03000000}"/>
  <tableColumns count="5">
    <tableColumn id="1" xr3:uid="{00000000-0010-0000-0300-000001000000}" name="DESPESAS COM O PESSOAL" totalsRowLabel="Total de despesas com o pessoal"/>
    <tableColumn id="2" xr3:uid="{00000000-0010-0000-0300-000002000000}" name="ESTIMADO" totalsRowFunction="sum" dataDxfId="18" totalsRowDxfId="17" dataCellStyle="Vírgula"/>
    <tableColumn id="3" xr3:uid="{00000000-0010-0000-0300-000003000000}" name="REAL" totalsRowFunction="sum" dataDxfId="16" totalsRowDxfId="15" dataCellStyle="Vírgula"/>
    <tableColumn id="4" xr3:uid="{00000000-0010-0000-0300-000004000000}" name="VALOR DAS CINCO PRINCIPAIS" dataDxfId="14" totalsRowDxfId="13" dataCellStyle="Vírgula">
      <calculatedColumnFormula>Despesascomopessoal[[#This Row],[REAL]]+(10^-6)*ROW(Despesascomopessoal[[#This Row],[REAL]])</calculatedColumnFormula>
    </tableColumn>
    <tableColumn id="5" xr3:uid="{00000000-0010-0000-0300-000005000000}" name="DIFERENÇA" totalsRowFunction="sum" dataDxfId="12" totalsRowDxfId="11" dataCellStyle="Vírgula">
      <calculatedColumnFormula>Despesascomopessoal[[#This Row],[ESTIMADO]]-Despesascomopessoal[[#This Row],[REAL]]</calculatedColumnFormula>
    </tableColumn>
  </tableColumns>
  <tableStyleInfo name="Orçamento mensal" showFirstColumn="0" showLastColumn="1" showRowStripes="0" showColumnStripes="0"/>
  <extLst>
    <ext xmlns:x14="http://schemas.microsoft.com/office/spreadsheetml/2009/9/main" uri="{504A1905-F514-4f6f-8877-14C23A59335A}">
      <x14:table altTextSummary="Insira os valores das despesas com o pessoal estimadas e reais nesta tabela. A diferença é calculada automaticamente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Despesasoperacionais" displayName="Despesasoperacionais" ref="B4:F25" totalsRowCount="1" headerRowDxfId="9" dataDxfId="8" totalsRowDxfId="7">
  <autoFilter ref="B4:F24" xr:uid="{00000000-0009-0000-0100-000009000000}"/>
  <sortState xmlns:xlrd2="http://schemas.microsoft.com/office/spreadsheetml/2017/richdata2" ref="B12:F32">
    <sortCondition ref="B16:B37"/>
  </sortState>
  <tableColumns count="5">
    <tableColumn id="1" xr3:uid="{00000000-0010-0000-0400-000001000000}" name="DESPESAS OPERACIONAIS" totalsRowLabel="Total de despesas operacionais"/>
    <tableColumn id="2" xr3:uid="{00000000-0010-0000-0400-000002000000}" name="ESTIMADO" totalsRowFunction="sum" dataDxfId="6" totalsRowDxfId="5" dataCellStyle="Vírgula"/>
    <tableColumn id="3" xr3:uid="{00000000-0010-0000-0400-000003000000}" name="REAL" totalsRowFunction="sum" dataDxfId="4" totalsRowDxfId="3" dataCellStyle="Vírgula"/>
    <tableColumn id="5" xr3:uid="{00000000-0010-0000-0400-000005000000}" name="VALOR DAS CINCO PRINCIPAIS" totalsRowDxfId="2" dataCellStyle="Vírgula">
      <calculatedColumnFormula>Despesasoperacionais[[#This Row],[REAL]]+(10^-6)*ROW(Despesasoperacionais[[#This Row],[REAL]])</calculatedColumnFormula>
    </tableColumn>
    <tableColumn id="4" xr3:uid="{00000000-0010-0000-0400-000004000000}" name="DIFERENÇA" totalsRowFunction="sum" dataDxfId="1" totalsRowDxfId="0" dataCellStyle="Vírgula">
      <calculatedColumnFormula>Despesasoperacionais[[#This Row],[ESTIMADO]]-Despesasoperacionais[[#This Row],[REAL]]</calculatedColumnFormula>
    </tableColumn>
  </tableColumns>
  <tableStyleInfo name="Orçamento mensal" showFirstColumn="0" showLastColumn="1" showRowStripes="0" showColumnStripes="0"/>
  <extLst>
    <ext xmlns:x14="http://schemas.microsoft.com/office/spreadsheetml/2009/9/main" uri="{504A1905-F514-4f6f-8877-14C23A59335A}">
      <x14:table altTextSummary="Insira os valores das despesas operacionais estimadas e reais nesta tabela. A diferença é calculada automaticamente"/>
    </ext>
  </extLst>
</table>
</file>

<file path=xl/theme/theme1.xml><?xml version="1.0" encoding="utf-8"?>
<a:theme xmlns:a="http://schemas.openxmlformats.org/drawingml/2006/main" name="Thatch">
  <a:themeElements>
    <a:clrScheme name="Small Business Budget">
      <a:dk1>
        <a:sysClr val="windowText" lastClr="000000"/>
      </a:dk1>
      <a:lt1>
        <a:sysClr val="window" lastClr="FFFFFF"/>
      </a:lt1>
      <a:dk2>
        <a:srgbClr val="355A61"/>
      </a:dk2>
      <a:lt2>
        <a:srgbClr val="DBE3E9"/>
      </a:lt2>
      <a:accent1>
        <a:srgbClr val="62799E"/>
      </a:accent1>
      <a:accent2>
        <a:srgbClr val="B3C035"/>
      </a:accent2>
      <a:accent3>
        <a:srgbClr val="908F74"/>
      </a:accent3>
      <a:accent4>
        <a:srgbClr val="7EA67F"/>
      </a:accent4>
      <a:accent5>
        <a:srgbClr val="5588A5"/>
      </a:accent5>
      <a:accent6>
        <a:srgbClr val="559592"/>
      </a:accent6>
      <a:hlink>
        <a:srgbClr val="66AACD"/>
      </a:hlink>
      <a:folHlink>
        <a:srgbClr val="809DB3"/>
      </a:folHlink>
    </a:clrScheme>
    <a:fontScheme name="Small Business Budget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79998168889431442"/>
    <pageSetUpPr autoPageBreaks="0" fitToPage="1"/>
  </sheetPr>
  <dimension ref="A1:K17"/>
  <sheetViews>
    <sheetView showGridLines="0" tabSelected="1" zoomScaleNormal="100" workbookViewId="0">
      <selection activeCell="E2" sqref="E2:F2"/>
    </sheetView>
  </sheetViews>
  <sheetFormatPr defaultColWidth="9" defaultRowHeight="16.5" customHeight="1" x14ac:dyDescent="0.5"/>
  <cols>
    <col min="1" max="1" width="4.08984375" style="7" customWidth="1"/>
    <col min="2" max="2" width="29.26953125" style="7" customWidth="1"/>
    <col min="3" max="5" width="19" style="7" customWidth="1"/>
    <col min="6" max="6" width="4.08984375" style="7" customWidth="1"/>
    <col min="7" max="7" width="4.08984375" customWidth="1"/>
    <col min="11" max="11" width="10.08984375" bestFit="1" customWidth="1"/>
  </cols>
  <sheetData>
    <row r="1" spans="1:11" ht="31.5" customHeight="1" x14ac:dyDescent="0.7">
      <c r="A1" s="4"/>
      <c r="B1" s="39" t="s">
        <v>0</v>
      </c>
      <c r="C1" s="39"/>
      <c r="D1" s="39"/>
      <c r="E1"/>
      <c r="F1"/>
    </row>
    <row r="2" spans="1:11" ht="42" customHeight="1" x14ac:dyDescent="1.4">
      <c r="A2" s="4"/>
      <c r="B2" s="38" t="s">
        <v>1</v>
      </c>
      <c r="C2" s="38"/>
      <c r="D2" s="38"/>
      <c r="E2" s="37" t="s">
        <v>13</v>
      </c>
      <c r="F2" s="37"/>
    </row>
    <row r="3" spans="1:11" ht="15" customHeight="1" x14ac:dyDescent="0.5"/>
    <row r="4" spans="1:11" s="6" customFormat="1" ht="21.75" customHeight="1" x14ac:dyDescent="0.5">
      <c r="A4" s="5"/>
      <c r="B4" s="28" t="s">
        <v>2</v>
      </c>
      <c r="C4" s="29" t="s">
        <v>9</v>
      </c>
      <c r="D4" s="29" t="s">
        <v>11</v>
      </c>
      <c r="E4" s="29" t="s">
        <v>14</v>
      </c>
      <c r="F4" s="5"/>
    </row>
    <row r="5" spans="1:11" x14ac:dyDescent="0.5">
      <c r="B5" t="s">
        <v>3</v>
      </c>
      <c r="C5" s="21">
        <f>Renda[[#Totals],[ESTIMADO]]</f>
        <v>63300</v>
      </c>
      <c r="D5" s="21">
        <f>Renda[[#Totals],[REAL]]</f>
        <v>57450</v>
      </c>
      <c r="E5" s="20">
        <f>Totais[[#This Row],[REAL]]-Totais[[#This Row],[ESTIMADO]]</f>
        <v>-5850</v>
      </c>
    </row>
    <row r="6" spans="1:11" x14ac:dyDescent="0.5">
      <c r="B6" t="s">
        <v>4</v>
      </c>
      <c r="C6" s="21">
        <f>Despesasoperacionais[[#Totals],[ESTIMADO]]+Despesascomopessoal[[#Totals],[ESTIMADO]]</f>
        <v>54500</v>
      </c>
      <c r="D6" s="21">
        <f>Despesasoperacionais[[#Totals],[REAL]]+Despesascomopessoal[[#Totals],[REAL]]</f>
        <v>49630</v>
      </c>
      <c r="E6" s="21">
        <f>Totais[[#This Row],[ESTIMADO]]-Totais[[#This Row],[REAL]]</f>
        <v>4870</v>
      </c>
    </row>
    <row r="7" spans="1:11" x14ac:dyDescent="0.5">
      <c r="B7" t="s">
        <v>5</v>
      </c>
      <c r="C7" s="22">
        <f>C5-C6</f>
        <v>8800</v>
      </c>
      <c r="D7" s="22">
        <f>D5-D6</f>
        <v>7820</v>
      </c>
      <c r="E7" s="22">
        <f>Totais[[#Totals],[REAL]]-Totais[[#Totals],[ESTIMADO]]</f>
        <v>-980</v>
      </c>
    </row>
    <row r="8" spans="1:11" ht="16.5" customHeight="1" x14ac:dyDescent="0.5">
      <c r="K8" s="33"/>
    </row>
    <row r="9" spans="1:11" ht="335.5" customHeight="1" x14ac:dyDescent="0.5">
      <c r="A9"/>
      <c r="B9" s="32"/>
      <c r="C9" s="31"/>
      <c r="D9" s="31"/>
      <c r="E9" s="31"/>
      <c r="F9"/>
    </row>
    <row r="10" spans="1:11" ht="16.5" customHeight="1" x14ac:dyDescent="0.5">
      <c r="B10" s="8" t="s">
        <v>6</v>
      </c>
      <c r="C10" s="9"/>
      <c r="D10" s="9"/>
      <c r="E10" s="9"/>
    </row>
    <row r="11" spans="1:11" ht="21.75" customHeight="1" x14ac:dyDescent="0.5">
      <c r="B11" s="28" t="s">
        <v>7</v>
      </c>
      <c r="C11" s="29" t="s">
        <v>10</v>
      </c>
      <c r="D11" s="29" t="s">
        <v>12</v>
      </c>
      <c r="E11" s="29" t="s">
        <v>15</v>
      </c>
    </row>
    <row r="12" spans="1:11" x14ac:dyDescent="0.5">
      <c r="B12" t="str">
        <f>INDEX(Despesasoperacionais[],MATCH(CincoPrincipaisDespesas[[#This Row],[VALOR]],Despesasoperacionais[VALOR DAS CINCO PRINCIPAIS],0),1)</f>
        <v>Manutenção ou reparos</v>
      </c>
      <c r="C12" s="26">
        <f>LARGE(Despesasoperacionais[VALOR DAS CINCO PRINCIPAIS],1)</f>
        <v>4600.0000140000002</v>
      </c>
      <c r="D12" s="24">
        <f>CincoPrincipaisDespesas[[#This Row],[VALOR]]/$D$6</f>
        <v>9.2685875760628658E-2</v>
      </c>
      <c r="E12" s="26">
        <f>CincoPrincipaisDespesas[[#This Row],[VALOR]]*0.15</f>
        <v>690.00000209999996</v>
      </c>
    </row>
    <row r="13" spans="1:11" x14ac:dyDescent="0.5">
      <c r="B13" t="str">
        <f>INDEX(Despesasoperacionais[],MATCH(CincoPrincipaisDespesas[[#This Row],[VALOR]],Despesasoperacionais[VALOR DAS CINCO PRINCIPAIS],0),1)</f>
        <v>Suprimentos</v>
      </c>
      <c r="C13" s="26">
        <f>LARGE(Despesasoperacionais[VALOR DAS CINCO PRINCIPAIS],2)</f>
        <v>4500.0000200000004</v>
      </c>
      <c r="D13" s="24">
        <f>CincoPrincipaisDespesas[[#This Row],[VALOR]]/$D$6</f>
        <v>9.0670965545033261E-2</v>
      </c>
      <c r="E13" s="26">
        <f>CincoPrincipaisDespesas[[#This Row],[VALOR]]*0.15</f>
        <v>675.00000299999999</v>
      </c>
    </row>
    <row r="14" spans="1:11" x14ac:dyDescent="0.5">
      <c r="B14" t="str">
        <f>INDEX(Despesasoperacionais[],MATCH(CincoPrincipaisDespesas[[#This Row],[VALOR]],Despesasoperacionais[VALOR DAS CINCO PRINCIPAIS],0),1)</f>
        <v>Aluguel ou hipotecas</v>
      </c>
      <c r="C14" s="26">
        <f>LARGE(Despesasoperacionais[VALOR DAS CINCO PRINCIPAIS],3)</f>
        <v>4500.0000170000003</v>
      </c>
      <c r="D14" s="24">
        <f>CincoPrincipaisDespesas[[#This Row],[VALOR]]/$D$6</f>
        <v>9.0670965484585947E-2</v>
      </c>
      <c r="E14" s="26">
        <f>CincoPrincipaisDespesas[[#This Row],[VALOR]]*0.15</f>
        <v>675.00000254999998</v>
      </c>
    </row>
    <row r="15" spans="1:11" x14ac:dyDescent="0.5">
      <c r="B15" t="str">
        <f>INDEX(Despesasoperacionais[],MATCH(CincoPrincipaisDespesas[[#This Row],[VALOR]],Despesasoperacionais[VALOR DAS CINCO PRINCIPAIS],0),1)</f>
        <v>Impostos</v>
      </c>
      <c r="C15" s="26">
        <f>LARGE(Despesasoperacionais[VALOR DAS CINCO PRINCIPAIS],4)</f>
        <v>3200.0000209999998</v>
      </c>
      <c r="D15" s="24">
        <f>CincoPrincipaisDespesas[[#This Row],[VALOR]]/$D$6</f>
        <v>6.4477131190812012E-2</v>
      </c>
      <c r="E15" s="26">
        <f>CincoPrincipaisDespesas[[#This Row],[VALOR]]*0.15</f>
        <v>480.00000314999994</v>
      </c>
    </row>
    <row r="16" spans="1:11" x14ac:dyDescent="0.5">
      <c r="B16" t="str">
        <f>INDEX(Despesasoperacionais[],MATCH(CincoPrincipaisDespesas[[#This Row],[VALOR]],Despesasoperacionais[VALOR DAS CINCO PRINCIPAIS],0),1)</f>
        <v>Publicidade</v>
      </c>
      <c r="C16" s="26">
        <f>LARGE(Despesasoperacionais[VALOR DAS CINCO PRINCIPAIS],5)</f>
        <v>2500.0000049999999</v>
      </c>
      <c r="D16" s="24">
        <f>CincoPrincipaisDespesas[[#This Row],[VALOR]]/$D$6</f>
        <v>5.037275851299617E-2</v>
      </c>
      <c r="E16" s="26">
        <f>CincoPrincipaisDespesas[[#This Row],[VALOR]]*0.15</f>
        <v>375.00000074999997</v>
      </c>
    </row>
    <row r="17" spans="2:5" x14ac:dyDescent="0.5">
      <c r="B17" t="s">
        <v>8</v>
      </c>
      <c r="C17" s="27">
        <f>SUBTOTAL(109,CincoPrincipaisDespesas[VALOR])</f>
        <v>19300.000077000004</v>
      </c>
      <c r="D17" s="25">
        <f>SUBTOTAL(109,CincoPrincipaisDespesas[% DE DESPESAS])</f>
        <v>0.38887769649405601</v>
      </c>
      <c r="E17" s="27">
        <f>SUBTOTAL(109,CincoPrincipaisDespesas[REDUÇÃO DE 15%])</f>
        <v>2895.0000115499997</v>
      </c>
    </row>
  </sheetData>
  <sheetProtection insertColumns="0" insertRows="0" deleteColumns="0" deleteRows="0" selectLockedCells="1" autoFilter="0"/>
  <mergeCells count="3">
    <mergeCell ref="E2:F2"/>
    <mergeCell ref="B2:D2"/>
    <mergeCell ref="B1:D1"/>
  </mergeCells>
  <conditionalFormatting sqref="C5:E8 C10:E65">
    <cfRule type="cellIs" dxfId="54" priority="2" operator="lessThan">
      <formula>0</formula>
    </cfRule>
  </conditionalFormatting>
  <conditionalFormatting sqref="D12:E16">
    <cfRule type="cellIs" dxfId="53" priority="1" operator="lessThan">
      <formula>0</formula>
    </cfRule>
  </conditionalFormatting>
  <dataValidations count="19">
    <dataValidation type="custom" allowBlank="1" showInputMessage="1" showErrorMessage="1" errorTitle="ALERTA" error="Esta célula é preenchida automaticamente e não deve ser substituída. Substituir essa célula comprometeria os cálculos nesta planilha." sqref="D15:D16 C5:E6 D13" xr:uid="{3286C7EC-108C-42DA-B329-A9E231E765B7}">
      <formula1>LEN(C5)=""</formula1>
    </dataValidation>
    <dataValidation allowBlank="1" showInputMessage="1" showErrorMessage="1" prompt="Crie um orçamento de negócios mensal nesta pasta de trabalho. A visão geral está nesta planilha. Insira os detalhes da receita em renda mensal, despesas com funcionários e despesas operacionais nas suas respectivas planilhas." sqref="A1" xr:uid="{35B6AB08-F3BF-41A4-A89B-BEF3AB1E97F7}"/>
    <dataValidation allowBlank="1" showInputMessage="1" showErrorMessage="1" prompt="Insira o Nome da Empresa nesta célula" sqref="B1" xr:uid="{2EC7B1F3-86BD-475C-8B15-B5EA063D38A0}"/>
    <dataValidation allowBlank="1" showInputMessage="1" showErrorMessage="1" prompt="Digite a Data nesta célula. O gráfico de visão geral de orçamento está na célula B9" sqref="E2:F2" xr:uid="{DF7D288E-5E8B-4EF0-B663-F934A62C9F57}"/>
    <dataValidation allowBlank="1" showInputMessage="1" showErrorMessage="1" prompt="Os totais estimados e reais de orçamento de renda e despesas são calculados automaticamente a partir de valores inseridos em outras planilhas. O Saldo e a Diferença são ajustados automaticamente" sqref="B4" xr:uid="{46E9FDA3-EEFC-4FF3-A203-3099E1AE0A51}"/>
    <dataValidation allowBlank="1" showInputMessage="1" showErrorMessage="1" prompt="Os totais estimados são calculados automaticamente na coluna abaixo deste título." sqref="C4" xr:uid="{BE75940A-D6F1-4D12-A928-8E4C4136BF9F}"/>
    <dataValidation allowBlank="1" showInputMessage="1" showErrorMessage="1" prompt="Os totais reais são calculados automaticamente na coluna abaixo deste título." sqref="D4" xr:uid="{EF3DFAEF-268A-40D9-8032-8301F51DEEFE}"/>
    <dataValidation allowBlank="1" showInputMessage="1" showErrorMessage="1" prompt="A diferença entre os totais estimados e reais é calculada automaticamente na coluna abaixo deste título." sqref="E4" xr:uid="{9E7870F9-CC36-4B56-93C4-A933BA3D8898}"/>
    <dataValidation allowBlank="1" showInputMessage="1" showErrorMessage="1" prompt="As cinco principais despesas operacionais são atualizadas automaticamente na tabela abaixo" sqref="B10" xr:uid="{2396FD23-89A0-4C81-910C-5C3CC93D1C14}"/>
    <dataValidation allowBlank="1" showInputMessage="1" showErrorMessage="1" prompt="Os itens das cinco principais despesas são atualizados automaticamente na coluna abaixo deste título." sqref="B11" xr:uid="{F42591EF-A3C3-48CE-BE7A-01E194CAC833}"/>
    <dataValidation allowBlank="1" showInputMessage="1" showErrorMessage="1" prompt="O valor é atualizado automaticamente na coluna abaixo deste título." sqref="C11" xr:uid="{619E0A3A-271F-4CCD-B200-6218746C97AC}"/>
    <dataValidation allowBlank="1" showInputMessage="1" showErrorMessage="1" prompt="O percentual de despesas é calculado automaticamente na coluna abaixo deste título." sqref="D11" xr:uid="{E9E718DA-A94D-411E-B2EE-17202028DF31}"/>
    <dataValidation allowBlank="1" showInputMessage="1" showErrorMessage="1" prompt="A redução de 15% é calculada automaticamente na coluna abaixo deste título." sqref="E11" xr:uid="{118A8D3B-6262-4ABD-91D2-413B15BB254B}"/>
    <dataValidation allowBlank="1" showInputMessage="1" showErrorMessage="1" prompt="O título desta planilha está nesta célula. Digite a Data na célula à direita. Os totais do orçamento são calculados automaticamente na tabela Totais, começando pela célula B4" sqref="B2:D2" xr:uid="{C206EBF1-3017-47A9-8EC0-32B8340057D3}"/>
    <dataValidation allowBlank="1" showInputMessage="1" showErrorMessage="1" prompt="O gráfico Visão geral do orçamento está nesta célula. As 5 principais despesas operacionais são atualizadas automaticamente na tabela 5PricipaisDespesas, abaixo." sqref="B9" xr:uid="{FA2754CB-A4B3-4D46-B53A-CFD2861F1837}"/>
    <dataValidation type="custom" allowBlank="1" showInputMessage="1" showErrorMessage="1" errorTitle="ALERTA" error="Essa célula é preenchida automaticamente e não deve ser sobrescrita. Sobrescrever essa célula comprometeria os cálculos nesta planilha. " sqref="E12:E16" xr:uid="{75620030-73BC-4FBC-B92D-706240FA84BE}">
      <formula1>LEN(E12:E16)=""</formula1>
    </dataValidation>
    <dataValidation type="custom" allowBlank="1" showInputMessage="1" showErrorMessage="1" errorTitle="ALERTA" error="Esta célula é preenchida automaticamente e não deve ser substituída. Substituir essa célula comprometeria os cálculos nesta planilha." sqref="C12" xr:uid="{46DE4A1C-B5D5-42A9-A631-21B49389D77C}">
      <formula1>LEN(C12:C16)=""</formula1>
    </dataValidation>
    <dataValidation type="custom" allowBlank="1" showInputMessage="1" showErrorMessage="1" errorTitle="ALERTA" error="Esta célula é preenchida automaticamente e não deve ser substituída. Substituir essa célula comprometeria os cálculos nesta planilha." sqref="C13:C16 D12" xr:uid="{4DA0CC33-AE42-4334-B80F-CC34516290AF}">
      <formula1>LEN(C12:C17)=""</formula1>
    </dataValidation>
    <dataValidation type="custom" allowBlank="1" showInputMessage="1" showErrorMessage="1" errorTitle="ALERTA" error="Esta célula é preenchida automaticamente e não deve ser substituída. Substituir essa célula comprometeria os cálculos nesta planilha." sqref="D14" xr:uid="{C12E8FE7-93C3-458E-A534-CFB01E0CA0E6}">
      <formula1>LEN(D13:D17)=""</formula1>
    </dataValidation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ignoredErrors>
    <ignoredError sqref="D12:E16 C5:E5 C6:D6" listDataValidation="1"/>
    <ignoredError sqref="C12:C16 E6" listDataValidation="1" calculatedColumn="1"/>
  </ignoredError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autoPageBreaks="0" fitToPage="1"/>
  </sheetPr>
  <dimension ref="A1:G8"/>
  <sheetViews>
    <sheetView showGridLines="0" zoomScaleNormal="100" workbookViewId="0"/>
  </sheetViews>
  <sheetFormatPr defaultColWidth="9" defaultRowHeight="30" customHeight="1" x14ac:dyDescent="0.5"/>
  <cols>
    <col min="1" max="1" width="4.08984375" style="13" customWidth="1"/>
    <col min="2" max="2" width="29.26953125" style="13" customWidth="1"/>
    <col min="3" max="3" width="19" style="13" customWidth="1"/>
    <col min="4" max="4" width="18.90625" style="13" customWidth="1"/>
    <col min="5" max="5" width="31.7265625" style="13" hidden="1" customWidth="1"/>
    <col min="6" max="6" width="19" style="13" customWidth="1"/>
    <col min="7" max="7" width="4.08984375" style="13" customWidth="1"/>
    <col min="8" max="8" width="4.08984375" customWidth="1"/>
  </cols>
  <sheetData>
    <row r="1" spans="1:7" ht="31.5" customHeight="1" x14ac:dyDescent="0.7">
      <c r="A1" s="4"/>
      <c r="B1" s="3" t="str">
        <f>NOME_DA_EMPRESA</f>
        <v>NOME DA EMPRESA</v>
      </c>
      <c r="C1" s="10"/>
      <c r="D1" s="10"/>
      <c r="E1" s="10"/>
      <c r="F1" s="10"/>
      <c r="G1" s="10"/>
    </row>
    <row r="2" spans="1:7" ht="42" customHeight="1" x14ac:dyDescent="1.4">
      <c r="A2" s="4"/>
      <c r="B2" s="11" t="str">
        <f>Título_do_ORÇAMENTO</f>
        <v>ORÇAMENTO MENSAL</v>
      </c>
      <c r="C2" s="12"/>
      <c r="D2" s="12"/>
      <c r="E2" s="12"/>
      <c r="F2" s="12"/>
      <c r="G2" s="12"/>
    </row>
    <row r="3" spans="1:7" ht="15" customHeight="1" x14ac:dyDescent="0.5">
      <c r="G3" s="14"/>
    </row>
    <row r="4" spans="1:7" s="6" customFormat="1" ht="30" customHeight="1" x14ac:dyDescent="0.5">
      <c r="A4" s="15"/>
      <c r="B4" s="28" t="s">
        <v>16</v>
      </c>
      <c r="C4" s="29" t="s">
        <v>9</v>
      </c>
      <c r="D4" s="29" t="s">
        <v>11</v>
      </c>
      <c r="E4" s="28" t="s">
        <v>21</v>
      </c>
      <c r="F4" s="29" t="s">
        <v>14</v>
      </c>
      <c r="G4" s="16"/>
    </row>
    <row r="5" spans="1:7" ht="30" customHeight="1" x14ac:dyDescent="0.5">
      <c r="B5" t="s">
        <v>17</v>
      </c>
      <c r="C5" s="19">
        <v>60000</v>
      </c>
      <c r="D5" s="19">
        <v>54000</v>
      </c>
      <c r="E5" s="22">
        <f>Renda[[#This Row],[REAL]]+(10^-6)*ROW(Renda[[#This Row],[REAL]])</f>
        <v>54000.000005000002</v>
      </c>
      <c r="F5" s="30">
        <f>Renda[[#This Row],[REAL]]-Renda[[#This Row],[ESTIMADO]]</f>
        <v>-6000</v>
      </c>
      <c r="G5" s="1"/>
    </row>
    <row r="6" spans="1:7" ht="30" customHeight="1" x14ac:dyDescent="0.5">
      <c r="B6" t="s">
        <v>18</v>
      </c>
      <c r="C6" s="19">
        <v>3000</v>
      </c>
      <c r="D6" s="19">
        <v>3000</v>
      </c>
      <c r="E6" s="22">
        <f>Renda[[#This Row],[REAL]]+(10^-6)*ROW(Renda[[#This Row],[REAL]])</f>
        <v>3000.0000060000002</v>
      </c>
      <c r="F6" s="30">
        <f>Renda[[#This Row],[REAL]]-Renda[[#This Row],[ESTIMADO]]</f>
        <v>0</v>
      </c>
      <c r="G6" s="1"/>
    </row>
    <row r="7" spans="1:7" ht="30" customHeight="1" x14ac:dyDescent="0.5">
      <c r="B7" t="s">
        <v>19</v>
      </c>
      <c r="C7" s="19">
        <v>300</v>
      </c>
      <c r="D7" s="19">
        <v>450</v>
      </c>
      <c r="E7" s="22">
        <f>Renda[[#This Row],[REAL]]+(10^-6)*ROW(Renda[[#This Row],[REAL]])</f>
        <v>450.00000699999998</v>
      </c>
      <c r="F7" s="30">
        <f>Renda[[#This Row],[REAL]]-Renda[[#This Row],[ESTIMADO]]</f>
        <v>150</v>
      </c>
      <c r="G7" s="1"/>
    </row>
    <row r="8" spans="1:7" ht="30" customHeight="1" x14ac:dyDescent="0.5">
      <c r="B8" t="s">
        <v>20</v>
      </c>
      <c r="C8" s="34">
        <f>SUBTOTAL(109,Renda[ESTIMADO])</f>
        <v>63300</v>
      </c>
      <c r="D8" s="34">
        <f>SUBTOTAL(109,Renda[REAL])</f>
        <v>57450</v>
      </c>
      <c r="E8" s="34"/>
      <c r="F8" s="34">
        <f>SUBTOTAL(109,Renda[DIFERENÇA])</f>
        <v>-5850</v>
      </c>
    </row>
  </sheetData>
  <sheetProtection insertColumns="0" insertRows="0" deleteColumns="0" deleteRows="0" selectLockedCells="1" autoFilter="0"/>
  <dataConsolidate/>
  <conditionalFormatting sqref="F8">
    <cfRule type="cellIs" dxfId="34" priority="1" operator="lessThan">
      <formula>0</formula>
    </cfRule>
  </conditionalFormatting>
  <dataValidations count="9">
    <dataValidation type="custom" allowBlank="1" showInputMessage="1" showErrorMessage="1" errorTitle="ALERTA" error="Essa célula é preenchida automaticamente e não deve ser substituída. Substituir essa célula comprometeria os cálculos nesta planilha." sqref="G5:G7" xr:uid="{00000000-0002-0000-0100-000000000000}">
      <formula1>LEN(G5)=""</formula1>
    </dataValidation>
    <dataValidation allowBlank="1" showInputMessage="1" showErrorMessage="1" errorTitle="ALERTA" error="Essa célula é preenchida automaticamente e não deve ser substituída. Substituir essa célula comprometeria os cálculos nesta planilha." sqref="F5:F7" xr:uid="{00000000-0002-0000-0100-000001000000}"/>
    <dataValidation allowBlank="1" showInputMessage="1" showErrorMessage="1" prompt="Insira a Receita mensal nesta planilha." sqref="A1" xr:uid="{00000000-0002-0000-0100-000002000000}"/>
    <dataValidation allowBlank="1" showInputMessage="1" showErrorMessage="1" prompt="O Nome da Empresa é atualizado automaticamente nesta célula" sqref="B1" xr:uid="{00000000-0002-0000-0100-000003000000}"/>
    <dataValidation allowBlank="1" showInputMessage="1" showErrorMessage="1" prompt="O título será atualizado automaticamente nessa célula. Insira detalhes da renda mensal na tabela abaixo" sqref="B2" xr:uid="{00000000-0002-0000-0100-000004000000}"/>
    <dataValidation allowBlank="1" showInputMessage="1" showErrorMessage="1" prompt="Insira os detalhes da renda nesta coluna sob este título. Use filtros de título para encontrar entradas específicas" sqref="B4" xr:uid="{00000000-0002-0000-0100-000005000000}"/>
    <dataValidation allowBlank="1" showInputMessage="1" showErrorMessage="1" prompt="Insira o valor estimado na coluna abaixo deste título." sqref="C4" xr:uid="{00000000-0002-0000-0100-000006000000}"/>
    <dataValidation allowBlank="1" showInputMessage="1" showErrorMessage="1" prompt="Insira o valor real na coluna abaixo deste título." sqref="D4" xr:uid="{00000000-0002-0000-0100-000007000000}"/>
    <dataValidation allowBlank="1" showInputMessage="1" showErrorMessage="1" prompt="A diferença entre a receita estimada e a real é calculada automaticamente na coluna sob esse título." sqref="F4" xr:uid="{00000000-0002-0000-0100-000008000000}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ignoredErrors>
    <ignoredError sqref="B2" unlockedFormula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9B1F0385-725B-457A-9CC0-2AD50E12D26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autoPageBreaks="0" fitToPage="1"/>
  </sheetPr>
  <dimension ref="A1:G8"/>
  <sheetViews>
    <sheetView showGridLines="0" zoomScaleNormal="100" workbookViewId="0">
      <selection activeCell="F5" sqref="F5"/>
    </sheetView>
  </sheetViews>
  <sheetFormatPr defaultColWidth="9" defaultRowHeight="30" customHeight="1" x14ac:dyDescent="0.5"/>
  <cols>
    <col min="1" max="1" width="4.08984375" style="13" customWidth="1"/>
    <col min="2" max="2" width="29.26953125" style="13" customWidth="1"/>
    <col min="3" max="3" width="19" style="13" customWidth="1"/>
    <col min="4" max="4" width="18.90625" style="13" customWidth="1"/>
    <col min="5" max="5" width="31.7265625" style="13" hidden="1" customWidth="1"/>
    <col min="6" max="6" width="19" style="13" customWidth="1"/>
    <col min="7" max="7" width="4.08984375" style="13" customWidth="1"/>
    <col min="8" max="8" width="4.08984375" customWidth="1"/>
  </cols>
  <sheetData>
    <row r="1" spans="1:7" ht="31.5" customHeight="1" x14ac:dyDescent="0.7">
      <c r="A1" s="4"/>
      <c r="B1" s="3" t="str">
        <f>NOME_DA_EMPRESA</f>
        <v>NOME DA EMPRESA</v>
      </c>
      <c r="C1" s="10"/>
      <c r="D1" s="10"/>
      <c r="E1" s="10"/>
      <c r="F1" s="10"/>
      <c r="G1" s="10"/>
    </row>
    <row r="2" spans="1:7" ht="42" customHeight="1" x14ac:dyDescent="1.4">
      <c r="A2" s="4"/>
      <c r="B2" s="11" t="str">
        <f>Título_do_ORÇAMENTO</f>
        <v>ORÇAMENTO MENSAL</v>
      </c>
      <c r="C2" s="12"/>
      <c r="D2" s="12"/>
      <c r="E2" s="12"/>
      <c r="F2" s="12"/>
      <c r="G2" s="12"/>
    </row>
    <row r="3" spans="1:7" ht="15" customHeight="1" x14ac:dyDescent="0.5">
      <c r="G3" s="14"/>
    </row>
    <row r="4" spans="1:7" ht="30" customHeight="1" x14ac:dyDescent="0.5">
      <c r="A4" s="15"/>
      <c r="B4" s="28" t="s">
        <v>22</v>
      </c>
      <c r="C4" s="29" t="s">
        <v>9</v>
      </c>
      <c r="D4" s="29" t="s">
        <v>11</v>
      </c>
      <c r="E4" s="28" t="s">
        <v>21</v>
      </c>
      <c r="F4" s="29" t="s">
        <v>14</v>
      </c>
      <c r="G4" s="17"/>
    </row>
    <row r="5" spans="1:7" ht="30" customHeight="1" x14ac:dyDescent="0.5">
      <c r="B5" t="s">
        <v>23</v>
      </c>
      <c r="C5" s="26">
        <v>9500</v>
      </c>
      <c r="D5" s="26">
        <v>9600</v>
      </c>
      <c r="E5" s="21">
        <f>Despesascomopessoal[[#This Row],[REAL]]+(10^-6)*ROW(Despesascomopessoal[[#This Row],[REAL]])</f>
        <v>9600.0000049999999</v>
      </c>
      <c r="F5" s="23">
        <f>Despesascomopessoal[[#This Row],[ESTIMADO]]-Despesascomopessoal[[#This Row],[REAL]]</f>
        <v>-100</v>
      </c>
      <c r="G5" s="1"/>
    </row>
    <row r="6" spans="1:7" ht="30" customHeight="1" x14ac:dyDescent="0.5">
      <c r="B6" t="s">
        <v>24</v>
      </c>
      <c r="C6" s="26">
        <v>4000</v>
      </c>
      <c r="D6" s="26">
        <v>0</v>
      </c>
      <c r="E6" s="21">
        <f>Despesascomopessoal[[#This Row],[REAL]]+(10^-6)*ROW(Despesascomopessoal[[#This Row],[REAL]])</f>
        <v>6.0000000000000002E-6</v>
      </c>
      <c r="F6" s="23">
        <f>Despesascomopessoal[[#This Row],[ESTIMADO]]-Despesascomopessoal[[#This Row],[REAL]]</f>
        <v>4000</v>
      </c>
      <c r="G6" s="1"/>
    </row>
    <row r="7" spans="1:7" ht="30" customHeight="1" x14ac:dyDescent="0.5">
      <c r="B7" t="s">
        <v>25</v>
      </c>
      <c r="C7" s="26">
        <v>5000</v>
      </c>
      <c r="D7" s="26">
        <v>4500</v>
      </c>
      <c r="E7" s="21">
        <f>Despesascomopessoal[[#This Row],[REAL]]+(10^-6)*ROW(Despesascomopessoal[[#This Row],[REAL]])</f>
        <v>4500.0000069999996</v>
      </c>
      <c r="F7" s="23">
        <f>Despesascomopessoal[[#This Row],[ESTIMADO]]-Despesascomopessoal[[#This Row],[REAL]]</f>
        <v>500</v>
      </c>
      <c r="G7" s="1"/>
    </row>
    <row r="8" spans="1:7" ht="30" customHeight="1" x14ac:dyDescent="0.5">
      <c r="B8" t="s">
        <v>26</v>
      </c>
      <c r="C8" s="35">
        <f>SUBTOTAL(109,Despesascomopessoal[ESTIMADO])</f>
        <v>18500</v>
      </c>
      <c r="D8" s="35">
        <f>SUBTOTAL(109,Despesascomopessoal[REAL])</f>
        <v>14100</v>
      </c>
      <c r="E8" s="36"/>
      <c r="F8" s="35">
        <f>SUBTOTAL(109,Despesascomopessoal[DIFERENÇA])</f>
        <v>4400</v>
      </c>
    </row>
  </sheetData>
  <sheetProtection insertColumns="0" insertRows="0" deleteColumns="0" deleteRows="0" selectLockedCells="1" autoFilter="0"/>
  <dataConsolidate/>
  <conditionalFormatting sqref="F8">
    <cfRule type="cellIs" dxfId="22" priority="1" operator="lessThan">
      <formula>0</formula>
    </cfRule>
  </conditionalFormatting>
  <dataValidations count="9">
    <dataValidation allowBlank="1" showInputMessage="1" showErrorMessage="1" errorTitle="ALERTA" error="Esta célula é preenchida automaticamente e não deve ser substituída. Substituir essa célula comprometeria os cálculos nesta planilha." sqref="F5:F7" xr:uid="{00000000-0002-0000-0200-000000000000}"/>
    <dataValidation type="custom" allowBlank="1" showInputMessage="1" showErrorMessage="1" errorTitle="ALERTA" error="Esta célula é preenchida automaticamente e não deve ser substituída. Substituir essa célula comprometeria os cálculos nesta planilha." sqref="G5:G7" xr:uid="{00000000-0002-0000-0200-000001000000}">
      <formula1>LEN(G5)=""</formula1>
    </dataValidation>
    <dataValidation allowBlank="1" showInputMessage="1" showErrorMessage="1" prompt="Insira as despesas mensais com o pessoal nesta planilha" sqref="A1" xr:uid="{00000000-0002-0000-0200-000002000000}"/>
    <dataValidation allowBlank="1" showInputMessage="1" showErrorMessage="1" prompt="O Nome da Empresa é atualizado automaticamente nesta célula" sqref="B1" xr:uid="{00000000-0002-0000-0200-000003000000}"/>
    <dataValidation allowBlank="1" showInputMessage="1" showErrorMessage="1" prompt="O título é atualizado automaticamente nesta célula. Inserir detalhes de despesas de pessoal mensal na tabela abaixo" sqref="B2" xr:uid="{00000000-0002-0000-0200-000004000000}"/>
    <dataValidation allowBlank="1" showInputMessage="1" showErrorMessage="1" prompt="Insira despesas pessoais nesta coluna sob este título. Use filtros de título para encontrar entradas específicas" sqref="B4" xr:uid="{00000000-0002-0000-0200-000005000000}"/>
    <dataValidation allowBlank="1" showInputMessage="1" showErrorMessage="1" prompt="Insira o valor estimado na coluna abaixo deste título." sqref="C4" xr:uid="{00000000-0002-0000-0200-000006000000}"/>
    <dataValidation allowBlank="1" showInputMessage="1" showErrorMessage="1" prompt="Insira o valor real na coluna abaixo deste título." sqref="D4" xr:uid="{00000000-0002-0000-0200-000007000000}"/>
    <dataValidation allowBlank="1" showInputMessage="1" showErrorMessage="1" prompt="A diferença entre as despesas com pessoal estimadas e reais é calculada automaticamente na coluna abaixo deste título." sqref="F4" xr:uid="{00000000-0002-0000-0200-000008000000}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ignoredErrors>
    <ignoredError sqref="B2" unlockedFormula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A05D47DE-DAEF-437E-AEB3-B330BDE5B98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autoPageBreaks="0" fitToPage="1"/>
  </sheetPr>
  <dimension ref="A1:G25"/>
  <sheetViews>
    <sheetView showGridLines="0" zoomScaleNormal="100" workbookViewId="0"/>
  </sheetViews>
  <sheetFormatPr defaultColWidth="9" defaultRowHeight="30" customHeight="1" x14ac:dyDescent="0.5"/>
  <cols>
    <col min="1" max="1" width="4.08984375" style="13" customWidth="1"/>
    <col min="2" max="2" width="29.26953125" style="13" customWidth="1"/>
    <col min="3" max="3" width="19" style="13" customWidth="1"/>
    <col min="4" max="4" width="18.90625" style="13" customWidth="1"/>
    <col min="5" max="5" width="31.7265625" style="13" hidden="1" customWidth="1"/>
    <col min="6" max="6" width="19" style="13" customWidth="1"/>
    <col min="7" max="7" width="4.08984375" style="13" customWidth="1"/>
    <col min="8" max="8" width="4.08984375" customWidth="1"/>
  </cols>
  <sheetData>
    <row r="1" spans="1:7" ht="31.5" customHeight="1" x14ac:dyDescent="0.7">
      <c r="A1" s="4"/>
      <c r="B1" s="3" t="str">
        <f>NOME_DA_EMPRESA</f>
        <v>NOME DA EMPRESA</v>
      </c>
      <c r="C1" s="10"/>
      <c r="D1" s="10"/>
      <c r="E1" s="10"/>
      <c r="F1" s="10"/>
      <c r="G1" s="10"/>
    </row>
    <row r="2" spans="1:7" ht="42" customHeight="1" x14ac:dyDescent="1.4">
      <c r="A2" s="4"/>
      <c r="B2" s="11" t="str">
        <f>Título_do_ORÇAMENTO</f>
        <v>ORÇAMENTO MENSAL</v>
      </c>
      <c r="C2" s="12"/>
      <c r="D2" s="12"/>
      <c r="E2" s="12"/>
      <c r="F2" s="12"/>
      <c r="G2" s="12"/>
    </row>
    <row r="3" spans="1:7" ht="15" customHeight="1" x14ac:dyDescent="0.5">
      <c r="G3" s="14"/>
    </row>
    <row r="4" spans="1:7" ht="30" customHeight="1" x14ac:dyDescent="0.5">
      <c r="B4" s="28" t="s">
        <v>27</v>
      </c>
      <c r="C4" s="29" t="s">
        <v>9</v>
      </c>
      <c r="D4" s="29" t="s">
        <v>11</v>
      </c>
      <c r="E4" s="28" t="s">
        <v>21</v>
      </c>
      <c r="F4" s="29" t="s">
        <v>14</v>
      </c>
      <c r="G4" s="18"/>
    </row>
    <row r="5" spans="1:7" ht="30" customHeight="1" x14ac:dyDescent="0.5">
      <c r="B5" t="s">
        <v>28</v>
      </c>
      <c r="C5" s="21">
        <v>3000</v>
      </c>
      <c r="D5" s="21">
        <v>2500</v>
      </c>
      <c r="E5" s="22">
        <f>Despesasoperacionais[[#This Row],[REAL]]+(10^-6)*ROW(Despesasoperacionais[[#This Row],[REAL]])</f>
        <v>2500.0000049999999</v>
      </c>
      <c r="F5" s="21">
        <f>Despesasoperacionais[[#This Row],[ESTIMADO]]-Despesasoperacionais[[#This Row],[REAL]]</f>
        <v>500</v>
      </c>
      <c r="G5" s="1"/>
    </row>
    <row r="6" spans="1:7" ht="30" customHeight="1" x14ac:dyDescent="0.5">
      <c r="B6" t="s">
        <v>29</v>
      </c>
      <c r="C6" s="21">
        <v>2000</v>
      </c>
      <c r="D6" s="21">
        <v>2000</v>
      </c>
      <c r="E6" s="22">
        <f>Despesasoperacionais[[#This Row],[REAL]]+(10^-6)*ROW(Despesasoperacionais[[#This Row],[REAL]])</f>
        <v>2000.000006</v>
      </c>
      <c r="F6" s="21">
        <f>Despesasoperacionais[[#This Row],[ESTIMADO]]-Despesasoperacionais[[#This Row],[REAL]]</f>
        <v>0</v>
      </c>
      <c r="G6" s="1"/>
    </row>
    <row r="7" spans="1:7" ht="30" customHeight="1" x14ac:dyDescent="0.5">
      <c r="B7" t="s">
        <v>30</v>
      </c>
      <c r="C7" s="21">
        <v>1500</v>
      </c>
      <c r="D7" s="21">
        <v>2175</v>
      </c>
      <c r="E7" s="22">
        <f>Despesasoperacionais[[#This Row],[REAL]]+(10^-6)*ROW(Despesasoperacionais[[#This Row],[REAL]])</f>
        <v>2175.0000070000001</v>
      </c>
      <c r="F7" s="21">
        <f>Despesasoperacionais[[#This Row],[ESTIMADO]]-Despesasoperacionais[[#This Row],[REAL]]</f>
        <v>-675</v>
      </c>
      <c r="G7" s="1"/>
    </row>
    <row r="8" spans="1:7" ht="30" customHeight="1" x14ac:dyDescent="0.5">
      <c r="B8" t="s">
        <v>31</v>
      </c>
      <c r="C8" s="21">
        <v>2000</v>
      </c>
      <c r="D8" s="21">
        <v>1500</v>
      </c>
      <c r="E8" s="22">
        <f>Despesasoperacionais[[#This Row],[REAL]]+(10^-6)*ROW(Despesasoperacionais[[#This Row],[REAL]])</f>
        <v>1500.000008</v>
      </c>
      <c r="F8" s="21">
        <f>Despesasoperacionais[[#This Row],[ESTIMADO]]-Despesasoperacionais[[#This Row],[REAL]]</f>
        <v>500</v>
      </c>
      <c r="G8" s="1"/>
    </row>
    <row r="9" spans="1:7" ht="30" customHeight="1" x14ac:dyDescent="0.5">
      <c r="B9" t="s">
        <v>32</v>
      </c>
      <c r="C9" s="21">
        <v>1000</v>
      </c>
      <c r="D9" s="21">
        <v>1000</v>
      </c>
      <c r="E9" s="22">
        <f>Despesasoperacionais[[#This Row],[REAL]]+(10^-6)*ROW(Despesasoperacionais[[#This Row],[REAL]])</f>
        <v>1000.000009</v>
      </c>
      <c r="F9" s="21">
        <f>Despesasoperacionais[[#This Row],[ESTIMADO]]-Despesasoperacionais[[#This Row],[REAL]]</f>
        <v>0</v>
      </c>
      <c r="G9" s="1"/>
    </row>
    <row r="10" spans="1:7" ht="30" customHeight="1" x14ac:dyDescent="0.5">
      <c r="B10" t="s">
        <v>33</v>
      </c>
      <c r="C10" s="21">
        <v>500</v>
      </c>
      <c r="D10" s="21">
        <v>525</v>
      </c>
      <c r="E10" s="22">
        <f>Despesasoperacionais[[#This Row],[REAL]]+(10^-6)*ROW(Despesasoperacionais[[#This Row],[REAL]])</f>
        <v>525.00000999999997</v>
      </c>
      <c r="F10" s="21">
        <f>Despesasoperacionais[[#This Row],[ESTIMADO]]-Despesasoperacionais[[#This Row],[REAL]]</f>
        <v>-25</v>
      </c>
      <c r="G10" s="1"/>
    </row>
    <row r="11" spans="1:7" ht="30" customHeight="1" x14ac:dyDescent="0.5">
      <c r="B11" t="s">
        <v>34</v>
      </c>
      <c r="C11" s="21">
        <v>1300</v>
      </c>
      <c r="D11" s="21">
        <v>1275</v>
      </c>
      <c r="E11" s="22">
        <f>Despesasoperacionais[[#This Row],[REAL]]+(10^-6)*ROW(Despesasoperacionais[[#This Row],[REAL]])</f>
        <v>1275.0000110000001</v>
      </c>
      <c r="F11" s="21">
        <f>Despesasoperacionais[[#This Row],[ESTIMADO]]-Despesasoperacionais[[#This Row],[REAL]]</f>
        <v>25</v>
      </c>
      <c r="G11" s="1"/>
    </row>
    <row r="12" spans="1:7" ht="30" customHeight="1" x14ac:dyDescent="0.5">
      <c r="B12" t="s">
        <v>35</v>
      </c>
      <c r="C12" s="21">
        <v>2000</v>
      </c>
      <c r="D12" s="21">
        <v>2200</v>
      </c>
      <c r="E12" s="22">
        <f>Despesasoperacionais[[#This Row],[REAL]]+(10^-6)*ROW(Despesasoperacionais[[#This Row],[REAL]])</f>
        <v>2200.000012</v>
      </c>
      <c r="F12" s="21">
        <f>Despesasoperacionais[[#This Row],[ESTIMADO]]-Despesasoperacionais[[#This Row],[REAL]]</f>
        <v>-200</v>
      </c>
      <c r="G12" s="1"/>
    </row>
    <row r="13" spans="1:7" ht="30" customHeight="1" x14ac:dyDescent="0.5">
      <c r="B13" t="s">
        <v>36</v>
      </c>
      <c r="C13" s="21">
        <v>1000</v>
      </c>
      <c r="D13" s="21">
        <v>800</v>
      </c>
      <c r="E13" s="22">
        <f>Despesasoperacionais[[#This Row],[REAL]]+(10^-6)*ROW(Despesasoperacionais[[#This Row],[REAL]])</f>
        <v>800.00001299999997</v>
      </c>
      <c r="F13" s="21">
        <f>Despesasoperacionais[[#This Row],[ESTIMADO]]-Despesasoperacionais[[#This Row],[REAL]]</f>
        <v>200</v>
      </c>
      <c r="G13" s="1"/>
    </row>
    <row r="14" spans="1:7" ht="30" customHeight="1" x14ac:dyDescent="0.5">
      <c r="B14" t="s">
        <v>37</v>
      </c>
      <c r="C14" s="21">
        <v>4500</v>
      </c>
      <c r="D14" s="21">
        <v>4600</v>
      </c>
      <c r="E14" s="22">
        <f>Despesasoperacionais[[#This Row],[REAL]]+(10^-6)*ROW(Despesasoperacionais[[#This Row],[REAL]])</f>
        <v>4600.0000140000002</v>
      </c>
      <c r="F14" s="21">
        <f>Despesasoperacionais[[#This Row],[ESTIMADO]]-Despesasoperacionais[[#This Row],[REAL]]</f>
        <v>-100</v>
      </c>
      <c r="G14" s="1"/>
    </row>
    <row r="15" spans="1:7" ht="30" customHeight="1" x14ac:dyDescent="0.5">
      <c r="B15" t="s">
        <v>38</v>
      </c>
      <c r="C15" s="21">
        <v>800</v>
      </c>
      <c r="D15" s="21">
        <v>750</v>
      </c>
      <c r="E15" s="22">
        <f>Despesasoperacionais[[#This Row],[REAL]]+(10^-6)*ROW(Despesasoperacionais[[#This Row],[REAL]])</f>
        <v>750.00001499999996</v>
      </c>
      <c r="F15" s="21">
        <f>Despesasoperacionais[[#This Row],[ESTIMADO]]-Despesasoperacionais[[#This Row],[REAL]]</f>
        <v>50</v>
      </c>
      <c r="G15" s="1"/>
    </row>
    <row r="16" spans="1:7" ht="30" customHeight="1" x14ac:dyDescent="0.5">
      <c r="B16" t="s">
        <v>39</v>
      </c>
      <c r="C16" s="21">
        <v>400</v>
      </c>
      <c r="D16" s="21">
        <v>350</v>
      </c>
      <c r="E16" s="22">
        <f>Despesasoperacionais[[#This Row],[REAL]]+(10^-6)*ROW(Despesasoperacionais[[#This Row],[REAL]])</f>
        <v>350.00001600000002</v>
      </c>
      <c r="F16" s="21">
        <f>Despesasoperacionais[[#This Row],[ESTIMADO]]-Despesasoperacionais[[#This Row],[REAL]]</f>
        <v>50</v>
      </c>
      <c r="G16" s="1"/>
    </row>
    <row r="17" spans="2:7" ht="30" customHeight="1" x14ac:dyDescent="0.5">
      <c r="B17" t="s">
        <v>40</v>
      </c>
      <c r="C17" s="21">
        <v>4100</v>
      </c>
      <c r="D17" s="21">
        <v>4500</v>
      </c>
      <c r="E17" s="22">
        <f>Despesasoperacionais[[#This Row],[REAL]]+(10^-6)*ROW(Despesasoperacionais[[#This Row],[REAL]])</f>
        <v>4500.0000170000003</v>
      </c>
      <c r="F17" s="21">
        <f>Despesasoperacionais[[#This Row],[ESTIMADO]]-Despesasoperacionais[[#This Row],[REAL]]</f>
        <v>-400</v>
      </c>
      <c r="G17" s="1"/>
    </row>
    <row r="18" spans="2:7" ht="30" customHeight="1" x14ac:dyDescent="0.5">
      <c r="B18" t="s">
        <v>41</v>
      </c>
      <c r="C18" s="21">
        <v>350</v>
      </c>
      <c r="D18" s="21">
        <v>400</v>
      </c>
      <c r="E18" s="22">
        <f>Despesasoperacionais[[#This Row],[REAL]]+(10^-6)*ROW(Despesasoperacionais[[#This Row],[REAL]])</f>
        <v>400.00001800000001</v>
      </c>
      <c r="F18" s="21">
        <f>Despesasoperacionais[[#This Row],[ESTIMADO]]-Despesasoperacionais[[#This Row],[REAL]]</f>
        <v>-50</v>
      </c>
      <c r="G18" s="1"/>
    </row>
    <row r="19" spans="2:7" ht="30" customHeight="1" x14ac:dyDescent="0.5">
      <c r="B19" t="s">
        <v>42</v>
      </c>
      <c r="C19" s="21">
        <v>900</v>
      </c>
      <c r="D19" s="21">
        <v>840</v>
      </c>
      <c r="E19" s="22">
        <f>Despesasoperacionais[[#This Row],[REAL]]+(10^-6)*ROW(Despesasoperacionais[[#This Row],[REAL]])</f>
        <v>840.00001899999995</v>
      </c>
      <c r="F19" s="21">
        <f>Despesasoperacionais[[#This Row],[ESTIMADO]]-Despesasoperacionais[[#This Row],[REAL]]</f>
        <v>60</v>
      </c>
      <c r="G19" s="1"/>
    </row>
    <row r="20" spans="2:7" ht="30" customHeight="1" x14ac:dyDescent="0.5">
      <c r="B20" t="s">
        <v>43</v>
      </c>
      <c r="C20" s="21">
        <v>5000</v>
      </c>
      <c r="D20" s="21">
        <v>4500</v>
      </c>
      <c r="E20" s="22">
        <f>Despesasoperacionais[[#This Row],[REAL]]+(10^-6)*ROW(Despesasoperacionais[[#This Row],[REAL]])</f>
        <v>4500.0000200000004</v>
      </c>
      <c r="F20" s="21">
        <f>Despesasoperacionais[[#This Row],[ESTIMADO]]-Despesasoperacionais[[#This Row],[REAL]]</f>
        <v>500</v>
      </c>
      <c r="G20" s="1"/>
    </row>
    <row r="21" spans="2:7" ht="30" customHeight="1" x14ac:dyDescent="0.5">
      <c r="B21" t="s">
        <v>44</v>
      </c>
      <c r="C21" s="21">
        <v>3000</v>
      </c>
      <c r="D21" s="21">
        <v>3200</v>
      </c>
      <c r="E21" s="22">
        <f>Despesasoperacionais[[#This Row],[REAL]]+(10^-6)*ROW(Despesasoperacionais[[#This Row],[REAL]])</f>
        <v>3200.0000209999998</v>
      </c>
      <c r="F21" s="21">
        <f>Despesasoperacionais[[#This Row],[ESTIMADO]]-Despesasoperacionais[[#This Row],[REAL]]</f>
        <v>-200</v>
      </c>
      <c r="G21" s="1"/>
    </row>
    <row r="22" spans="2:7" ht="30" customHeight="1" x14ac:dyDescent="0.5">
      <c r="B22" t="s">
        <v>45</v>
      </c>
      <c r="C22" s="21">
        <v>250</v>
      </c>
      <c r="D22" s="21">
        <v>280</v>
      </c>
      <c r="E22" s="22">
        <f>Despesasoperacionais[[#This Row],[REAL]]+(10^-6)*ROW(Despesasoperacionais[[#This Row],[REAL]])</f>
        <v>280.000022</v>
      </c>
      <c r="F22" s="21">
        <f>Despesasoperacionais[[#This Row],[ESTIMADO]]-Despesasoperacionais[[#This Row],[REAL]]</f>
        <v>-30</v>
      </c>
      <c r="G22" s="1"/>
    </row>
    <row r="23" spans="2:7" ht="30" customHeight="1" x14ac:dyDescent="0.5">
      <c r="B23" t="s">
        <v>46</v>
      </c>
      <c r="C23" s="21">
        <v>1400</v>
      </c>
      <c r="D23" s="21">
        <v>1385</v>
      </c>
      <c r="E23" s="22">
        <f>Despesasoperacionais[[#This Row],[REAL]]+(10^-6)*ROW(Despesasoperacionais[[#This Row],[REAL]])</f>
        <v>1385.0000230000001</v>
      </c>
      <c r="F23" s="21">
        <f>Despesasoperacionais[[#This Row],[ESTIMADO]]-Despesasoperacionais[[#This Row],[REAL]]</f>
        <v>15</v>
      </c>
      <c r="G23" s="1"/>
    </row>
    <row r="24" spans="2:7" ht="30" customHeight="1" x14ac:dyDescent="0.5">
      <c r="B24" t="s">
        <v>47</v>
      </c>
      <c r="C24" s="21">
        <v>1000</v>
      </c>
      <c r="D24" s="21">
        <v>750</v>
      </c>
      <c r="E24" s="22">
        <f>Despesasoperacionais[[#This Row],[REAL]]+(10^-6)*ROW(Despesasoperacionais[[#This Row],[REAL]])</f>
        <v>750.00002400000005</v>
      </c>
      <c r="F24" s="21">
        <f>Despesasoperacionais[[#This Row],[ESTIMADO]]-Despesasoperacionais[[#This Row],[REAL]]</f>
        <v>250</v>
      </c>
      <c r="G24" s="1"/>
    </row>
    <row r="25" spans="2:7" ht="30" customHeight="1" x14ac:dyDescent="0.5">
      <c r="B25" t="s">
        <v>48</v>
      </c>
      <c r="C25" s="35">
        <f>SUBTOTAL(109,Despesasoperacionais[ESTIMADO])</f>
        <v>36000</v>
      </c>
      <c r="D25" s="35">
        <f>SUBTOTAL(109,Despesasoperacionais[REAL])</f>
        <v>35530</v>
      </c>
      <c r="E25" s="36"/>
      <c r="F25" s="35">
        <f>SUBTOTAL(109,Despesasoperacionais[DIFERENÇA])</f>
        <v>470</v>
      </c>
      <c r="G25" s="2"/>
    </row>
  </sheetData>
  <sheetProtection insertColumns="0" insertRows="0" deleteColumns="0" deleteRows="0" selectLockedCells="1" autoFilter="0"/>
  <dataConsolidate/>
  <conditionalFormatting sqref="F25">
    <cfRule type="cellIs" dxfId="10" priority="1" operator="lessThan">
      <formula>0</formula>
    </cfRule>
  </conditionalFormatting>
  <dataValidations count="9">
    <dataValidation type="custom" allowBlank="1" showInputMessage="1" showErrorMessage="1" errorTitle="ALERTA" error="Esta célula é preenchida automaticamente e não deve ser substituída. Substituir essa célula comprometeria os cálculos nesta planilha." sqref="G5:G24" xr:uid="{00000000-0002-0000-0300-000000000000}">
      <formula1>LEN(G5)=""</formula1>
    </dataValidation>
    <dataValidation allowBlank="1" showInputMessage="1" showErrorMessage="1" errorTitle="ALERTA" error="Esta célula é preenchida automaticamente e não deve ser substituída. Substituir essa célula comprometeria os cálculos nesta planilha." sqref="F5:F24" xr:uid="{00000000-0002-0000-0300-000001000000}"/>
    <dataValidation allowBlank="1" showInputMessage="1" showErrorMessage="1" prompt="Insira as despesas operacionais mensais nesta planilha" sqref="A1" xr:uid="{00000000-0002-0000-0300-000002000000}"/>
    <dataValidation allowBlank="1" showInputMessage="1" showErrorMessage="1" prompt="O Nome da Empresa é atualizado automaticamente nesta célula" sqref="B1" xr:uid="{00000000-0002-0000-0300-000003000000}"/>
    <dataValidation allowBlank="1" showInputMessage="1" showErrorMessage="1" prompt="O título é atualizado automaticamente nesta célula. Inserir detalhes de despesas operacionais mensais na tabela abaixo" sqref="B2" xr:uid="{00000000-0002-0000-0300-000004000000}"/>
    <dataValidation allowBlank="1" showInputMessage="1" showErrorMessage="1" prompt="Insira as despesas operacionais nesta coluna sob este título. Use filtros de título para encontrar entradas específicas" sqref="B4" xr:uid="{00000000-0002-0000-0300-000005000000}"/>
    <dataValidation allowBlank="1" showInputMessage="1" showErrorMessage="1" prompt="Insira o valor estimado na coluna abaixo deste título." sqref="C4" xr:uid="{00000000-0002-0000-0300-000006000000}"/>
    <dataValidation allowBlank="1" showInputMessage="1" showErrorMessage="1" prompt="Insira o valor real na coluna abaixo deste título." sqref="D4" xr:uid="{00000000-0002-0000-0300-000007000000}"/>
    <dataValidation allowBlank="1" showInputMessage="1" showErrorMessage="1" prompt="A diferença entre as despesas operacionais estimadas e as reais é calculada automaticamente na coluna abaixo deste título." sqref="F4" xr:uid="{00000000-0002-0000-0300-000008000000}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ignoredErrors>
    <ignoredError sqref="B2" unlockedFormula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E8DFEDF7-DD2B-4BDC-AEAC-141B22E8ECA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G5:G24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23AA672-7AA9-4F91-BFFF-9A6FDB399D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959E06-A44B-4E8A-BEF1-B165D9B2DD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E99E0C-805E-419A-AABB-AC8EB766AA5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TM03458075</Template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10</vt:i4>
      </vt:variant>
    </vt:vector>
  </HeadingPairs>
  <TitlesOfParts>
    <vt:vector size="14" baseType="lpstr">
      <vt:lpstr>Resumo do orçamento mensal</vt:lpstr>
      <vt:lpstr>Receita</vt:lpstr>
      <vt:lpstr>Despesas com o pessoal</vt:lpstr>
      <vt:lpstr>Despesas operacionais</vt:lpstr>
      <vt:lpstr>NOME_DA_EMPRESA</vt:lpstr>
      <vt:lpstr>Título_do_ORÇAMENTO</vt:lpstr>
      <vt:lpstr>Título1</vt:lpstr>
      <vt:lpstr>Título2</vt:lpstr>
      <vt:lpstr>Título3</vt:lpstr>
      <vt:lpstr>Título4</vt:lpstr>
      <vt:lpstr>TítuloDaColuna1</vt:lpstr>
      <vt:lpstr>'Despesas com o pessoal'!Titulos_de_impressao</vt:lpstr>
      <vt:lpstr>'Despesas operacionais'!Titulos_de_impressao</vt:lpstr>
      <vt:lpstr>Receita!Titulos_de_impressao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2021-12-13T22:23:56Z</dcterms:created>
  <dcterms:modified xsi:type="dcterms:W3CDTF">2022-09-29T23:06:47Z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