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Celso\Downloads\"/>
    </mc:Choice>
  </mc:AlternateContent>
  <xr:revisionPtr revIDLastSave="0" documentId="8_{EA8F11BC-8001-4475-AF31-38877A637731}" xr6:coauthVersionLast="47" xr6:coauthVersionMax="47" xr10:uidLastSave="{00000000-0000-0000-0000-000000000000}"/>
  <bookViews>
    <workbookView xWindow="-120" yWindow="-120" windowWidth="20640" windowHeight="11040" activeTab="1" xr2:uid="{00000000-000D-0000-FFFF-FFFF00000000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2" l="1"/>
  <c r="I32" i="2"/>
  <c r="I33" i="2"/>
  <c r="I34" i="2"/>
  <c r="I37" i="2"/>
  <c r="I35" i="2"/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Q4" i="2"/>
  <c r="R4" i="2"/>
  <c r="S4" i="2" s="1"/>
  <c r="Q5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4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4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5" i="2"/>
  <c r="F4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33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4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33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4" i="2"/>
  <c r="R5" i="2"/>
  <c r="S5" i="2" s="1"/>
  <c r="U5" i="2" s="1"/>
  <c r="W5" i="2" s="1"/>
  <c r="R6" i="2"/>
  <c r="S6" i="2" s="1"/>
  <c r="U6" i="2" s="1"/>
  <c r="W6" i="2" s="1"/>
  <c r="R7" i="2"/>
  <c r="S7" i="2" s="1"/>
  <c r="U7" i="2" s="1"/>
  <c r="W7" i="2" s="1"/>
  <c r="R8" i="2"/>
  <c r="S8" i="2" s="1"/>
  <c r="U8" i="2" s="1"/>
  <c r="R9" i="2"/>
  <c r="S9" i="2" s="1"/>
  <c r="U9" i="2" s="1"/>
  <c r="W9" i="2" s="1"/>
  <c r="R10" i="2"/>
  <c r="S10" i="2" s="1"/>
  <c r="U10" i="2" s="1"/>
  <c r="W10" i="2" s="1"/>
  <c r="R11" i="2"/>
  <c r="S11" i="2" s="1"/>
  <c r="U11" i="2" s="1"/>
  <c r="W11" i="2" s="1"/>
  <c r="R12" i="2"/>
  <c r="S12" i="2" s="1"/>
  <c r="U12" i="2" s="1"/>
  <c r="W12" i="2" s="1"/>
  <c r="R13" i="2"/>
  <c r="S13" i="2" s="1"/>
  <c r="U13" i="2" s="1"/>
  <c r="W13" i="2" s="1"/>
  <c r="R14" i="2"/>
  <c r="S14" i="2" s="1"/>
  <c r="U14" i="2" s="1"/>
  <c r="R15" i="2"/>
  <c r="S15" i="2" s="1"/>
  <c r="U15" i="2" s="1"/>
  <c r="W15" i="2" s="1"/>
  <c r="R16" i="2"/>
  <c r="S16" i="2" s="1"/>
  <c r="U16" i="2" s="1"/>
  <c r="W16" i="2" s="1"/>
  <c r="R17" i="2"/>
  <c r="S17" i="2" s="1"/>
  <c r="U17" i="2" s="1"/>
  <c r="W17" i="2" s="1"/>
  <c r="R18" i="2"/>
  <c r="S18" i="2" s="1"/>
  <c r="U18" i="2" s="1"/>
  <c r="W18" i="2" s="1"/>
  <c r="R19" i="2"/>
  <c r="S19" i="2" s="1"/>
  <c r="U19" i="2" s="1"/>
  <c r="W19" i="2" s="1"/>
  <c r="R20" i="2"/>
  <c r="S20" i="2" s="1"/>
  <c r="U20" i="2" s="1"/>
  <c r="W20" i="2" s="1"/>
  <c r="R21" i="2"/>
  <c r="S21" i="2" s="1"/>
  <c r="U21" i="2" s="1"/>
  <c r="W21" i="2" s="1"/>
  <c r="R22" i="2"/>
  <c r="S22" i="2" s="1"/>
  <c r="U22" i="2" s="1"/>
  <c r="W22" i="2" s="1"/>
  <c r="R23" i="2"/>
  <c r="S23" i="2" s="1"/>
  <c r="U23" i="2" s="1"/>
  <c r="W23" i="2" s="1"/>
  <c r="R24" i="2"/>
  <c r="S24" i="2" s="1"/>
  <c r="U24" i="2" s="1"/>
  <c r="W24" i="2" s="1"/>
  <c r="R25" i="2"/>
  <c r="S25" i="2" s="1"/>
  <c r="U25" i="2" s="1"/>
  <c r="W25" i="2" s="1"/>
  <c r="R26" i="2"/>
  <c r="S26" i="2" s="1"/>
  <c r="U26" i="2" s="1"/>
  <c r="W26" i="2" s="1"/>
  <c r="R27" i="2"/>
  <c r="S27" i="2" s="1"/>
  <c r="U27" i="2" s="1"/>
  <c r="W27" i="2" s="1"/>
  <c r="R28" i="2"/>
  <c r="S28" i="2" s="1"/>
  <c r="U28" i="2" s="1"/>
  <c r="W28" i="2" s="1"/>
  <c r="R29" i="2"/>
  <c r="S29" i="2" s="1"/>
  <c r="U29" i="2" s="1"/>
  <c r="W29" i="2" s="1"/>
  <c r="R30" i="2"/>
  <c r="S30" i="2" s="1"/>
  <c r="U30" i="2" s="1"/>
  <c r="W30" i="2" s="1"/>
  <c r="R31" i="2"/>
  <c r="S31" i="2" s="1"/>
  <c r="U31" i="2" s="1"/>
  <c r="W31" i="2" s="1"/>
  <c r="R32" i="2"/>
  <c r="S32" i="2" s="1"/>
  <c r="U32" i="2" s="1"/>
  <c r="W32" i="2" s="1"/>
  <c r="R33" i="2"/>
  <c r="S33" i="2" s="1"/>
  <c r="U33" i="2" s="1"/>
  <c r="W33" i="2" s="1"/>
  <c r="R34" i="2"/>
  <c r="S34" i="2" s="1"/>
  <c r="U34" i="2" s="1"/>
  <c r="W34" i="2" s="1"/>
  <c r="R35" i="2"/>
  <c r="S35" i="2" s="1"/>
  <c r="U35" i="2" s="1"/>
  <c r="W35" i="2" s="1"/>
  <c r="R36" i="2"/>
  <c r="S36" i="2" s="1"/>
  <c r="U36" i="2" s="1"/>
  <c r="W36" i="2" s="1"/>
  <c r="R37" i="2"/>
  <c r="S37" i="2" s="1"/>
  <c r="U37" i="2" s="1"/>
  <c r="W37" i="2" s="1"/>
  <c r="R38" i="2"/>
  <c r="S38" i="2" s="1"/>
  <c r="U38" i="2" s="1"/>
  <c r="W38" i="2" s="1"/>
  <c r="R39" i="2"/>
  <c r="S39" i="2" s="1"/>
  <c r="U39" i="2" s="1"/>
  <c r="W39" i="2" s="1"/>
  <c r="R40" i="2"/>
  <c r="S40" i="2" s="1"/>
  <c r="U40" i="2" s="1"/>
  <c r="W40" i="2" s="1"/>
  <c r="R41" i="2"/>
  <c r="S41" i="2" s="1"/>
  <c r="U41" i="2" s="1"/>
  <c r="W41" i="2" s="1"/>
  <c r="R42" i="2"/>
  <c r="S42" i="2" s="1"/>
  <c r="U42" i="2" s="1"/>
  <c r="W42" i="2" s="1"/>
  <c r="R43" i="2"/>
  <c r="S43" i="2" s="1"/>
  <c r="U43" i="2" s="1"/>
  <c r="W43" i="2" s="1"/>
  <c r="R44" i="2"/>
  <c r="S44" i="2" s="1"/>
  <c r="U44" i="2" s="1"/>
  <c r="W44" i="2" s="1"/>
  <c r="R45" i="2"/>
  <c r="S45" i="2" s="1"/>
  <c r="U45" i="2" s="1"/>
  <c r="W45" i="2" s="1"/>
  <c r="R46" i="2"/>
  <c r="S46" i="2" s="1"/>
  <c r="U46" i="2" s="1"/>
  <c r="W46" i="2" s="1"/>
  <c r="R47" i="2"/>
  <c r="S47" i="2" s="1"/>
  <c r="U47" i="2" s="1"/>
  <c r="W47" i="2" s="1"/>
  <c r="R48" i="2"/>
  <c r="S48" i="2" s="1"/>
  <c r="U48" i="2" s="1"/>
  <c r="W48" i="2" s="1"/>
  <c r="R49" i="2"/>
  <c r="S49" i="2" s="1"/>
  <c r="U49" i="2" s="1"/>
  <c r="W49" i="2" s="1"/>
  <c r="R50" i="2"/>
  <c r="S50" i="2" s="1"/>
  <c r="U50" i="2" s="1"/>
  <c r="W50" i="2" s="1"/>
  <c r="R51" i="2"/>
  <c r="S51" i="2" s="1"/>
  <c r="U51" i="2" s="1"/>
  <c r="W51" i="2" s="1"/>
  <c r="R52" i="2"/>
  <c r="S52" i="2" s="1"/>
  <c r="U52" i="2" s="1"/>
  <c r="W52" i="2" s="1"/>
  <c r="R53" i="2"/>
  <c r="S53" i="2" s="1"/>
  <c r="U53" i="2" s="1"/>
  <c r="W53" i="2" s="1"/>
  <c r="R54" i="2"/>
  <c r="S54" i="2" s="1"/>
  <c r="U54" i="2" s="1"/>
  <c r="W54" i="2" s="1"/>
  <c r="R55" i="2"/>
  <c r="S55" i="2" s="1"/>
  <c r="U55" i="2" s="1"/>
  <c r="W55" i="2" s="1"/>
  <c r="R56" i="2"/>
  <c r="S56" i="2" s="1"/>
  <c r="U56" i="2" s="1"/>
  <c r="W56" i="2" s="1"/>
  <c r="R57" i="2"/>
  <c r="S57" i="2" s="1"/>
  <c r="U57" i="2" s="1"/>
  <c r="W57" i="2" s="1"/>
  <c r="R58" i="2"/>
  <c r="S58" i="2" s="1"/>
  <c r="U58" i="2" s="1"/>
  <c r="W58" i="2" s="1"/>
  <c r="R59" i="2"/>
  <c r="S59" i="2" s="1"/>
  <c r="U59" i="2" s="1"/>
  <c r="W59" i="2" s="1"/>
  <c r="R60" i="2"/>
  <c r="S60" i="2" s="1"/>
  <c r="U60" i="2" s="1"/>
  <c r="W60" i="2" s="1"/>
  <c r="R61" i="2"/>
  <c r="S61" i="2" s="1"/>
  <c r="U61" i="2" s="1"/>
  <c r="W61" i="2" s="1"/>
  <c r="R62" i="2"/>
  <c r="S62" i="2" s="1"/>
  <c r="U62" i="2" s="1"/>
  <c r="W62" i="2" s="1"/>
  <c r="R63" i="2"/>
  <c r="S63" i="2" s="1"/>
  <c r="U63" i="2" s="1"/>
  <c r="W63" i="2" s="1"/>
  <c r="R64" i="2"/>
  <c r="S64" i="2" s="1"/>
  <c r="U64" i="2" s="1"/>
  <c r="W64" i="2" s="1"/>
  <c r="R65" i="2"/>
  <c r="S65" i="2" s="1"/>
  <c r="U65" i="2" s="1"/>
  <c r="W65" i="2" s="1"/>
  <c r="R66" i="2"/>
  <c r="S66" i="2" s="1"/>
  <c r="U66" i="2" s="1"/>
  <c r="W66" i="2" s="1"/>
  <c r="R67" i="2"/>
  <c r="S67" i="2" s="1"/>
  <c r="U67" i="2" s="1"/>
  <c r="W67" i="2" s="1"/>
  <c r="R68" i="2"/>
  <c r="S68" i="2" s="1"/>
  <c r="U68" i="2" s="1"/>
  <c r="W68" i="2" s="1"/>
  <c r="R69" i="2"/>
  <c r="S69" i="2" s="1"/>
  <c r="U69" i="2" s="1"/>
  <c r="W69" i="2" s="1"/>
  <c r="R70" i="2"/>
  <c r="S70" i="2" s="1"/>
  <c r="U70" i="2" s="1"/>
  <c r="W70" i="2" s="1"/>
  <c r="R71" i="2"/>
  <c r="S71" i="2" s="1"/>
  <c r="U71" i="2" s="1"/>
  <c r="W71" i="2" s="1"/>
  <c r="R72" i="2"/>
  <c r="S72" i="2" s="1"/>
  <c r="U72" i="2" s="1"/>
  <c r="W72" i="2" s="1"/>
  <c r="R73" i="2"/>
  <c r="S73" i="2" s="1"/>
  <c r="U73" i="2" s="1"/>
  <c r="W73" i="2" s="1"/>
  <c r="R74" i="2"/>
  <c r="S74" i="2" s="1"/>
  <c r="U74" i="2" s="1"/>
  <c r="W74" i="2" s="1"/>
  <c r="R75" i="2"/>
  <c r="S75" i="2" s="1"/>
  <c r="U75" i="2" s="1"/>
  <c r="W75" i="2" s="1"/>
  <c r="R76" i="2"/>
  <c r="S76" i="2" s="1"/>
  <c r="U76" i="2" s="1"/>
  <c r="W76" i="2" s="1"/>
  <c r="R77" i="2"/>
  <c r="S77" i="2" s="1"/>
  <c r="U77" i="2" s="1"/>
  <c r="W77" i="2" s="1"/>
  <c r="R78" i="2"/>
  <c r="S78" i="2" s="1"/>
  <c r="U78" i="2" s="1"/>
  <c r="W78" i="2" s="1"/>
  <c r="R79" i="2"/>
  <c r="S79" i="2" s="1"/>
  <c r="U79" i="2" s="1"/>
  <c r="W79" i="2" s="1"/>
  <c r="R80" i="2"/>
  <c r="S80" i="2" s="1"/>
  <c r="U80" i="2" s="1"/>
  <c r="W80" i="2" s="1"/>
  <c r="R81" i="2"/>
  <c r="S81" i="2" s="1"/>
  <c r="U81" i="2" s="1"/>
  <c r="W81" i="2" s="1"/>
  <c r="R82" i="2"/>
  <c r="S82" i="2" s="1"/>
  <c r="U82" i="2" s="1"/>
  <c r="W82" i="2" s="1"/>
  <c r="R83" i="2"/>
  <c r="S83" i="2" s="1"/>
  <c r="U83" i="2" s="1"/>
  <c r="W83" i="2" s="1"/>
  <c r="R84" i="2"/>
  <c r="S84" i="2" s="1"/>
  <c r="U84" i="2" s="1"/>
  <c r="W84" i="2" s="1"/>
  <c r="R85" i="2"/>
  <c r="S85" i="2" s="1"/>
  <c r="U85" i="2" s="1"/>
  <c r="W85" i="2" s="1"/>
  <c r="R86" i="2"/>
  <c r="S86" i="2" s="1"/>
  <c r="U86" i="2" s="1"/>
  <c r="W86" i="2" s="1"/>
  <c r="R87" i="2"/>
  <c r="S87" i="2" s="1"/>
  <c r="U87" i="2" s="1"/>
  <c r="W87" i="2" s="1"/>
  <c r="R88" i="2"/>
  <c r="S88" i="2" s="1"/>
  <c r="U88" i="2" s="1"/>
  <c r="W88" i="2" s="1"/>
  <c r="R89" i="2"/>
  <c r="S89" i="2" s="1"/>
  <c r="U89" i="2" s="1"/>
  <c r="W89" i="2" s="1"/>
  <c r="R90" i="2"/>
  <c r="S90" i="2" s="1"/>
  <c r="U90" i="2" s="1"/>
  <c r="W90" i="2" s="1"/>
  <c r="R91" i="2"/>
  <c r="S91" i="2" s="1"/>
  <c r="U91" i="2" s="1"/>
  <c r="W91" i="2" s="1"/>
  <c r="R92" i="2"/>
  <c r="S92" i="2" s="1"/>
  <c r="U92" i="2" s="1"/>
  <c r="W92" i="2" s="1"/>
  <c r="R93" i="2"/>
  <c r="S93" i="2" s="1"/>
  <c r="U93" i="2" s="1"/>
  <c r="W93" i="2" s="1"/>
  <c r="R94" i="2"/>
  <c r="S94" i="2" s="1"/>
  <c r="U94" i="2" s="1"/>
  <c r="W94" i="2" s="1"/>
  <c r="R95" i="2"/>
  <c r="S95" i="2" s="1"/>
  <c r="U95" i="2" s="1"/>
  <c r="W95" i="2" s="1"/>
  <c r="R96" i="2"/>
  <c r="S96" i="2" s="1"/>
  <c r="U96" i="2" s="1"/>
  <c r="W96" i="2" s="1"/>
  <c r="R97" i="2"/>
  <c r="S97" i="2" s="1"/>
  <c r="U97" i="2" s="1"/>
  <c r="W97" i="2" s="1"/>
  <c r="R98" i="2"/>
  <c r="S98" i="2" s="1"/>
  <c r="U98" i="2" s="1"/>
  <c r="W98" i="2" s="1"/>
  <c r="R99" i="2"/>
  <c r="S99" i="2" s="1"/>
  <c r="U99" i="2" s="1"/>
  <c r="W99" i="2" s="1"/>
  <c r="R100" i="2"/>
  <c r="S100" i="2" s="1"/>
  <c r="U100" i="2" s="1"/>
  <c r="W100" i="2" s="1"/>
  <c r="R101" i="2"/>
  <c r="S101" i="2" s="1"/>
  <c r="U101" i="2" s="1"/>
  <c r="W101" i="2" s="1"/>
  <c r="R102" i="2"/>
  <c r="S102" i="2" s="1"/>
  <c r="U102" i="2" s="1"/>
  <c r="W102" i="2" s="1"/>
  <c r="R103" i="2"/>
  <c r="S103" i="2" s="1"/>
  <c r="U103" i="2" s="1"/>
  <c r="W103" i="2" s="1"/>
  <c r="R104" i="2"/>
  <c r="S104" i="2" s="1"/>
  <c r="U104" i="2" s="1"/>
  <c r="W104" i="2" s="1"/>
  <c r="R105" i="2"/>
  <c r="S105" i="2" s="1"/>
  <c r="U105" i="2" s="1"/>
  <c r="W105" i="2" s="1"/>
  <c r="R106" i="2"/>
  <c r="S106" i="2" s="1"/>
  <c r="U106" i="2" s="1"/>
  <c r="W106" i="2" s="1"/>
  <c r="R107" i="2"/>
  <c r="S107" i="2" s="1"/>
  <c r="U107" i="2" s="1"/>
  <c r="W107" i="2" s="1"/>
  <c r="R108" i="2"/>
  <c r="S108" i="2" s="1"/>
  <c r="U108" i="2" s="1"/>
  <c r="W108" i="2" s="1"/>
  <c r="R109" i="2"/>
  <c r="S109" i="2" s="1"/>
  <c r="U109" i="2" s="1"/>
  <c r="W109" i="2" s="1"/>
  <c r="R110" i="2"/>
  <c r="S110" i="2" s="1"/>
  <c r="U110" i="2" s="1"/>
  <c r="W110" i="2" s="1"/>
  <c r="R111" i="2"/>
  <c r="S111" i="2" s="1"/>
  <c r="U111" i="2" s="1"/>
  <c r="W111" i="2" s="1"/>
  <c r="R112" i="2"/>
  <c r="S112" i="2" s="1"/>
  <c r="U112" i="2" s="1"/>
  <c r="W112" i="2" s="1"/>
  <c r="R113" i="2"/>
  <c r="S113" i="2" s="1"/>
  <c r="U113" i="2" s="1"/>
  <c r="W113" i="2" s="1"/>
  <c r="R114" i="2"/>
  <c r="S114" i="2" s="1"/>
  <c r="U114" i="2" s="1"/>
  <c r="W114" i="2" s="1"/>
  <c r="R115" i="2"/>
  <c r="S115" i="2" s="1"/>
  <c r="U115" i="2" s="1"/>
  <c r="W115" i="2" s="1"/>
  <c r="R116" i="2"/>
  <c r="S116" i="2" s="1"/>
  <c r="U116" i="2" s="1"/>
  <c r="W116" i="2" s="1"/>
  <c r="R117" i="2"/>
  <c r="S117" i="2" s="1"/>
  <c r="U117" i="2" s="1"/>
  <c r="W117" i="2" s="1"/>
  <c r="R118" i="2"/>
  <c r="S118" i="2" s="1"/>
  <c r="U118" i="2" s="1"/>
  <c r="W118" i="2" s="1"/>
  <c r="R119" i="2"/>
  <c r="S119" i="2" s="1"/>
  <c r="U119" i="2" s="1"/>
  <c r="W119" i="2" s="1"/>
  <c r="R120" i="2"/>
  <c r="S120" i="2" s="1"/>
  <c r="U120" i="2" s="1"/>
  <c r="W120" i="2" s="1"/>
  <c r="R121" i="2"/>
  <c r="S121" i="2" s="1"/>
  <c r="U121" i="2" s="1"/>
  <c r="W121" i="2" s="1"/>
  <c r="R122" i="2"/>
  <c r="S122" i="2" s="1"/>
  <c r="U122" i="2" s="1"/>
  <c r="W122" i="2" s="1"/>
  <c r="R123" i="2"/>
  <c r="S123" i="2" s="1"/>
  <c r="U123" i="2" s="1"/>
  <c r="W123" i="2" s="1"/>
  <c r="R124" i="2"/>
  <c r="S124" i="2" s="1"/>
  <c r="U124" i="2" s="1"/>
  <c r="W124" i="2" s="1"/>
  <c r="R125" i="2"/>
  <c r="S125" i="2" s="1"/>
  <c r="U125" i="2" s="1"/>
  <c r="W125" i="2" s="1"/>
  <c r="R126" i="2"/>
  <c r="S126" i="2" s="1"/>
  <c r="U126" i="2" s="1"/>
  <c r="W126" i="2" s="1"/>
  <c r="R127" i="2"/>
  <c r="S127" i="2" s="1"/>
  <c r="U127" i="2" s="1"/>
  <c r="W127" i="2" s="1"/>
  <c r="R128" i="2"/>
  <c r="S128" i="2" s="1"/>
  <c r="U128" i="2" s="1"/>
  <c r="W128" i="2" s="1"/>
  <c r="R129" i="2"/>
  <c r="S129" i="2" s="1"/>
  <c r="U129" i="2" s="1"/>
  <c r="W129" i="2" s="1"/>
  <c r="R130" i="2"/>
  <c r="S130" i="2" s="1"/>
  <c r="U130" i="2" s="1"/>
  <c r="W130" i="2" s="1"/>
  <c r="R131" i="2"/>
  <c r="S131" i="2" s="1"/>
  <c r="U131" i="2" s="1"/>
  <c r="W131" i="2" s="1"/>
  <c r="R132" i="2"/>
  <c r="S132" i="2" s="1"/>
  <c r="U132" i="2" s="1"/>
  <c r="W132" i="2" s="1"/>
  <c r="R133" i="2"/>
  <c r="S133" i="2" s="1"/>
  <c r="U133" i="2" s="1"/>
  <c r="W133" i="2" s="1"/>
  <c r="R134" i="2"/>
  <c r="S134" i="2" s="1"/>
  <c r="U134" i="2" s="1"/>
  <c r="W134" i="2" s="1"/>
  <c r="R135" i="2"/>
  <c r="S135" i="2" s="1"/>
  <c r="U135" i="2" s="1"/>
  <c r="W135" i="2" s="1"/>
  <c r="R136" i="2"/>
  <c r="S136" i="2" s="1"/>
  <c r="U136" i="2" s="1"/>
  <c r="W136" i="2" s="1"/>
  <c r="R137" i="2"/>
  <c r="S137" i="2" s="1"/>
  <c r="U137" i="2" s="1"/>
  <c r="W137" i="2" s="1"/>
  <c r="R138" i="2"/>
  <c r="S138" i="2" s="1"/>
  <c r="U138" i="2" s="1"/>
  <c r="W138" i="2" s="1"/>
  <c r="R139" i="2"/>
  <c r="S139" i="2" s="1"/>
  <c r="U139" i="2" s="1"/>
  <c r="W139" i="2" s="1"/>
  <c r="R140" i="2"/>
  <c r="S140" i="2" s="1"/>
  <c r="U140" i="2" s="1"/>
  <c r="W140" i="2" s="1"/>
  <c r="R141" i="2"/>
  <c r="S141" i="2" s="1"/>
  <c r="U141" i="2" s="1"/>
  <c r="W141" i="2" s="1"/>
  <c r="R142" i="2"/>
  <c r="S142" i="2" s="1"/>
  <c r="U142" i="2" s="1"/>
  <c r="W142" i="2" s="1"/>
  <c r="R143" i="2"/>
  <c r="S143" i="2" s="1"/>
  <c r="U143" i="2" s="1"/>
  <c r="W143" i="2" s="1"/>
  <c r="R144" i="2"/>
  <c r="S144" i="2" s="1"/>
  <c r="U144" i="2" s="1"/>
  <c r="W144" i="2" s="1"/>
  <c r="R145" i="2"/>
  <c r="S145" i="2" s="1"/>
  <c r="U145" i="2" s="1"/>
  <c r="W145" i="2" s="1"/>
  <c r="R146" i="2"/>
  <c r="S146" i="2" s="1"/>
  <c r="U146" i="2" s="1"/>
  <c r="W146" i="2" s="1"/>
  <c r="R147" i="2"/>
  <c r="S147" i="2" s="1"/>
  <c r="U147" i="2" s="1"/>
  <c r="W147" i="2" s="1"/>
  <c r="R148" i="2"/>
  <c r="S148" i="2" s="1"/>
  <c r="U148" i="2" s="1"/>
  <c r="W148" i="2" s="1"/>
  <c r="R149" i="2"/>
  <c r="S149" i="2" s="1"/>
  <c r="U149" i="2" s="1"/>
  <c r="W149" i="2" s="1"/>
  <c r="R150" i="2"/>
  <c r="S150" i="2" s="1"/>
  <c r="U150" i="2" s="1"/>
  <c r="W150" i="2" s="1"/>
  <c r="Q11" i="2"/>
  <c r="T11" i="2" s="1"/>
  <c r="V11" i="2" s="1"/>
  <c r="Q12" i="2"/>
  <c r="T12" i="2" s="1"/>
  <c r="V12" i="2" s="1"/>
  <c r="Q13" i="2"/>
  <c r="T13" i="2" s="1"/>
  <c r="V13" i="2" s="1"/>
  <c r="Q14" i="2"/>
  <c r="Q15" i="2"/>
  <c r="T15" i="2" s="1"/>
  <c r="V15" i="2" s="1"/>
  <c r="Q16" i="2"/>
  <c r="T16" i="2" s="1"/>
  <c r="V16" i="2" s="1"/>
  <c r="Q17" i="2"/>
  <c r="T17" i="2" s="1"/>
  <c r="V17" i="2" s="1"/>
  <c r="Q18" i="2"/>
  <c r="T18" i="2" s="1"/>
  <c r="V18" i="2" s="1"/>
  <c r="Q19" i="2"/>
  <c r="T19" i="2" s="1"/>
  <c r="V19" i="2" s="1"/>
  <c r="Q20" i="2"/>
  <c r="T20" i="2" s="1"/>
  <c r="V20" i="2" s="1"/>
  <c r="Q21" i="2"/>
  <c r="T21" i="2" s="1"/>
  <c r="V21" i="2" s="1"/>
  <c r="Q22" i="2"/>
  <c r="T22" i="2" s="1"/>
  <c r="V22" i="2" s="1"/>
  <c r="Q23" i="2"/>
  <c r="T23" i="2" s="1"/>
  <c r="V23" i="2" s="1"/>
  <c r="Q24" i="2"/>
  <c r="T24" i="2" s="1"/>
  <c r="V24" i="2" s="1"/>
  <c r="Q25" i="2"/>
  <c r="T25" i="2" s="1"/>
  <c r="V25" i="2" s="1"/>
  <c r="Q26" i="2"/>
  <c r="T26" i="2" s="1"/>
  <c r="V26" i="2" s="1"/>
  <c r="Q27" i="2"/>
  <c r="T27" i="2" s="1"/>
  <c r="V27" i="2" s="1"/>
  <c r="Q28" i="2"/>
  <c r="T28" i="2" s="1"/>
  <c r="V28" i="2" s="1"/>
  <c r="Q29" i="2"/>
  <c r="T29" i="2" s="1"/>
  <c r="V29" i="2" s="1"/>
  <c r="Q30" i="2"/>
  <c r="T30" i="2" s="1"/>
  <c r="V30" i="2" s="1"/>
  <c r="Q31" i="2"/>
  <c r="T31" i="2" s="1"/>
  <c r="V31" i="2" s="1"/>
  <c r="Q32" i="2"/>
  <c r="T32" i="2" s="1"/>
  <c r="V32" i="2" s="1"/>
  <c r="Q33" i="2"/>
  <c r="T33" i="2" s="1"/>
  <c r="V33" i="2" s="1"/>
  <c r="Q34" i="2"/>
  <c r="T34" i="2" s="1"/>
  <c r="V34" i="2" s="1"/>
  <c r="Q35" i="2"/>
  <c r="T35" i="2" s="1"/>
  <c r="V35" i="2" s="1"/>
  <c r="Q36" i="2"/>
  <c r="T36" i="2" s="1"/>
  <c r="V36" i="2" s="1"/>
  <c r="Q37" i="2"/>
  <c r="T37" i="2" s="1"/>
  <c r="V37" i="2" s="1"/>
  <c r="Q38" i="2"/>
  <c r="T38" i="2" s="1"/>
  <c r="V38" i="2" s="1"/>
  <c r="Q39" i="2"/>
  <c r="T39" i="2" s="1"/>
  <c r="V39" i="2" s="1"/>
  <c r="Q40" i="2"/>
  <c r="T40" i="2" s="1"/>
  <c r="V40" i="2" s="1"/>
  <c r="Q41" i="2"/>
  <c r="T41" i="2" s="1"/>
  <c r="V41" i="2" s="1"/>
  <c r="Q42" i="2"/>
  <c r="T42" i="2" s="1"/>
  <c r="V42" i="2" s="1"/>
  <c r="Q43" i="2"/>
  <c r="T43" i="2" s="1"/>
  <c r="V43" i="2" s="1"/>
  <c r="Q44" i="2"/>
  <c r="T44" i="2" s="1"/>
  <c r="V44" i="2" s="1"/>
  <c r="Q45" i="2"/>
  <c r="T45" i="2" s="1"/>
  <c r="V45" i="2" s="1"/>
  <c r="Q46" i="2"/>
  <c r="T46" i="2" s="1"/>
  <c r="V46" i="2" s="1"/>
  <c r="Q47" i="2"/>
  <c r="T47" i="2" s="1"/>
  <c r="V47" i="2" s="1"/>
  <c r="Q48" i="2"/>
  <c r="T48" i="2" s="1"/>
  <c r="V48" i="2" s="1"/>
  <c r="Q49" i="2"/>
  <c r="T49" i="2" s="1"/>
  <c r="V49" i="2" s="1"/>
  <c r="Q50" i="2"/>
  <c r="T50" i="2" s="1"/>
  <c r="V50" i="2" s="1"/>
  <c r="Q51" i="2"/>
  <c r="T51" i="2" s="1"/>
  <c r="V51" i="2" s="1"/>
  <c r="Q52" i="2"/>
  <c r="T52" i="2" s="1"/>
  <c r="V52" i="2" s="1"/>
  <c r="Q53" i="2"/>
  <c r="T53" i="2" s="1"/>
  <c r="V53" i="2" s="1"/>
  <c r="Q54" i="2"/>
  <c r="T54" i="2" s="1"/>
  <c r="V54" i="2" s="1"/>
  <c r="Q55" i="2"/>
  <c r="T55" i="2" s="1"/>
  <c r="V55" i="2" s="1"/>
  <c r="Q56" i="2"/>
  <c r="T56" i="2" s="1"/>
  <c r="V56" i="2" s="1"/>
  <c r="Q57" i="2"/>
  <c r="T57" i="2" s="1"/>
  <c r="V57" i="2" s="1"/>
  <c r="Q58" i="2"/>
  <c r="T58" i="2" s="1"/>
  <c r="V58" i="2" s="1"/>
  <c r="Q59" i="2"/>
  <c r="T59" i="2" s="1"/>
  <c r="V59" i="2" s="1"/>
  <c r="Q60" i="2"/>
  <c r="T60" i="2" s="1"/>
  <c r="V60" i="2" s="1"/>
  <c r="Q61" i="2"/>
  <c r="T61" i="2" s="1"/>
  <c r="V61" i="2" s="1"/>
  <c r="Q62" i="2"/>
  <c r="T62" i="2" s="1"/>
  <c r="V62" i="2" s="1"/>
  <c r="Q63" i="2"/>
  <c r="T63" i="2" s="1"/>
  <c r="V63" i="2" s="1"/>
  <c r="Q64" i="2"/>
  <c r="T64" i="2" s="1"/>
  <c r="V64" i="2" s="1"/>
  <c r="Q65" i="2"/>
  <c r="T65" i="2" s="1"/>
  <c r="V65" i="2" s="1"/>
  <c r="Q66" i="2"/>
  <c r="T66" i="2" s="1"/>
  <c r="V66" i="2" s="1"/>
  <c r="Q67" i="2"/>
  <c r="T67" i="2" s="1"/>
  <c r="V67" i="2" s="1"/>
  <c r="Q68" i="2"/>
  <c r="T68" i="2" s="1"/>
  <c r="V68" i="2" s="1"/>
  <c r="Q69" i="2"/>
  <c r="T69" i="2" s="1"/>
  <c r="V69" i="2" s="1"/>
  <c r="Q70" i="2"/>
  <c r="T70" i="2" s="1"/>
  <c r="V70" i="2" s="1"/>
  <c r="Q71" i="2"/>
  <c r="T71" i="2" s="1"/>
  <c r="V71" i="2" s="1"/>
  <c r="Q72" i="2"/>
  <c r="T72" i="2" s="1"/>
  <c r="V72" i="2" s="1"/>
  <c r="Q73" i="2"/>
  <c r="T73" i="2" s="1"/>
  <c r="V73" i="2" s="1"/>
  <c r="Q74" i="2"/>
  <c r="T74" i="2" s="1"/>
  <c r="V74" i="2" s="1"/>
  <c r="Q75" i="2"/>
  <c r="T75" i="2" s="1"/>
  <c r="V75" i="2" s="1"/>
  <c r="Q76" i="2"/>
  <c r="T76" i="2" s="1"/>
  <c r="V76" i="2" s="1"/>
  <c r="Q77" i="2"/>
  <c r="T77" i="2" s="1"/>
  <c r="V77" i="2" s="1"/>
  <c r="Q78" i="2"/>
  <c r="T78" i="2" s="1"/>
  <c r="V78" i="2" s="1"/>
  <c r="Q79" i="2"/>
  <c r="T79" i="2" s="1"/>
  <c r="V79" i="2" s="1"/>
  <c r="Q80" i="2"/>
  <c r="T80" i="2" s="1"/>
  <c r="V80" i="2" s="1"/>
  <c r="Q81" i="2"/>
  <c r="T81" i="2" s="1"/>
  <c r="V81" i="2" s="1"/>
  <c r="Q82" i="2"/>
  <c r="T82" i="2" s="1"/>
  <c r="V82" i="2" s="1"/>
  <c r="Q83" i="2"/>
  <c r="T83" i="2" s="1"/>
  <c r="V83" i="2" s="1"/>
  <c r="Q84" i="2"/>
  <c r="T84" i="2" s="1"/>
  <c r="V84" i="2" s="1"/>
  <c r="Q85" i="2"/>
  <c r="T85" i="2" s="1"/>
  <c r="V85" i="2" s="1"/>
  <c r="Q86" i="2"/>
  <c r="T86" i="2" s="1"/>
  <c r="V86" i="2" s="1"/>
  <c r="Q87" i="2"/>
  <c r="T87" i="2" s="1"/>
  <c r="V87" i="2" s="1"/>
  <c r="Q88" i="2"/>
  <c r="T88" i="2" s="1"/>
  <c r="V88" i="2" s="1"/>
  <c r="Q89" i="2"/>
  <c r="T89" i="2" s="1"/>
  <c r="V89" i="2" s="1"/>
  <c r="Q90" i="2"/>
  <c r="T90" i="2" s="1"/>
  <c r="V90" i="2" s="1"/>
  <c r="Q91" i="2"/>
  <c r="T91" i="2" s="1"/>
  <c r="V91" i="2" s="1"/>
  <c r="Q92" i="2"/>
  <c r="T92" i="2" s="1"/>
  <c r="V92" i="2" s="1"/>
  <c r="Q93" i="2"/>
  <c r="T93" i="2" s="1"/>
  <c r="V93" i="2" s="1"/>
  <c r="Q94" i="2"/>
  <c r="T94" i="2" s="1"/>
  <c r="V94" i="2" s="1"/>
  <c r="Q95" i="2"/>
  <c r="T95" i="2" s="1"/>
  <c r="V95" i="2" s="1"/>
  <c r="Q96" i="2"/>
  <c r="T96" i="2" s="1"/>
  <c r="V96" i="2" s="1"/>
  <c r="Q97" i="2"/>
  <c r="T97" i="2" s="1"/>
  <c r="V97" i="2" s="1"/>
  <c r="Q98" i="2"/>
  <c r="T98" i="2" s="1"/>
  <c r="V98" i="2" s="1"/>
  <c r="Q99" i="2"/>
  <c r="T99" i="2" s="1"/>
  <c r="V99" i="2" s="1"/>
  <c r="Q100" i="2"/>
  <c r="T100" i="2" s="1"/>
  <c r="V100" i="2" s="1"/>
  <c r="Q101" i="2"/>
  <c r="T101" i="2" s="1"/>
  <c r="V101" i="2" s="1"/>
  <c r="Q102" i="2"/>
  <c r="T102" i="2" s="1"/>
  <c r="V102" i="2" s="1"/>
  <c r="Q103" i="2"/>
  <c r="T103" i="2" s="1"/>
  <c r="V103" i="2" s="1"/>
  <c r="Q104" i="2"/>
  <c r="T104" i="2" s="1"/>
  <c r="V104" i="2" s="1"/>
  <c r="Q105" i="2"/>
  <c r="T105" i="2" s="1"/>
  <c r="V105" i="2" s="1"/>
  <c r="Q106" i="2"/>
  <c r="T106" i="2" s="1"/>
  <c r="V106" i="2" s="1"/>
  <c r="Q107" i="2"/>
  <c r="T107" i="2" s="1"/>
  <c r="V107" i="2" s="1"/>
  <c r="Q108" i="2"/>
  <c r="T108" i="2" s="1"/>
  <c r="V108" i="2" s="1"/>
  <c r="Q109" i="2"/>
  <c r="T109" i="2" s="1"/>
  <c r="V109" i="2" s="1"/>
  <c r="Q110" i="2"/>
  <c r="T110" i="2" s="1"/>
  <c r="V110" i="2" s="1"/>
  <c r="Q111" i="2"/>
  <c r="T111" i="2" s="1"/>
  <c r="V111" i="2" s="1"/>
  <c r="Q112" i="2"/>
  <c r="T112" i="2" s="1"/>
  <c r="V112" i="2" s="1"/>
  <c r="Q113" i="2"/>
  <c r="T113" i="2" s="1"/>
  <c r="V113" i="2" s="1"/>
  <c r="Q114" i="2"/>
  <c r="T114" i="2" s="1"/>
  <c r="V114" i="2" s="1"/>
  <c r="Q115" i="2"/>
  <c r="T115" i="2" s="1"/>
  <c r="V115" i="2" s="1"/>
  <c r="Q116" i="2"/>
  <c r="T116" i="2" s="1"/>
  <c r="V116" i="2" s="1"/>
  <c r="Q117" i="2"/>
  <c r="T117" i="2" s="1"/>
  <c r="V117" i="2" s="1"/>
  <c r="Q118" i="2"/>
  <c r="T118" i="2" s="1"/>
  <c r="V118" i="2" s="1"/>
  <c r="Q119" i="2"/>
  <c r="T119" i="2" s="1"/>
  <c r="V119" i="2" s="1"/>
  <c r="Q120" i="2"/>
  <c r="T120" i="2" s="1"/>
  <c r="V120" i="2" s="1"/>
  <c r="Q121" i="2"/>
  <c r="T121" i="2" s="1"/>
  <c r="V121" i="2" s="1"/>
  <c r="Q122" i="2"/>
  <c r="T122" i="2" s="1"/>
  <c r="V122" i="2" s="1"/>
  <c r="Q123" i="2"/>
  <c r="T123" i="2" s="1"/>
  <c r="V123" i="2" s="1"/>
  <c r="Q124" i="2"/>
  <c r="T124" i="2" s="1"/>
  <c r="V124" i="2" s="1"/>
  <c r="Q125" i="2"/>
  <c r="T125" i="2" s="1"/>
  <c r="V125" i="2" s="1"/>
  <c r="Q126" i="2"/>
  <c r="T126" i="2" s="1"/>
  <c r="V126" i="2" s="1"/>
  <c r="Q127" i="2"/>
  <c r="T127" i="2" s="1"/>
  <c r="V127" i="2" s="1"/>
  <c r="Q128" i="2"/>
  <c r="T128" i="2" s="1"/>
  <c r="V128" i="2" s="1"/>
  <c r="Q129" i="2"/>
  <c r="T129" i="2" s="1"/>
  <c r="V129" i="2" s="1"/>
  <c r="Q130" i="2"/>
  <c r="T130" i="2" s="1"/>
  <c r="V130" i="2" s="1"/>
  <c r="Q131" i="2"/>
  <c r="T131" i="2" s="1"/>
  <c r="V131" i="2" s="1"/>
  <c r="Q132" i="2"/>
  <c r="T132" i="2" s="1"/>
  <c r="V132" i="2" s="1"/>
  <c r="Q133" i="2"/>
  <c r="T133" i="2" s="1"/>
  <c r="V133" i="2" s="1"/>
  <c r="Q134" i="2"/>
  <c r="T134" i="2" s="1"/>
  <c r="V134" i="2" s="1"/>
  <c r="Q135" i="2"/>
  <c r="T135" i="2" s="1"/>
  <c r="V135" i="2" s="1"/>
  <c r="Q136" i="2"/>
  <c r="T136" i="2" s="1"/>
  <c r="V136" i="2" s="1"/>
  <c r="Q137" i="2"/>
  <c r="T137" i="2" s="1"/>
  <c r="V137" i="2" s="1"/>
  <c r="Q138" i="2"/>
  <c r="T138" i="2" s="1"/>
  <c r="V138" i="2" s="1"/>
  <c r="Q139" i="2"/>
  <c r="T139" i="2" s="1"/>
  <c r="V139" i="2" s="1"/>
  <c r="Q140" i="2"/>
  <c r="T140" i="2" s="1"/>
  <c r="V140" i="2" s="1"/>
  <c r="Q141" i="2"/>
  <c r="T141" i="2" s="1"/>
  <c r="V141" i="2" s="1"/>
  <c r="Q142" i="2"/>
  <c r="T142" i="2" s="1"/>
  <c r="V142" i="2" s="1"/>
  <c r="Q143" i="2"/>
  <c r="T143" i="2" s="1"/>
  <c r="V143" i="2" s="1"/>
  <c r="Q144" i="2"/>
  <c r="T144" i="2" s="1"/>
  <c r="V144" i="2" s="1"/>
  <c r="Q145" i="2"/>
  <c r="T145" i="2" s="1"/>
  <c r="V145" i="2" s="1"/>
  <c r="Q146" i="2"/>
  <c r="T146" i="2" s="1"/>
  <c r="V146" i="2" s="1"/>
  <c r="Q147" i="2"/>
  <c r="T147" i="2" s="1"/>
  <c r="V147" i="2" s="1"/>
  <c r="Q148" i="2"/>
  <c r="T148" i="2" s="1"/>
  <c r="V148" i="2" s="1"/>
  <c r="Q149" i="2"/>
  <c r="T149" i="2" s="1"/>
  <c r="V149" i="2" s="1"/>
  <c r="Q150" i="2"/>
  <c r="T150" i="2" s="1"/>
  <c r="V150" i="2" s="1"/>
  <c r="T5" i="2"/>
  <c r="V5" i="2" s="1"/>
  <c r="Q6" i="2"/>
  <c r="T6" i="2" s="1"/>
  <c r="V6" i="2" s="1"/>
  <c r="Q7" i="2"/>
  <c r="T7" i="2" s="1"/>
  <c r="V7" i="2" s="1"/>
  <c r="Q8" i="2"/>
  <c r="Q9" i="2"/>
  <c r="T9" i="2" s="1"/>
  <c r="V9" i="2" s="1"/>
  <c r="Q10" i="2"/>
  <c r="T10" i="2" s="1"/>
  <c r="V10" i="2" s="1"/>
  <c r="U4" i="2" l="1"/>
  <c r="A34" i="2"/>
  <c r="B34" i="2"/>
  <c r="N34" i="2"/>
  <c r="A35" i="2"/>
  <c r="B35" i="2"/>
  <c r="G35" i="2"/>
  <c r="H35" i="2" s="1"/>
  <c r="N35" i="2"/>
  <c r="A36" i="2"/>
  <c r="B36" i="2"/>
  <c r="N36" i="2"/>
  <c r="I36" i="2" s="1"/>
  <c r="A37" i="2"/>
  <c r="B37" i="2"/>
  <c r="G37" i="2"/>
  <c r="H37" i="2" s="1"/>
  <c r="N37" i="2"/>
  <c r="A38" i="2"/>
  <c r="B38" i="2"/>
  <c r="N38" i="2"/>
  <c r="A39" i="2"/>
  <c r="B39" i="2"/>
  <c r="G39" i="2"/>
  <c r="H39" i="2" s="1"/>
  <c r="N39" i="2"/>
  <c r="I39" i="2" s="1"/>
  <c r="A40" i="2"/>
  <c r="B40" i="2"/>
  <c r="N40" i="2"/>
  <c r="A41" i="2"/>
  <c r="B41" i="2"/>
  <c r="G41" i="2"/>
  <c r="H41" i="2" s="1"/>
  <c r="N41" i="2"/>
  <c r="I41" i="2" s="1"/>
  <c r="A42" i="2"/>
  <c r="B42" i="2"/>
  <c r="N42" i="2"/>
  <c r="A43" i="2"/>
  <c r="B43" i="2"/>
  <c r="G43" i="2"/>
  <c r="H43" i="2" s="1"/>
  <c r="N43" i="2"/>
  <c r="I43" i="2" s="1"/>
  <c r="A44" i="2"/>
  <c r="B44" i="2"/>
  <c r="N44" i="2"/>
  <c r="A45" i="2"/>
  <c r="B45" i="2"/>
  <c r="G45" i="2"/>
  <c r="H45" i="2" s="1"/>
  <c r="N45" i="2"/>
  <c r="I45" i="2" s="1"/>
  <c r="A46" i="2"/>
  <c r="B46" i="2"/>
  <c r="N46" i="2"/>
  <c r="A47" i="2"/>
  <c r="B47" i="2"/>
  <c r="G47" i="2"/>
  <c r="H47" i="2" s="1"/>
  <c r="N47" i="2"/>
  <c r="I47" i="2" s="1"/>
  <c r="A48" i="2"/>
  <c r="B48" i="2"/>
  <c r="N48" i="2"/>
  <c r="A49" i="2"/>
  <c r="B49" i="2"/>
  <c r="G49" i="2"/>
  <c r="H49" i="2" s="1"/>
  <c r="N49" i="2"/>
  <c r="I49" i="2" s="1"/>
  <c r="A50" i="2"/>
  <c r="B50" i="2"/>
  <c r="N50" i="2"/>
  <c r="A51" i="2"/>
  <c r="B51" i="2"/>
  <c r="G51" i="2"/>
  <c r="H51" i="2" s="1"/>
  <c r="N51" i="2"/>
  <c r="I51" i="2" s="1"/>
  <c r="A52" i="2"/>
  <c r="B52" i="2"/>
  <c r="N52" i="2"/>
  <c r="A53" i="2"/>
  <c r="B53" i="2"/>
  <c r="G53" i="2"/>
  <c r="H53" i="2" s="1"/>
  <c r="N53" i="2"/>
  <c r="I53" i="2" s="1"/>
  <c r="A54" i="2"/>
  <c r="B54" i="2"/>
  <c r="N54" i="2"/>
  <c r="A55" i="2"/>
  <c r="B55" i="2"/>
  <c r="G55" i="2"/>
  <c r="H55" i="2" s="1"/>
  <c r="N55" i="2"/>
  <c r="I55" i="2" s="1"/>
  <c r="A56" i="2"/>
  <c r="B56" i="2"/>
  <c r="N56" i="2"/>
  <c r="A57" i="2"/>
  <c r="B57" i="2"/>
  <c r="G57" i="2"/>
  <c r="H57" i="2" s="1"/>
  <c r="N57" i="2"/>
  <c r="I57" i="2" s="1"/>
  <c r="A58" i="2"/>
  <c r="B58" i="2"/>
  <c r="N58" i="2"/>
  <c r="A59" i="2"/>
  <c r="B59" i="2"/>
  <c r="G59" i="2"/>
  <c r="H59" i="2" s="1"/>
  <c r="N59" i="2"/>
  <c r="I59" i="2" s="1"/>
  <c r="A60" i="2"/>
  <c r="B60" i="2"/>
  <c r="N60" i="2"/>
  <c r="A61" i="2"/>
  <c r="B61" i="2"/>
  <c r="G61" i="2"/>
  <c r="H61" i="2" s="1"/>
  <c r="N61" i="2"/>
  <c r="I61" i="2" s="1"/>
  <c r="A62" i="2"/>
  <c r="B62" i="2"/>
  <c r="N62" i="2"/>
  <c r="A63" i="2"/>
  <c r="B63" i="2"/>
  <c r="G63" i="2"/>
  <c r="H63" i="2" s="1"/>
  <c r="N63" i="2"/>
  <c r="I63" i="2" s="1"/>
  <c r="A64" i="2"/>
  <c r="B64" i="2"/>
  <c r="N64" i="2"/>
  <c r="A65" i="2"/>
  <c r="B65" i="2"/>
  <c r="G65" i="2"/>
  <c r="H65" i="2" s="1"/>
  <c r="N65" i="2"/>
  <c r="I65" i="2" s="1"/>
  <c r="A66" i="2"/>
  <c r="B66" i="2"/>
  <c r="N66" i="2"/>
  <c r="A67" i="2"/>
  <c r="B67" i="2"/>
  <c r="G67" i="2"/>
  <c r="H67" i="2" s="1"/>
  <c r="N67" i="2"/>
  <c r="I67" i="2" s="1"/>
  <c r="A68" i="2"/>
  <c r="B68" i="2"/>
  <c r="N68" i="2"/>
  <c r="A69" i="2"/>
  <c r="B69" i="2"/>
  <c r="G69" i="2"/>
  <c r="H69" i="2" s="1"/>
  <c r="N69" i="2"/>
  <c r="I69" i="2" s="1"/>
  <c r="A70" i="2"/>
  <c r="B70" i="2"/>
  <c r="N70" i="2"/>
  <c r="A71" i="2"/>
  <c r="B71" i="2"/>
  <c r="G71" i="2"/>
  <c r="H71" i="2" s="1"/>
  <c r="N71" i="2"/>
  <c r="I71" i="2" s="1"/>
  <c r="A72" i="2"/>
  <c r="B72" i="2"/>
  <c r="N72" i="2"/>
  <c r="A73" i="2"/>
  <c r="B73" i="2"/>
  <c r="G73" i="2"/>
  <c r="H73" i="2" s="1"/>
  <c r="N73" i="2"/>
  <c r="I73" i="2" s="1"/>
  <c r="A74" i="2"/>
  <c r="B74" i="2"/>
  <c r="N74" i="2"/>
  <c r="A75" i="2"/>
  <c r="B75" i="2"/>
  <c r="G75" i="2"/>
  <c r="H75" i="2" s="1"/>
  <c r="N75" i="2"/>
  <c r="I75" i="2" s="1"/>
  <c r="A76" i="2"/>
  <c r="B76" i="2"/>
  <c r="N76" i="2"/>
  <c r="A77" i="2"/>
  <c r="B77" i="2"/>
  <c r="G77" i="2"/>
  <c r="H77" i="2" s="1"/>
  <c r="N77" i="2"/>
  <c r="I77" i="2" s="1"/>
  <c r="A78" i="2"/>
  <c r="B78" i="2"/>
  <c r="N78" i="2"/>
  <c r="A79" i="2"/>
  <c r="B79" i="2"/>
  <c r="G79" i="2"/>
  <c r="H79" i="2" s="1"/>
  <c r="N79" i="2"/>
  <c r="I79" i="2" s="1"/>
  <c r="A80" i="2"/>
  <c r="B80" i="2"/>
  <c r="N80" i="2"/>
  <c r="A81" i="2"/>
  <c r="B81" i="2"/>
  <c r="G81" i="2"/>
  <c r="H81" i="2" s="1"/>
  <c r="N81" i="2"/>
  <c r="I81" i="2" s="1"/>
  <c r="A82" i="2"/>
  <c r="B82" i="2"/>
  <c r="G82" i="2"/>
  <c r="H82" i="2" s="1"/>
  <c r="N82" i="2"/>
  <c r="A83" i="2"/>
  <c r="B83" i="2"/>
  <c r="G83" i="2"/>
  <c r="H83" i="2" s="1"/>
  <c r="N83" i="2"/>
  <c r="I83" i="2" s="1"/>
  <c r="A84" i="2"/>
  <c r="B84" i="2"/>
  <c r="G84" i="2"/>
  <c r="H84" i="2" s="1"/>
  <c r="N84" i="2"/>
  <c r="A85" i="2"/>
  <c r="B85" i="2"/>
  <c r="G85" i="2"/>
  <c r="H85" i="2" s="1"/>
  <c r="N85" i="2"/>
  <c r="I85" i="2" s="1"/>
  <c r="A86" i="2"/>
  <c r="B86" i="2"/>
  <c r="N86" i="2"/>
  <c r="A87" i="2"/>
  <c r="B87" i="2"/>
  <c r="G87" i="2"/>
  <c r="H87" i="2" s="1"/>
  <c r="N87" i="2"/>
  <c r="I87" i="2" s="1"/>
  <c r="A88" i="2"/>
  <c r="B88" i="2"/>
  <c r="G88" i="2"/>
  <c r="H88" i="2" s="1"/>
  <c r="N88" i="2"/>
  <c r="A89" i="2"/>
  <c r="B89" i="2"/>
  <c r="G89" i="2"/>
  <c r="H89" i="2" s="1"/>
  <c r="N89" i="2"/>
  <c r="A90" i="2"/>
  <c r="B90" i="2"/>
  <c r="G90" i="2"/>
  <c r="H90" i="2" s="1"/>
  <c r="N90" i="2"/>
  <c r="A91" i="2"/>
  <c r="B91" i="2"/>
  <c r="G91" i="2"/>
  <c r="H91" i="2" s="1"/>
  <c r="N91" i="2"/>
  <c r="A92" i="2"/>
  <c r="B92" i="2"/>
  <c r="G92" i="2"/>
  <c r="H92" i="2" s="1"/>
  <c r="N92" i="2"/>
  <c r="A93" i="2"/>
  <c r="B93" i="2"/>
  <c r="G93" i="2"/>
  <c r="H93" i="2" s="1"/>
  <c r="N93" i="2"/>
  <c r="A94" i="2"/>
  <c r="B94" i="2"/>
  <c r="G94" i="2"/>
  <c r="H94" i="2" s="1"/>
  <c r="N94" i="2"/>
  <c r="A95" i="2"/>
  <c r="B95" i="2"/>
  <c r="G95" i="2"/>
  <c r="H95" i="2" s="1"/>
  <c r="N95" i="2"/>
  <c r="A96" i="2"/>
  <c r="B96" i="2"/>
  <c r="G96" i="2"/>
  <c r="H96" i="2" s="1"/>
  <c r="N96" i="2"/>
  <c r="A97" i="2"/>
  <c r="B97" i="2"/>
  <c r="G97" i="2"/>
  <c r="H97" i="2" s="1"/>
  <c r="N97" i="2"/>
  <c r="A98" i="2"/>
  <c r="B98" i="2"/>
  <c r="G98" i="2"/>
  <c r="H98" i="2" s="1"/>
  <c r="N98" i="2"/>
  <c r="A99" i="2"/>
  <c r="B99" i="2"/>
  <c r="G99" i="2"/>
  <c r="H99" i="2" s="1"/>
  <c r="N99" i="2"/>
  <c r="A100" i="2"/>
  <c r="B100" i="2"/>
  <c r="G100" i="2"/>
  <c r="H100" i="2" s="1"/>
  <c r="N100" i="2"/>
  <c r="A101" i="2"/>
  <c r="B101" i="2"/>
  <c r="G101" i="2"/>
  <c r="H101" i="2" s="1"/>
  <c r="N101" i="2"/>
  <c r="A102" i="2"/>
  <c r="B102" i="2"/>
  <c r="G102" i="2"/>
  <c r="H102" i="2" s="1"/>
  <c r="N102" i="2"/>
  <c r="A103" i="2"/>
  <c r="B103" i="2"/>
  <c r="G103" i="2"/>
  <c r="H103" i="2" s="1"/>
  <c r="N103" i="2"/>
  <c r="A104" i="2"/>
  <c r="B104" i="2"/>
  <c r="G104" i="2"/>
  <c r="H104" i="2" s="1"/>
  <c r="N104" i="2"/>
  <c r="A105" i="2"/>
  <c r="B105" i="2"/>
  <c r="G105" i="2"/>
  <c r="H105" i="2" s="1"/>
  <c r="N105" i="2"/>
  <c r="A106" i="2"/>
  <c r="B106" i="2"/>
  <c r="G106" i="2"/>
  <c r="H106" i="2" s="1"/>
  <c r="N106" i="2"/>
  <c r="A107" i="2"/>
  <c r="B107" i="2"/>
  <c r="G107" i="2"/>
  <c r="H107" i="2" s="1"/>
  <c r="N107" i="2"/>
  <c r="A108" i="2"/>
  <c r="B108" i="2"/>
  <c r="G108" i="2"/>
  <c r="H108" i="2" s="1"/>
  <c r="N108" i="2"/>
  <c r="A109" i="2"/>
  <c r="B109" i="2"/>
  <c r="G109" i="2"/>
  <c r="H109" i="2" s="1"/>
  <c r="N109" i="2"/>
  <c r="A110" i="2"/>
  <c r="B110" i="2"/>
  <c r="G110" i="2"/>
  <c r="H110" i="2" s="1"/>
  <c r="N110" i="2"/>
  <c r="A111" i="2"/>
  <c r="B111" i="2"/>
  <c r="G111" i="2"/>
  <c r="H111" i="2" s="1"/>
  <c r="N111" i="2"/>
  <c r="A112" i="2"/>
  <c r="B112" i="2"/>
  <c r="G112" i="2"/>
  <c r="H112" i="2" s="1"/>
  <c r="N112" i="2"/>
  <c r="A113" i="2"/>
  <c r="B113" i="2"/>
  <c r="G113" i="2"/>
  <c r="H113" i="2" s="1"/>
  <c r="N113" i="2"/>
  <c r="A114" i="2"/>
  <c r="B114" i="2"/>
  <c r="G114" i="2"/>
  <c r="H114" i="2" s="1"/>
  <c r="N114" i="2"/>
  <c r="A115" i="2"/>
  <c r="B115" i="2"/>
  <c r="G115" i="2"/>
  <c r="H115" i="2" s="1"/>
  <c r="N115" i="2"/>
  <c r="A116" i="2"/>
  <c r="B116" i="2"/>
  <c r="G116" i="2"/>
  <c r="H116" i="2" s="1"/>
  <c r="N116" i="2"/>
  <c r="A117" i="2"/>
  <c r="B117" i="2"/>
  <c r="G117" i="2"/>
  <c r="H117" i="2" s="1"/>
  <c r="N117" i="2"/>
  <c r="A118" i="2"/>
  <c r="B118" i="2"/>
  <c r="G118" i="2"/>
  <c r="H118" i="2" s="1"/>
  <c r="N118" i="2"/>
  <c r="A119" i="2"/>
  <c r="B119" i="2"/>
  <c r="G119" i="2"/>
  <c r="H119" i="2" s="1"/>
  <c r="N119" i="2"/>
  <c r="A120" i="2"/>
  <c r="B120" i="2"/>
  <c r="G120" i="2"/>
  <c r="H120" i="2" s="1"/>
  <c r="N120" i="2"/>
  <c r="A121" i="2"/>
  <c r="B121" i="2"/>
  <c r="G121" i="2"/>
  <c r="H121" i="2" s="1"/>
  <c r="N121" i="2"/>
  <c r="A122" i="2"/>
  <c r="B122" i="2"/>
  <c r="G122" i="2"/>
  <c r="H122" i="2" s="1"/>
  <c r="N122" i="2"/>
  <c r="A123" i="2"/>
  <c r="B123" i="2"/>
  <c r="G123" i="2"/>
  <c r="H123" i="2" s="1"/>
  <c r="N123" i="2"/>
  <c r="A124" i="2"/>
  <c r="B124" i="2"/>
  <c r="G124" i="2"/>
  <c r="H124" i="2" s="1"/>
  <c r="N124" i="2"/>
  <c r="I124" i="2" s="1"/>
  <c r="A125" i="2"/>
  <c r="B125" i="2"/>
  <c r="G125" i="2"/>
  <c r="H125" i="2" s="1"/>
  <c r="N125" i="2"/>
  <c r="A126" i="2"/>
  <c r="B126" i="2"/>
  <c r="G126" i="2"/>
  <c r="H126" i="2" s="1"/>
  <c r="N126" i="2"/>
  <c r="I126" i="2" s="1"/>
  <c r="A127" i="2"/>
  <c r="B127" i="2"/>
  <c r="G127" i="2"/>
  <c r="H127" i="2" s="1"/>
  <c r="N127" i="2"/>
  <c r="A128" i="2"/>
  <c r="B128" i="2"/>
  <c r="N128" i="2"/>
  <c r="A129" i="2"/>
  <c r="B129" i="2"/>
  <c r="G129" i="2"/>
  <c r="H129" i="2" s="1"/>
  <c r="N129" i="2"/>
  <c r="I129" i="2" s="1"/>
  <c r="A130" i="2"/>
  <c r="B130" i="2"/>
  <c r="G130" i="2"/>
  <c r="H130" i="2" s="1"/>
  <c r="N130" i="2"/>
  <c r="A131" i="2"/>
  <c r="B131" i="2"/>
  <c r="G131" i="2"/>
  <c r="H131" i="2" s="1"/>
  <c r="N131" i="2"/>
  <c r="I131" i="2" s="1"/>
  <c r="A132" i="2"/>
  <c r="B132" i="2"/>
  <c r="N132" i="2"/>
  <c r="A133" i="2"/>
  <c r="B133" i="2"/>
  <c r="G133" i="2"/>
  <c r="H133" i="2" s="1"/>
  <c r="N133" i="2"/>
  <c r="I133" i="2" s="1"/>
  <c r="A134" i="2"/>
  <c r="B134" i="2"/>
  <c r="G134" i="2"/>
  <c r="H134" i="2" s="1"/>
  <c r="N134" i="2"/>
  <c r="A135" i="2"/>
  <c r="B135" i="2"/>
  <c r="G135" i="2"/>
  <c r="H135" i="2" s="1"/>
  <c r="N135" i="2"/>
  <c r="I135" i="2" s="1"/>
  <c r="A136" i="2"/>
  <c r="B136" i="2"/>
  <c r="N136" i="2"/>
  <c r="A137" i="2"/>
  <c r="B137" i="2"/>
  <c r="G137" i="2"/>
  <c r="H137" i="2" s="1"/>
  <c r="N137" i="2"/>
  <c r="I137" i="2" s="1"/>
  <c r="A138" i="2"/>
  <c r="B138" i="2"/>
  <c r="G138" i="2"/>
  <c r="H138" i="2" s="1"/>
  <c r="N138" i="2"/>
  <c r="A139" i="2"/>
  <c r="B139" i="2"/>
  <c r="G139" i="2"/>
  <c r="H139" i="2" s="1"/>
  <c r="N139" i="2"/>
  <c r="I139" i="2" s="1"/>
  <c r="A140" i="2"/>
  <c r="B140" i="2"/>
  <c r="N140" i="2"/>
  <c r="A141" i="2"/>
  <c r="B141" i="2"/>
  <c r="G141" i="2"/>
  <c r="H141" i="2" s="1"/>
  <c r="N141" i="2"/>
  <c r="I141" i="2" s="1"/>
  <c r="A142" i="2"/>
  <c r="B142" i="2"/>
  <c r="G142" i="2"/>
  <c r="H142" i="2" s="1"/>
  <c r="N142" i="2"/>
  <c r="A143" i="2"/>
  <c r="B143" i="2"/>
  <c r="G143" i="2"/>
  <c r="H143" i="2" s="1"/>
  <c r="N143" i="2"/>
  <c r="I143" i="2" s="1"/>
  <c r="A144" i="2"/>
  <c r="B144" i="2"/>
  <c r="N144" i="2"/>
  <c r="A145" i="2"/>
  <c r="B145" i="2"/>
  <c r="G145" i="2"/>
  <c r="H145" i="2" s="1"/>
  <c r="N145" i="2"/>
  <c r="I145" i="2" s="1"/>
  <c r="A146" i="2"/>
  <c r="B146" i="2"/>
  <c r="G146" i="2"/>
  <c r="H146" i="2" s="1"/>
  <c r="N146" i="2"/>
  <c r="A147" i="2"/>
  <c r="B147" i="2"/>
  <c r="G147" i="2"/>
  <c r="H147" i="2" s="1"/>
  <c r="N147" i="2"/>
  <c r="I147" i="2" s="1"/>
  <c r="A148" i="2"/>
  <c r="B148" i="2"/>
  <c r="N148" i="2"/>
  <c r="A149" i="2"/>
  <c r="B149" i="2"/>
  <c r="G149" i="2"/>
  <c r="H149" i="2" s="1"/>
  <c r="N149" i="2"/>
  <c r="I149" i="2" s="1"/>
  <c r="A150" i="2"/>
  <c r="B150" i="2"/>
  <c r="G150" i="2"/>
  <c r="H150" i="2" s="1"/>
  <c r="N150" i="2"/>
  <c r="N33" i="2"/>
  <c r="J146" i="2" l="1"/>
  <c r="K146" i="2" s="1"/>
  <c r="I146" i="2"/>
  <c r="J136" i="2"/>
  <c r="K136" i="2" s="1"/>
  <c r="I136" i="2"/>
  <c r="J130" i="2"/>
  <c r="K130" i="2" s="1"/>
  <c r="I130" i="2"/>
  <c r="J121" i="2"/>
  <c r="K121" i="2" s="1"/>
  <c r="I121" i="2"/>
  <c r="J109" i="2"/>
  <c r="K109" i="2" s="1"/>
  <c r="I109" i="2"/>
  <c r="J93" i="2"/>
  <c r="K93" i="2" s="1"/>
  <c r="I93" i="2"/>
  <c r="J74" i="2"/>
  <c r="K74" i="2" s="1"/>
  <c r="I74" i="2"/>
  <c r="J42" i="2"/>
  <c r="K42" i="2" s="1"/>
  <c r="I42" i="2"/>
  <c r="J34" i="2"/>
  <c r="K34" i="2" s="1"/>
  <c r="J150" i="2"/>
  <c r="K150" i="2" s="1"/>
  <c r="I150" i="2"/>
  <c r="J140" i="2"/>
  <c r="K140" i="2" s="1"/>
  <c r="I140" i="2"/>
  <c r="J134" i="2"/>
  <c r="K134" i="2" s="1"/>
  <c r="I134" i="2"/>
  <c r="J120" i="2"/>
  <c r="K120" i="2" s="1"/>
  <c r="I120" i="2"/>
  <c r="J116" i="2"/>
  <c r="K116" i="2" s="1"/>
  <c r="I116" i="2"/>
  <c r="J112" i="2"/>
  <c r="K112" i="2" s="1"/>
  <c r="I112" i="2"/>
  <c r="J108" i="2"/>
  <c r="K108" i="2" s="1"/>
  <c r="I108" i="2"/>
  <c r="J104" i="2"/>
  <c r="K104" i="2" s="1"/>
  <c r="I104" i="2"/>
  <c r="J100" i="2"/>
  <c r="K100" i="2" s="1"/>
  <c r="I100" i="2"/>
  <c r="J96" i="2"/>
  <c r="K96" i="2" s="1"/>
  <c r="I96" i="2"/>
  <c r="J92" i="2"/>
  <c r="K92" i="2" s="1"/>
  <c r="I92" i="2"/>
  <c r="J88" i="2"/>
  <c r="K88" i="2" s="1"/>
  <c r="I88" i="2"/>
  <c r="J80" i="2"/>
  <c r="K80" i="2" s="1"/>
  <c r="I80" i="2"/>
  <c r="J72" i="2"/>
  <c r="K72" i="2" s="1"/>
  <c r="I72" i="2"/>
  <c r="J64" i="2"/>
  <c r="K64" i="2" s="1"/>
  <c r="I64" i="2"/>
  <c r="J56" i="2"/>
  <c r="K56" i="2" s="1"/>
  <c r="I56" i="2"/>
  <c r="J48" i="2"/>
  <c r="K48" i="2" s="1"/>
  <c r="I48" i="2"/>
  <c r="J40" i="2"/>
  <c r="K40" i="2" s="1"/>
  <c r="I40" i="2"/>
  <c r="J125" i="2"/>
  <c r="K125" i="2" s="1"/>
  <c r="I125" i="2"/>
  <c r="J117" i="2"/>
  <c r="K117" i="2" s="1"/>
  <c r="I117" i="2"/>
  <c r="J105" i="2"/>
  <c r="K105" i="2" s="1"/>
  <c r="I105" i="2"/>
  <c r="J97" i="2"/>
  <c r="K97" i="2" s="1"/>
  <c r="I97" i="2"/>
  <c r="J89" i="2"/>
  <c r="K89" i="2" s="1"/>
  <c r="I89" i="2"/>
  <c r="J84" i="2"/>
  <c r="K84" i="2" s="1"/>
  <c r="I84" i="2"/>
  <c r="J66" i="2"/>
  <c r="K66" i="2" s="1"/>
  <c r="I66" i="2"/>
  <c r="J50" i="2"/>
  <c r="K50" i="2" s="1"/>
  <c r="I50" i="2"/>
  <c r="J144" i="2"/>
  <c r="K144" i="2" s="1"/>
  <c r="I144" i="2"/>
  <c r="J138" i="2"/>
  <c r="K138" i="2" s="1"/>
  <c r="I138" i="2"/>
  <c r="J128" i="2"/>
  <c r="K128" i="2" s="1"/>
  <c r="I128" i="2"/>
  <c r="J127" i="2"/>
  <c r="K127" i="2" s="1"/>
  <c r="I127" i="2"/>
  <c r="J123" i="2"/>
  <c r="K123" i="2" s="1"/>
  <c r="I123" i="2"/>
  <c r="J119" i="2"/>
  <c r="K119" i="2" s="1"/>
  <c r="I119" i="2"/>
  <c r="J115" i="2"/>
  <c r="K115" i="2" s="1"/>
  <c r="I115" i="2"/>
  <c r="J111" i="2"/>
  <c r="K111" i="2" s="1"/>
  <c r="I111" i="2"/>
  <c r="J107" i="2"/>
  <c r="K107" i="2" s="1"/>
  <c r="I107" i="2"/>
  <c r="J103" i="2"/>
  <c r="K103" i="2" s="1"/>
  <c r="I103" i="2"/>
  <c r="J99" i="2"/>
  <c r="K99" i="2" s="1"/>
  <c r="I99" i="2"/>
  <c r="J95" i="2"/>
  <c r="K95" i="2" s="1"/>
  <c r="I95" i="2"/>
  <c r="J91" i="2"/>
  <c r="K91" i="2" s="1"/>
  <c r="I91" i="2"/>
  <c r="J78" i="2"/>
  <c r="K78" i="2" s="1"/>
  <c r="I78" i="2"/>
  <c r="J70" i="2"/>
  <c r="K70" i="2" s="1"/>
  <c r="I70" i="2"/>
  <c r="J62" i="2"/>
  <c r="K62" i="2" s="1"/>
  <c r="I62" i="2"/>
  <c r="J54" i="2"/>
  <c r="K54" i="2" s="1"/>
  <c r="I54" i="2"/>
  <c r="J46" i="2"/>
  <c r="K46" i="2" s="1"/>
  <c r="I46" i="2"/>
  <c r="J38" i="2"/>
  <c r="K38" i="2" s="1"/>
  <c r="I38" i="2"/>
  <c r="J113" i="2"/>
  <c r="K113" i="2" s="1"/>
  <c r="I113" i="2"/>
  <c r="J101" i="2"/>
  <c r="K101" i="2" s="1"/>
  <c r="I101" i="2"/>
  <c r="J58" i="2"/>
  <c r="K58" i="2" s="1"/>
  <c r="I58" i="2"/>
  <c r="J148" i="2"/>
  <c r="K148" i="2" s="1"/>
  <c r="I148" i="2"/>
  <c r="J142" i="2"/>
  <c r="K142" i="2" s="1"/>
  <c r="I142" i="2"/>
  <c r="J132" i="2"/>
  <c r="K132" i="2" s="1"/>
  <c r="I132" i="2"/>
  <c r="J122" i="2"/>
  <c r="K122" i="2" s="1"/>
  <c r="I122" i="2"/>
  <c r="J118" i="2"/>
  <c r="K118" i="2" s="1"/>
  <c r="I118" i="2"/>
  <c r="J114" i="2"/>
  <c r="K114" i="2" s="1"/>
  <c r="I114" i="2"/>
  <c r="J110" i="2"/>
  <c r="K110" i="2" s="1"/>
  <c r="I110" i="2"/>
  <c r="J106" i="2"/>
  <c r="K106" i="2" s="1"/>
  <c r="I106" i="2"/>
  <c r="J102" i="2"/>
  <c r="K102" i="2" s="1"/>
  <c r="I102" i="2"/>
  <c r="J98" i="2"/>
  <c r="K98" i="2" s="1"/>
  <c r="I98" i="2"/>
  <c r="J94" i="2"/>
  <c r="K94" i="2" s="1"/>
  <c r="I94" i="2"/>
  <c r="J90" i="2"/>
  <c r="K90" i="2" s="1"/>
  <c r="I90" i="2"/>
  <c r="J86" i="2"/>
  <c r="K86" i="2" s="1"/>
  <c r="I86" i="2"/>
  <c r="J82" i="2"/>
  <c r="K82" i="2" s="1"/>
  <c r="I82" i="2"/>
  <c r="J76" i="2"/>
  <c r="K76" i="2" s="1"/>
  <c r="I76" i="2"/>
  <c r="J68" i="2"/>
  <c r="K68" i="2" s="1"/>
  <c r="I68" i="2"/>
  <c r="J60" i="2"/>
  <c r="K60" i="2" s="1"/>
  <c r="I60" i="2"/>
  <c r="J52" i="2"/>
  <c r="K52" i="2" s="1"/>
  <c r="I52" i="2"/>
  <c r="J44" i="2"/>
  <c r="K44" i="2" s="1"/>
  <c r="I44" i="2"/>
  <c r="J36" i="2"/>
  <c r="K36" i="2" s="1"/>
  <c r="J131" i="2"/>
  <c r="K131" i="2" s="1"/>
  <c r="J135" i="2"/>
  <c r="K135" i="2" s="1"/>
  <c r="J139" i="2"/>
  <c r="K139" i="2" s="1"/>
  <c r="J87" i="2"/>
  <c r="K87" i="2" s="1"/>
  <c r="J85" i="2"/>
  <c r="K85" i="2" s="1"/>
  <c r="J147" i="2"/>
  <c r="K147" i="2" s="1"/>
  <c r="J143" i="2"/>
  <c r="K143" i="2" s="1"/>
  <c r="J149" i="2"/>
  <c r="K149" i="2" s="1"/>
  <c r="G78" i="2"/>
  <c r="H78" i="2" s="1"/>
  <c r="G74" i="2"/>
  <c r="H74" i="2" s="1"/>
  <c r="G70" i="2"/>
  <c r="H70" i="2" s="1"/>
  <c r="G66" i="2"/>
  <c r="H66" i="2" s="1"/>
  <c r="J61" i="2"/>
  <c r="K61" i="2" s="1"/>
  <c r="G58" i="2"/>
  <c r="H58" i="2" s="1"/>
  <c r="J53" i="2"/>
  <c r="K53" i="2" s="1"/>
  <c r="G46" i="2"/>
  <c r="H46" i="2" s="1"/>
  <c r="G42" i="2"/>
  <c r="H42" i="2" s="1"/>
  <c r="G38" i="2"/>
  <c r="H38" i="2" s="1"/>
  <c r="G86" i="2"/>
  <c r="H86" i="2" s="1"/>
  <c r="J81" i="2"/>
  <c r="K81" i="2" s="1"/>
  <c r="J77" i="2"/>
  <c r="K77" i="2" s="1"/>
  <c r="J73" i="2"/>
  <c r="K73" i="2" s="1"/>
  <c r="J69" i="2"/>
  <c r="K69" i="2" s="1"/>
  <c r="J65" i="2"/>
  <c r="K65" i="2" s="1"/>
  <c r="G62" i="2"/>
  <c r="H62" i="2" s="1"/>
  <c r="J57" i="2"/>
  <c r="K57" i="2" s="1"/>
  <c r="G54" i="2"/>
  <c r="H54" i="2" s="1"/>
  <c r="G50" i="2"/>
  <c r="H50" i="2" s="1"/>
  <c r="J49" i="2"/>
  <c r="K49" i="2" s="1"/>
  <c r="J45" i="2"/>
  <c r="K45" i="2" s="1"/>
  <c r="J41" i="2"/>
  <c r="K41" i="2" s="1"/>
  <c r="J37" i="2"/>
  <c r="K37" i="2" s="1"/>
  <c r="G34" i="2"/>
  <c r="H34" i="2" s="1"/>
  <c r="G148" i="2"/>
  <c r="H148" i="2" s="1"/>
  <c r="J145" i="2"/>
  <c r="K145" i="2" s="1"/>
  <c r="G144" i="2"/>
  <c r="H144" i="2" s="1"/>
  <c r="J141" i="2"/>
  <c r="K141" i="2" s="1"/>
  <c r="G140" i="2"/>
  <c r="H140" i="2" s="1"/>
  <c r="J137" i="2"/>
  <c r="K137" i="2" s="1"/>
  <c r="G136" i="2"/>
  <c r="H136" i="2" s="1"/>
  <c r="J133" i="2"/>
  <c r="K133" i="2" s="1"/>
  <c r="G132" i="2"/>
  <c r="H132" i="2" s="1"/>
  <c r="J129" i="2"/>
  <c r="K129" i="2" s="1"/>
  <c r="G128" i="2"/>
  <c r="H128" i="2" s="1"/>
  <c r="G80" i="2"/>
  <c r="H80" i="2" s="1"/>
  <c r="J79" i="2"/>
  <c r="K79" i="2" s="1"/>
  <c r="G76" i="2"/>
  <c r="H76" i="2" s="1"/>
  <c r="J75" i="2"/>
  <c r="K75" i="2" s="1"/>
  <c r="G72" i="2"/>
  <c r="H72" i="2" s="1"/>
  <c r="J71" i="2"/>
  <c r="K71" i="2" s="1"/>
  <c r="G68" i="2"/>
  <c r="H68" i="2" s="1"/>
  <c r="J67" i="2"/>
  <c r="K67" i="2" s="1"/>
  <c r="G64" i="2"/>
  <c r="H64" i="2" s="1"/>
  <c r="J63" i="2"/>
  <c r="K63" i="2" s="1"/>
  <c r="G60" i="2"/>
  <c r="H60" i="2" s="1"/>
  <c r="J59" i="2"/>
  <c r="K59" i="2" s="1"/>
  <c r="G56" i="2"/>
  <c r="H56" i="2" s="1"/>
  <c r="J55" i="2"/>
  <c r="K55" i="2" s="1"/>
  <c r="G52" i="2"/>
  <c r="H52" i="2" s="1"/>
  <c r="J51" i="2"/>
  <c r="K51" i="2" s="1"/>
  <c r="G48" i="2"/>
  <c r="H48" i="2" s="1"/>
  <c r="J47" i="2"/>
  <c r="K47" i="2" s="1"/>
  <c r="G44" i="2"/>
  <c r="H44" i="2" s="1"/>
  <c r="J43" i="2"/>
  <c r="K43" i="2" s="1"/>
  <c r="G40" i="2"/>
  <c r="H40" i="2" s="1"/>
  <c r="J39" i="2"/>
  <c r="K39" i="2" s="1"/>
  <c r="G36" i="2"/>
  <c r="H36" i="2" s="1"/>
  <c r="J35" i="2"/>
  <c r="K35" i="2" s="1"/>
  <c r="J126" i="2"/>
  <c r="K126" i="2" s="1"/>
  <c r="J124" i="2"/>
  <c r="K124" i="2" s="1"/>
  <c r="J83" i="2"/>
  <c r="K83" i="2" s="1"/>
  <c r="N4" i="2" l="1"/>
  <c r="I4" i="2" s="1"/>
  <c r="T4" i="2" l="1"/>
  <c r="V4" i="2" s="1"/>
  <c r="F1" i="2"/>
  <c r="N5" i="2" l="1"/>
  <c r="I5" i="2" s="1"/>
  <c r="N6" i="2"/>
  <c r="I6" i="2" s="1"/>
  <c r="N7" i="2"/>
  <c r="I7" i="2" s="1"/>
  <c r="N8" i="2"/>
  <c r="I8" i="2" s="1"/>
  <c r="N9" i="2"/>
  <c r="I9" i="2" s="1"/>
  <c r="N10" i="2"/>
  <c r="I10" i="2" s="1"/>
  <c r="N11" i="2"/>
  <c r="I11" i="2" s="1"/>
  <c r="N12" i="2"/>
  <c r="I12" i="2" s="1"/>
  <c r="N13" i="2"/>
  <c r="I13" i="2" s="1"/>
  <c r="N14" i="2"/>
  <c r="I14" i="2" s="1"/>
  <c r="N15" i="2"/>
  <c r="I15" i="2" s="1"/>
  <c r="N16" i="2"/>
  <c r="I16" i="2" s="1"/>
  <c r="N17" i="2"/>
  <c r="I17" i="2" s="1"/>
  <c r="N18" i="2"/>
  <c r="I18" i="2" s="1"/>
  <c r="N19" i="2"/>
  <c r="I19" i="2" s="1"/>
  <c r="N20" i="2"/>
  <c r="I20" i="2" s="1"/>
  <c r="N21" i="2"/>
  <c r="I21" i="2" s="1"/>
  <c r="N22" i="2"/>
  <c r="I22" i="2" s="1"/>
  <c r="N23" i="2"/>
  <c r="I23" i="2" s="1"/>
  <c r="N24" i="2"/>
  <c r="I24" i="2" s="1"/>
  <c r="N25" i="2"/>
  <c r="I25" i="2" s="1"/>
  <c r="N26" i="2"/>
  <c r="I26" i="2" s="1"/>
  <c r="N27" i="2"/>
  <c r="I27" i="2" s="1"/>
  <c r="N28" i="2"/>
  <c r="I28" i="2" s="1"/>
  <c r="N29" i="2"/>
  <c r="I29" i="2" s="1"/>
  <c r="N30" i="2"/>
  <c r="I30" i="2" s="1"/>
  <c r="N31" i="2"/>
  <c r="N32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G33" i="2"/>
  <c r="H33" i="2" s="1"/>
  <c r="C4" i="2"/>
  <c r="B4" i="2"/>
  <c r="A4" i="2"/>
  <c r="T14" i="2" l="1"/>
  <c r="V14" i="2" s="1"/>
  <c r="T8" i="2"/>
  <c r="V8" i="2" s="1"/>
  <c r="J32" i="2"/>
  <c r="K32" i="2" s="1"/>
  <c r="J33" i="2"/>
  <c r="K33" i="2" s="1"/>
  <c r="J31" i="2"/>
  <c r="K31" i="2" s="1"/>
  <c r="J30" i="2"/>
  <c r="K30" i="2" s="1"/>
  <c r="B1" i="2"/>
  <c r="E2" i="2" l="1"/>
  <c r="D2" i="2" l="1"/>
  <c r="F2" i="2"/>
  <c r="G4" i="2" l="1"/>
  <c r="W4" i="2" s="1"/>
  <c r="G32" i="2"/>
  <c r="G24" i="2"/>
  <c r="G16" i="2"/>
  <c r="G8" i="2"/>
  <c r="W8" i="2" s="1"/>
  <c r="G29" i="2"/>
  <c r="G21" i="2"/>
  <c r="G13" i="2"/>
  <c r="G5" i="2"/>
  <c r="G30" i="2"/>
  <c r="G22" i="2"/>
  <c r="G14" i="2"/>
  <c r="W14" i="2" s="1"/>
  <c r="G6" i="2"/>
  <c r="G27" i="2"/>
  <c r="G19" i="2"/>
  <c r="G11" i="2"/>
  <c r="G28" i="2"/>
  <c r="G20" i="2"/>
  <c r="G12" i="2"/>
  <c r="G25" i="2"/>
  <c r="G17" i="2"/>
  <c r="G9" i="2"/>
  <c r="G26" i="2"/>
  <c r="G18" i="2"/>
  <c r="G10" i="2"/>
  <c r="G31" i="2"/>
  <c r="G23" i="2"/>
  <c r="G15" i="2"/>
  <c r="G7" i="2"/>
  <c r="K2" i="2"/>
  <c r="H31" i="2" l="1"/>
  <c r="H20" i="2"/>
  <c r="H30" i="2"/>
  <c r="H29" i="2"/>
  <c r="H7" i="2"/>
  <c r="H28" i="2"/>
  <c r="H5" i="2"/>
  <c r="H4" i="2"/>
  <c r="H15" i="2"/>
  <c r="H18" i="2"/>
  <c r="H25" i="2"/>
  <c r="H11" i="2"/>
  <c r="H14" i="2"/>
  <c r="H13" i="2"/>
  <c r="H16" i="2"/>
  <c r="H9" i="2"/>
  <c r="H27" i="2"/>
  <c r="H32" i="2"/>
  <c r="H10" i="2"/>
  <c r="H17" i="2"/>
  <c r="H6" i="2"/>
  <c r="H8" i="2"/>
  <c r="H23" i="2"/>
  <c r="H26" i="2"/>
  <c r="H12" i="2"/>
  <c r="H19" i="2"/>
  <c r="H22" i="2"/>
  <c r="H21" i="2"/>
  <c r="H24" i="2"/>
  <c r="J4" i="2" l="1"/>
  <c r="I2" i="2"/>
  <c r="J21" i="2"/>
  <c r="K21" i="2" s="1"/>
  <c r="J19" i="2"/>
  <c r="K19" i="2" s="1"/>
  <c r="J26" i="2"/>
  <c r="K26" i="2" s="1"/>
  <c r="J8" i="2"/>
  <c r="K8" i="2" s="1"/>
  <c r="J17" i="2"/>
  <c r="K17" i="2" s="1"/>
  <c r="J9" i="2"/>
  <c r="K9" i="2" s="1"/>
  <c r="J13" i="2"/>
  <c r="K13" i="2" s="1"/>
  <c r="J11" i="2"/>
  <c r="K11" i="2" s="1"/>
  <c r="J18" i="2"/>
  <c r="K18" i="2" s="1"/>
  <c r="J28" i="2"/>
  <c r="K28" i="2" s="1"/>
  <c r="J29" i="2"/>
  <c r="K29" i="2" s="1"/>
  <c r="J20" i="2"/>
  <c r="K20" i="2" s="1"/>
  <c r="J24" i="2"/>
  <c r="K24" i="2" s="1"/>
  <c r="J22" i="2"/>
  <c r="K22" i="2" s="1"/>
  <c r="J12" i="2"/>
  <c r="K12" i="2" s="1"/>
  <c r="J23" i="2"/>
  <c r="K23" i="2" s="1"/>
  <c r="J6" i="2"/>
  <c r="K6" i="2" s="1"/>
  <c r="J10" i="2"/>
  <c r="K10" i="2" s="1"/>
  <c r="J27" i="2"/>
  <c r="K27" i="2" s="1"/>
  <c r="J16" i="2"/>
  <c r="K16" i="2" s="1"/>
  <c r="J14" i="2"/>
  <c r="K14" i="2" s="1"/>
  <c r="J25" i="2"/>
  <c r="K25" i="2" s="1"/>
  <c r="J15" i="2"/>
  <c r="K15" i="2" s="1"/>
  <c r="J5" i="2"/>
  <c r="K5" i="2" s="1"/>
  <c r="J7" i="2"/>
  <c r="K7" i="2" s="1"/>
  <c r="K4" i="2" l="1"/>
  <c r="J2" i="2"/>
  <c r="L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Celso</author>
  </authors>
  <commentList>
    <comment ref="G2" authorId="0" shapeId="0" xr:uid="{25FCC7DF-F8E0-4908-84A2-699F8B5328E1}">
      <text>
        <r>
          <rPr>
            <sz val="9"/>
            <color indexed="81"/>
            <rFont val="Segoe UI"/>
            <family val="2"/>
          </rPr>
          <t xml:space="preserve">Inserir o valor do FRETE
</t>
        </r>
      </text>
    </comment>
    <comment ref="H2" authorId="0" shapeId="0" xr:uid="{8B04BAD6-1ED5-4DE3-B9D9-0FBB30121784}">
      <text>
        <r>
          <rPr>
            <sz val="9"/>
            <color indexed="81"/>
            <rFont val="Segoe UI"/>
            <family val="2"/>
          </rPr>
          <t xml:space="preserve">Inserir o Percentual do Frete
</t>
        </r>
      </text>
    </comment>
    <comment ref="P3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Inserir X para produtos com "Base de Cálculo Reduzida"</t>
        </r>
      </text>
    </comment>
    <comment ref="Q3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Inserir percentual da "Base de Cálculo Reduzida".
Ex: 48,236%</t>
        </r>
      </text>
    </comment>
    <comment ref="R3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>Inserir percentual do crédito da "Base de Cálculo Reduzida".
Ex: 26,668%</t>
        </r>
      </text>
    </comment>
    <comment ref="U4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Celso:</t>
        </r>
        <r>
          <rPr>
            <sz val="9"/>
            <color indexed="81"/>
            <rFont val="Segoe UI"/>
            <family val="2"/>
          </rPr>
          <t xml:space="preserve">
Crédito Redução em 26,668%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31201153296273003298550230006966031733208446" type="4" refreshedVersion="0" background="1">
    <webPr xml="1" sourceData="1" url="C:\Users\Celso.CELSO\Downloads\31201153296273003298550230006966031733208446.xml" htmlTables="1" htmlFormat="all"/>
  </connection>
</connections>
</file>

<file path=xl/sharedStrings.xml><?xml version="1.0" encoding="utf-8"?>
<sst xmlns="http://schemas.openxmlformats.org/spreadsheetml/2006/main" count="1113" uniqueCount="278">
  <si>
    <t>versao</t>
  </si>
  <si>
    <t>Id</t>
  </si>
  <si>
    <t>ns1:cUF</t>
  </si>
  <si>
    <t>ns1:cNF</t>
  </si>
  <si>
    <t>ns1:natOp</t>
  </si>
  <si>
    <t>ns1:mod</t>
  </si>
  <si>
    <t>ns1:serie</t>
  </si>
  <si>
    <t>ns1:nNF</t>
  </si>
  <si>
    <t>ns1:dhEmi</t>
  </si>
  <si>
    <t>ns1:tpNF</t>
  </si>
  <si>
    <t>ns1:idDest</t>
  </si>
  <si>
    <t>ns1:cMunFG</t>
  </si>
  <si>
    <t>ns1:tpImp</t>
  </si>
  <si>
    <t>ns1:tpEmis</t>
  </si>
  <si>
    <t>ns1:cDV</t>
  </si>
  <si>
    <t>ns1:tpAmb</t>
  </si>
  <si>
    <t>ns1:finNFe</t>
  </si>
  <si>
    <t>ns1:indFinal</t>
  </si>
  <si>
    <t>ns1:indPres</t>
  </si>
  <si>
    <t>ns1:procEmi</t>
  </si>
  <si>
    <t>ns1:verProc</t>
  </si>
  <si>
    <t>ns1:CNPJ</t>
  </si>
  <si>
    <t>ns1:xNome</t>
  </si>
  <si>
    <t>ns1:xFant</t>
  </si>
  <si>
    <t>ns1:xLgr</t>
  </si>
  <si>
    <t>ns1:nro</t>
  </si>
  <si>
    <t>ns1:xBairro</t>
  </si>
  <si>
    <t>ns1:cMun</t>
  </si>
  <si>
    <t>ns1:xMun</t>
  </si>
  <si>
    <t>ns1:UF</t>
  </si>
  <si>
    <t>ns1:CEP</t>
  </si>
  <si>
    <t>ns1:cPais</t>
  </si>
  <si>
    <t>ns1:xPais</t>
  </si>
  <si>
    <t>ns1:fone</t>
  </si>
  <si>
    <t>ns1:IE</t>
  </si>
  <si>
    <t>ns1:IM</t>
  </si>
  <si>
    <t>ns1:CNAE</t>
  </si>
  <si>
    <t>ns1:CRT</t>
  </si>
  <si>
    <t>ns1:indIEDest</t>
  </si>
  <si>
    <t>ns1:email</t>
  </si>
  <si>
    <t>nItem</t>
  </si>
  <si>
    <t>ns1:cProd</t>
  </si>
  <si>
    <t>ns1:cEAN</t>
  </si>
  <si>
    <t>ns1:xProd</t>
  </si>
  <si>
    <t>ns1:NCM</t>
  </si>
  <si>
    <t>ns1:CEST</t>
  </si>
  <si>
    <t>ns1:CFOP</t>
  </si>
  <si>
    <t>ns1:uCom</t>
  </si>
  <si>
    <t>ns1:qCom</t>
  </si>
  <si>
    <t>ns1:vUnCom</t>
  </si>
  <si>
    <t>ns1:vProd</t>
  </si>
  <si>
    <t>ns1:cEANTrib</t>
  </si>
  <si>
    <t>ns1:uTrib</t>
  </si>
  <si>
    <t>ns1:qTrib</t>
  </si>
  <si>
    <t>ns1:vUnTrib</t>
  </si>
  <si>
    <t>ns1:indTot</t>
  </si>
  <si>
    <t>ns1:orig</t>
  </si>
  <si>
    <t>ns1:CST</t>
  </si>
  <si>
    <t>ns1:modBC</t>
  </si>
  <si>
    <t>ns1:vBC</t>
  </si>
  <si>
    <t>ns1:pICMS</t>
  </si>
  <si>
    <t>ns1:vICMS</t>
  </si>
  <si>
    <t>ns1:cEnq</t>
  </si>
  <si>
    <t>ns1:pIPI</t>
  </si>
  <si>
    <t>ns1:vIPI</t>
  </si>
  <si>
    <t>ns1:pPIS</t>
  </si>
  <si>
    <t>ns1:vPIS</t>
  </si>
  <si>
    <t>ns1:pCOFINS</t>
  </si>
  <si>
    <t>ns1:vCOFINS</t>
  </si>
  <si>
    <t>ns1:infAdProd</t>
  </si>
  <si>
    <t>ns1:vICMSDeson</t>
  </si>
  <si>
    <t>ns1:vFCP</t>
  </si>
  <si>
    <t>ns1:vBCST</t>
  </si>
  <si>
    <t>ns1:vST</t>
  </si>
  <si>
    <t>ns1:vFCPST</t>
  </si>
  <si>
    <t>ns1:vFCPSTRet</t>
  </si>
  <si>
    <t>ns1:vFrete</t>
  </si>
  <si>
    <t>ns1:vSeg</t>
  </si>
  <si>
    <t>ns1:vDesc</t>
  </si>
  <si>
    <t>ns1:vII</t>
  </si>
  <si>
    <t>ns1:vIPIDevol</t>
  </si>
  <si>
    <t>ns1:vOutro</t>
  </si>
  <si>
    <t>ns1:vNF</t>
  </si>
  <si>
    <t>ns1:modFrete</t>
  </si>
  <si>
    <t>ns1:xEnder</t>
  </si>
  <si>
    <t>ns1:qVol</t>
  </si>
  <si>
    <t>ns1:esp</t>
  </si>
  <si>
    <t>ns1:pesoL</t>
  </si>
  <si>
    <t>ns1:pesoB</t>
  </si>
  <si>
    <t>ns1:nFat</t>
  </si>
  <si>
    <t>ns1:vOrig</t>
  </si>
  <si>
    <t>ns1:vLiq</t>
  </si>
  <si>
    <t>ns1:nDup</t>
  </si>
  <si>
    <t>ns1:dVenc</t>
  </si>
  <si>
    <t>ns1:vDup</t>
  </si>
  <si>
    <t>ns1:tPag</t>
  </si>
  <si>
    <t>ns1:vPag</t>
  </si>
  <si>
    <t>ns1:infCpl</t>
  </si>
  <si>
    <t>Algorithm</t>
  </si>
  <si>
    <t>URI</t>
  </si>
  <si>
    <t>ns2:DigestValue</t>
  </si>
  <si>
    <t>ns2:SignatureValue</t>
  </si>
  <si>
    <t>ns2:X509Certificate</t>
  </si>
  <si>
    <t>ns1:verAplic</t>
  </si>
  <si>
    <t>ns1:chNFe</t>
  </si>
  <si>
    <t>ns1:dhRecbto</t>
  </si>
  <si>
    <t>ns1:nProt</t>
  </si>
  <si>
    <t>ns1:digVal</t>
  </si>
  <si>
    <t>ns1:cStat</t>
  </si>
  <si>
    <t>ns1:xMotivo</t>
  </si>
  <si>
    <t>versao2</t>
  </si>
  <si>
    <t>ns1:CNPJ3</t>
  </si>
  <si>
    <t>ns1:xNome4</t>
  </si>
  <si>
    <t>ns1:xLgr5</t>
  </si>
  <si>
    <t>ns1:nro6</t>
  </si>
  <si>
    <t>ns1:xBairro7</t>
  </si>
  <si>
    <t>ns1:cMun8</t>
  </si>
  <si>
    <t>ns1:xMun9</t>
  </si>
  <si>
    <t>ns1:UF10</t>
  </si>
  <si>
    <t>ns1:CEP11</t>
  </si>
  <si>
    <t>ns1:cPais12</t>
  </si>
  <si>
    <t>ns1:xPais13</t>
  </si>
  <si>
    <t>ns1:fone14</t>
  </si>
  <si>
    <t>ns1:IE15</t>
  </si>
  <si>
    <t>CENTRO</t>
  </si>
  <si>
    <t>SIDROLANDIA</t>
  </si>
  <si>
    <t>MS</t>
  </si>
  <si>
    <t>http://www.w3.org/TR/2001/REC-xml-c14n-20010315</t>
  </si>
  <si>
    <t>http://www.w3.org/2000/09/xmldsig#rsa-sha1</t>
  </si>
  <si>
    <t>http://www.w3.org/2000/09/xmldsig#enveloped-signature</t>
  </si>
  <si>
    <t>http://www.w3.org/2000/09/xmldsig#sha1</t>
  </si>
  <si>
    <t>Autorizado o uso da NF-e</t>
  </si>
  <si>
    <t>CÓDIGO</t>
  </si>
  <si>
    <t>DESCRIÇÃO DO PRODUTO / SERVIÇO</t>
  </si>
  <si>
    <t>NCM/SH</t>
  </si>
  <si>
    <t>VALOR IPI</t>
  </si>
  <si>
    <t>BASE ST</t>
  </si>
  <si>
    <t>ST</t>
  </si>
  <si>
    <t>%</t>
  </si>
  <si>
    <t>ALÍQ. IPI</t>
  </si>
  <si>
    <t>ALQ ICMS</t>
  </si>
  <si>
    <t>ns1:IEST</t>
  </si>
  <si>
    <t>ns1:modBCST</t>
  </si>
  <si>
    <t>ns1:pMVAST</t>
  </si>
  <si>
    <t>ns1:pICMSST</t>
  </si>
  <si>
    <t>ns1:vICMSST</t>
  </si>
  <si>
    <t>ns1:vBC20</t>
  </si>
  <si>
    <t>SP</t>
  </si>
  <si>
    <t>SP_NFE_PL009_V4</t>
  </si>
  <si>
    <t>Totais &gt;&gt;</t>
  </si>
  <si>
    <t>Nota Fiscal:</t>
  </si>
  <si>
    <t>ns1:nFCI</t>
  </si>
  <si>
    <t>ns1:CST16</t>
  </si>
  <si>
    <t>ns1:CST17</t>
  </si>
  <si>
    <t>ns1:vBC18</t>
  </si>
  <si>
    <t>ns1:CST19</t>
  </si>
  <si>
    <t>ns1:CST21</t>
  </si>
  <si>
    <t>ns1:vBC22</t>
  </si>
  <si>
    <t>ns1:vBC23</t>
  </si>
  <si>
    <t>ns1:vICMS24</t>
  </si>
  <si>
    <t>ns1:vBCST25</t>
  </si>
  <si>
    <t>ns1:vProd26</t>
  </si>
  <si>
    <t>ns1:vIPI27</t>
  </si>
  <si>
    <t>ns1:vPIS28</t>
  </si>
  <si>
    <t>ns1:vCOFINS29</t>
  </si>
  <si>
    <t>ns1:CNPJ30</t>
  </si>
  <si>
    <t>ns1:xNome31</t>
  </si>
  <si>
    <t>ns1:IE32</t>
  </si>
  <si>
    <t>ns1:xMun33</t>
  </si>
  <si>
    <t>ns1:UF34</t>
  </si>
  <si>
    <t>ns1:vDesc35</t>
  </si>
  <si>
    <t>ns1:infAdFisco</t>
  </si>
  <si>
    <t>Algorithm36</t>
  </si>
  <si>
    <t>Algorithm37</t>
  </si>
  <si>
    <t>Algorithm38</t>
  </si>
  <si>
    <t>versao39</t>
  </si>
  <si>
    <t>Id40</t>
  </si>
  <si>
    <t>ns1:tpAmb41</t>
  </si>
  <si>
    <t>NFe35201108862530001122550010008268461326992242</t>
  </si>
  <si>
    <t>Vnd prod.est.opr.c/pr.suj.reg.sub.trib.cnd.sub.tri / Vnd me</t>
  </si>
  <si>
    <t>2020-11-10T21:31:12-03:00</t>
  </si>
  <si>
    <t>NFE 10.0</t>
  </si>
  <si>
    <t>TIGRE MATERIAIS E SOLUÇÕES PARA CONSTRUÇÃO LTDA.</t>
  </si>
  <si>
    <t>TIGRE MAT. E SOL. CONSTRU.LTDA</t>
  </si>
  <si>
    <t>Avenida Brasil</t>
  </si>
  <si>
    <t>Distrito Industrial</t>
  </si>
  <si>
    <t>Rio Claro</t>
  </si>
  <si>
    <t>Brasil</t>
  </si>
  <si>
    <t>RODIGHERO E CIA LTDA</t>
  </si>
  <si>
    <t>AV DORVALINO DOS SANTOS</t>
  </si>
  <si>
    <t>lojavolmei@uol.com.br</t>
  </si>
  <si>
    <t>TUBO CPVC AQ 22 7002</t>
  </si>
  <si>
    <t>PEC</t>
  </si>
  <si>
    <t>5E3B3935-37DD-46E0-9AAF-0E68F40C40B7</t>
  </si>
  <si>
    <t>TUBO CPVC AQ 22 7002 - Resolucao do Senado Federal nr 13/12 Numero da FCI5E3B3935-37DD-46E0-9AAF-0E68F40C40B7</t>
  </si>
  <si>
    <t>ICMS- Resolucao SF. n(o) 13 de 25/04/2012 - Nao incidencia de IPI - material adquirido de terceiro -</t>
  </si>
  <si>
    <t>Metragem cubica: 1,470 M3 ICMS- Resolucao SF. n(o) 13 de 25/04/2012 Nao incidencia de IPI - material adquirido de terceiro-CERTIFIQUE SE JUNTO AO DANFE CONSTA(M) 1 BOLETO(S)- REMESSA: 0086142750 - PEDIDO: 0002618342 05/11/2020 - NAO RECEBENDO DUPLICATA JUNTO COM A NF LIGUE TEL 0800-709-4646 E-MAIL: e-mail: cobranca@tigre.com -</t>
  </si>
  <si>
    <t>Id135201028371073</t>
  </si>
  <si>
    <t>35201108862530001122550010008268461326992242</t>
  </si>
  <si>
    <t>2020-11-10T21:31:45-03:00</t>
  </si>
  <si>
    <t>0dzKG3PfrCTVYidNRolWFygpWfE=</t>
  </si>
  <si>
    <t>ENGATE FLEX DE PVC 1/2X50CM</t>
  </si>
  <si>
    <t>LUVA ELETR PESADO 3/4</t>
  </si>
  <si>
    <t>CAP ESG 100MM CB</t>
  </si>
  <si>
    <t>698977DC-5C94-4397-8BA0-D680C45A8082</t>
  </si>
  <si>
    <t>CAP ESG 100MM CB - Resolucao do Senado Federal nr 13/12 Numero da FCI698977DC-5C94-4397-8BA0-D680C45A8082</t>
  </si>
  <si>
    <t>CAP ESG 50MM CB</t>
  </si>
  <si>
    <t>AC8EDEEC-A1BD-410F-A6BB-2DEFC1C3CF0F</t>
  </si>
  <si>
    <t>CAP ESG 50MM CB - Resolucao do Senado Federal nr 13/12 Numero da FCIAC8EDEEC-A1BD-410F-A6BB-2DEFC1C3CF0F</t>
  </si>
  <si>
    <t>JOELHO 45 ESG 100MM</t>
  </si>
  <si>
    <t>5853F797-7855-47ED-9888-A970A654AE4B</t>
  </si>
  <si>
    <t>JOELHO 45 ESG 100MM - Resolucao do Senado Federal nr 13/12 Numero da FCI5853F797-7855-47ED-9888-A970A654AE4B</t>
  </si>
  <si>
    <t>JOELHO 90o ESG 150MM CB</t>
  </si>
  <si>
    <t>737B7547-5D27-47BA-AD29-E847412FEC3B</t>
  </si>
  <si>
    <t>JOELHO 90o ESG 150MM CB - Resolucao do Senado Federal nr 13/12 Numero da FCI737B7547-5D27-47BA-AD29-E847412FEC3B</t>
  </si>
  <si>
    <t>RED EXC ESG 150X100MM CB</t>
  </si>
  <si>
    <t>0B2EEFFF-2E14-45CB-8991-19139A7771B4</t>
  </si>
  <si>
    <t>RED EXC ESG 150X100MM CB - Resolucao do Senado Federal nr 13/12 Numero da FCI0B2EEFFF-2E14-45CB-8991-19139A7771B4</t>
  </si>
  <si>
    <t>TE 90 ESG SEC 40MM</t>
  </si>
  <si>
    <t>5DFA651A-47ED-4020-9DB2-5ABACEBF9E33</t>
  </si>
  <si>
    <t>TE 90 ESG SEC 40MM - Resolucao do Senado Federal nr 13/12 Numero da FCI5DFA651A-47ED-4020-9DB2-5ABACEBF9E33</t>
  </si>
  <si>
    <t>FITA VEDA ROSC 18MMX10M</t>
  </si>
  <si>
    <t>FITA VEDA ROSC 18MMX25M</t>
  </si>
  <si>
    <t>FITA VEDA ROSC 18MMX50M</t>
  </si>
  <si>
    <t>TB PE80 R.P. AZ 100M 20X2,3MM</t>
  </si>
  <si>
    <t>PLUG C/ROSC 1/2</t>
  </si>
  <si>
    <t>4F99F092-F4DA-4EE6-B21C-4CA3861CBF1C</t>
  </si>
  <si>
    <t>PLUG C/ROSC 1/2 - Resolucao do Senado Federal nr 13/12 Numero da FCI4F99F092-F4DA-4EE6-B21C-4CA3861CBF1C</t>
  </si>
  <si>
    <t>CAIXA DESCARGA BRANCO 000 S/ENG V2</t>
  </si>
  <si>
    <t>CAIXA DESCARGA CARAMELO 300 S/ENG V2</t>
  </si>
  <si>
    <t>CBDE4EE1-6880-4AF3-AE2E-6C7891F25759</t>
  </si>
  <si>
    <t>CAIXA DESCARGA CARAMELO 300 S/ENG V2 - Resolucao do Senado Federal nr 13/12 Numero da FCICBDE4EE1-6880-4AF3-AE2E-6C7891F25759</t>
  </si>
  <si>
    <t>ADAP SOLD ANEL VED CX CIL/RET 25MM</t>
  </si>
  <si>
    <t>E7BE55A0-EADA-467F-AEA9-53528173701F</t>
  </si>
  <si>
    <t>ADAP SOLD ANEL VED CX CIL/RET 25MM - Resolucao do Senado Federal nr 13/12 Numero da FCIE7BE55A0-EADA-467F-AEA9-53528173701F</t>
  </si>
  <si>
    <t>ADAP SOLD ANEL VED CX CIL/RET 50MM CB</t>
  </si>
  <si>
    <t>AE05EC9E-5F66-44AC-88E7-AED0DE3D0397</t>
  </si>
  <si>
    <t>ADAP SOLD ANEL VED CX CIL/RET 50MM CB - Resolucao do Senado Federal nr 13/12 Numero da FCIAE05EC9E-5F66-44AC-88E7-AED0DE3D0397</t>
  </si>
  <si>
    <t>ADAP SOLD CT BOL/ROSC 25MMX 3/4</t>
  </si>
  <si>
    <t>BUCHA RED SOLD CURTA 25X20MM</t>
  </si>
  <si>
    <t>BUCHA RED SOLD LONGA 50X32MM CB</t>
  </si>
  <si>
    <t>90BBC580-08B1-4077-B43B-B7BD51AA08FE</t>
  </si>
  <si>
    <t>BUCHA RED SOLD LONGA 50X32MM CB - Resolucao do Senado Federal nr 13/12 Numero da FCI90BBC580-08B1-4077-B43B-B7BD51AA08FE</t>
  </si>
  <si>
    <t>JOELHO 90o SOLD 40MM CB</t>
  </si>
  <si>
    <t>600BDEB1-5F2E-4209-A974-154E61BF0D6B</t>
  </si>
  <si>
    <t>JOELHO 90o SOLD 40MM CB - Resolucao do Senado Federal nr 13/12 Numero da FCI600BDEB1-5F2E-4209-A974-154E61BF0D6B</t>
  </si>
  <si>
    <t>LUVA RED SOLD MISTA 25MMX1/2 CB</t>
  </si>
  <si>
    <t>CC920612-432E-45C6-82CD-BC204E46C6EC</t>
  </si>
  <si>
    <t>LUVA RED SOLD MISTA 25MMX1/2 CB - Resolucao do Senado Federal nr 13/12 Numero da FCICC920612-432E-45C6-82CD-BC204E46C6EC</t>
  </si>
  <si>
    <t>LUVA SOLD 25MM</t>
  </si>
  <si>
    <t>63F051A3-2E5C-4BD6-95FA-E2FD4AF65B14</t>
  </si>
  <si>
    <t>LUVA SOLD 25MM - Resolucao do Senado Federal nr 13/12 Numero da FCI63F051A3-2E5C-4BD6-95FA-E2FD4AF65B14</t>
  </si>
  <si>
    <t>LUVA SOLD MISTA 32MMX 1" CB</t>
  </si>
  <si>
    <t>A22F2F4F-EDE3-4911-B434-69C59A89804D</t>
  </si>
  <si>
    <t>LUVA SOLD MISTA 32MMX 1" CB - Resolucao do Senado Federal nr 13/12 Numero da FCIA22F2F4F-EDE3-4911-B434-69C59A89804D</t>
  </si>
  <si>
    <t>TE RED 90 SOLD 50X25MM CB</t>
  </si>
  <si>
    <t>111AEB9C-354C-49FD-8EA9-680752A162E4</t>
  </si>
  <si>
    <t>TE RED 90 SOLD 50X25MM CB - Resolucao do Senado Federal nr 13/12 Numero da FCI111AEB9C-354C-49FD-8EA9-680752A162E4</t>
  </si>
  <si>
    <t>DELZAN LOGISTICA LTDA EPP</t>
  </si>
  <si>
    <t>SCHOBEL 417 DISTRITO INDUSTRIAL</t>
  </si>
  <si>
    <t>RIO CLARO</t>
  </si>
  <si>
    <t>Sacos</t>
  </si>
  <si>
    <t>Amarrados</t>
  </si>
  <si>
    <t>Caixas</t>
  </si>
  <si>
    <t>#NFe35201108862530001122550010008268461326992242</t>
  </si>
  <si>
    <t>yj2UonzIjstQIyN0JP04EBPwVKcVW+gkYZ/w369nWhrkzyA5p9HMAJeTCLL7C920qPj4Z/+f9Jv5
CvQje+4BGSSVdtRAKk205feAxBDpYB5xbnlgY7jcHOVMm67vEHIoGmc+d7KBIU1l3dFy3exZ1EPT
8j0w4xaA4JpO+iU4wWRHtzX84/WT+m95UYq4HpxSiMisD4fljyGYeNy+2L4tH3ScGuVfOggmekOE
9j97siQcYA6qII3c05coXAdEfp22pb5g1JDbgMb7cUPZEjAFAK0WJz0rqqg+kCKjbVXN/HWt63S+
5tU5JZWagEtZY3DW/GvZ/iMWlQIHZtZxTVSnFA==</t>
  </si>
  <si>
    <t>MIIINTCCBh2gAwIBAgIQIq3hx5sXSRCsyMV9mxAqbzANBgkqhkiG9w0BAQsFADCBgDELMAkGA1UE
BhMCQlIxEzARBgNVBAoTCklDUC1CcmFzaWwxNjA0BgNVBAsTLVNlY3JldGFyaWEgZGEgUmVjZWl0
YSBGZWRlcmFsIGRvIEJyYXNpbCAtIFJGQjEkMCIGA1UEAxMbQUMgSW5zdGl0dXRvIEZlbmFjb24g
UkZCIEczMB4XDTIwMDgxMTE3MTMzNVoXDTIxMDgxMTE3MTMzNVowgfUxCzAJBgNVBAYTAkJSMRMw
EQYDVQQKDApJQ1AtQnJhc2lsMQswCQYDVQQIDAJTQzESMBAGA1UEBwwJSk9JTlZJTExFMTYwNAYD
VQQLDC1TZWNyZXRhcmlhIGRhIFJlY2VpdGEgRmVkZXJhbCBkbyBCcmFzaWwgLSBSRkIxFjAUBgNV
BAsMDVJGQiBlLUNOUEogQTExFzAVBgNVBAsMDjExODI1ODAyMDAwMTU3MUcwRQYDVQQDDD5USUdS
RSBNQVRFUklBSVMgRSBTT0xVQ09FUyBQQVJBIENPTlNUUlVDQU8gTFREQTowODg2MjUzMDAwMDE1
MDCCASIwDQYJKoZIhvcNAQEBBQADggEPADCCAQoCggEBAPBJao6LhyvDIpMeWNJrlmEtswmyNTAI
Iz/ep+DOJv85VIvTD3p2ieAHq0MCZprFr3TShyFyuGHKnjMR0BLWZQv1m7/Wyw9duNkK72B/fKEL
NYshlHlQswoLGgIdv6yl3rlM5m606cr2X62Xoj0CT59n92+uZWsRTWcbLWIZ9XdksToQeZaoVWVC
J/GV9jP3qOsGb4G8I726HHtaNcpngYYCMgpK0jhE5d+HlW1uNhuuu+oi06lHadUAQOAU0/Fu2eDS
DYi5cCjWh0LPhRrYfT1oiLPw7DyPtGNMxruMmAtO+7Nkez9Sr07CGomz6rAa/dujcwRjBb/kv5QD
Y5OK3TECAwEAAaOCAzIwggMuMIG8BgNVHREEgbQwgbGgPQYFYEwBAwSgNAQyMTMxMTE5NjE3MDg0
MzI5NTc5MTAwMDAwMDAwMDAwMDAwMDAwMDAzODU4NDc2SUZQUkqgKAYFYEwBAwKgHwQdT1RUTyBS
VURPTEYgQkVDS0VSIFZPTiBTT1RIRU6gGQYFYEwBAwOgEAQOMDg4NjI1MzAwMDAxNTCgEQYFYEwB
AwegCAQGQ0VJX1BKgRhyb2RyaWdvLnJ1dGhlc0B0aWdyZS5jb20wCQYDVR0TBAIwADAfBgNVHSME
GDAWgBQmx5Q9eod+f0t4ioc94M+1zqmw2jCBhgYDVR0gBH8wfTB7BgZgTAECASIwcTBvBggrBgEF
BQcCARZjaHR0cDovL2ljcC1icmFzaWwuYWNmZW5hY29uLmNvbS5ici9yZXBvc2l0b3Jpby9kcGMv
QUMtSW5zdGl0dXRvLUZlbmFjb24tUkZCL0RQQ19BQ19JRmVuYWNvbl9SRkIucGRmMIHKBgNVHR8E
gcIwgb8wXqBcoFqGWGh0dHA6Ly9pY3AtYnJhc2lsLmFjZmVuYWNvbi5jb20uYnIvcmVwb3NpdG9y
aW8vbGNyL0FDSW5zdGl0dXRvRmVuYWNvblJGQkczL0xhdGVzdENSTC5jcmwwXaBboFmGV2h0dHA6
Ly9pY3AtYnJhc2lsLm91dHJhbGNyLmNvbS5ici9yZXBvc2l0b3Jpby9sY3IvQUNJbnN0aXR1dG9G
ZW5hY29uUkZCRzMvTGF0ZXN0Q1JMLmNybDAOBgNVHQ8BAf8EBAMCBeAwHQYDVR0lBBYwFAYIKwYB
BQUHAwIGCCsGAQUFBwMEMIG7BggrBgEFBQcBAQSBrjCBqzBmBggrBgEFBQcwAoZaaHR0cDovL2lj
cC1icmFzaWwuYWNmZW5hY29uLmNvbS5ici9yZXBvc2l0b3Jpby9jZXJ0aWZpY2Fkb3MvQUNfSW5z
dGl0dXRvX0ZlbmFjb25fUkZCRzMucDdjMEEGCCsGAQUFBzABhjVodHRwOi8vb2NzcC1hYy1pbnN0
aXR1dG8tZmVuYWNvbi1yZmIuY2VydGlzaWduLmNvbS5icjANBgkqhkiG9w0BAQsFAAOCAgEAhyvd
5/XtL2jbwtFYYreU7pJmthqv+HvmtAgPlGJFXrOju1xwrj2zVkKc+Sh/dz7evBEPjCgEngwCsqmP
w8VZnEAF2EwsZSgBxQrgYatHwY0Oi6Dt5MW6+yGodDUGGFeJZCiW9aVBTNLyQxCHGiRbz0V8Uvbi
iFcxlgbn3azTlEG/ral8fZWFWZJ+fkY53PZhae411MLKXlHKo8+TvOVWvMqdT6LEfn9EgTpUYZtS
vNSSXG2hqHlJ3R143XZsZyWIQyuzKY7SF1X6Ber/G3n4tyIGa2UWOVp059XoUQ1HaEWhxFIqbM3Y
DMeNbGN+IP6Rwpv7lLMFYktX9r6/qjlLKkrmDjhyr2sJLvbLDAC2N2XOo2jDjJ6HFvrnmOvBTffM
reSEASfahX/ra9QRZLIZrsmaGyrh6ltOAsySqDqKTmuDpfOpyE5sxv3KqHjE62yVq3Zezq0VJpy8
ubsNfAzQO2kujLNEnSAWj41SSEJS2/ga5qJzYT8Jc6BRR3bk52lrVX5P+8FTBpoZN1C/voLBX0gT
FmGQNUO5vP4grn6gGgUudZDnyvnoIRaV9g9ipWj/imaVcXjhjwi+Fk5BTxpFB9h8L9tmtl7AtkAR
X5qz/rovle05vzVZIq4r784C35SOyduB9GSHbrPlTI+lX5PugHy6eo3zxP6MVprLRfK0wK0=</t>
  </si>
  <si>
    <t>Fornecedor:</t>
  </si>
  <si>
    <t>V. TOTAL</t>
  </si>
  <si>
    <t>V. ICMS</t>
  </si>
  <si>
    <t>MVA</t>
  </si>
  <si>
    <t>Total da Nfe</t>
  </si>
  <si>
    <t>X</t>
  </si>
  <si>
    <t>PERC.</t>
  </si>
  <si>
    <t>FRETE</t>
  </si>
  <si>
    <t>ICMS FRETE</t>
  </si>
  <si>
    <t>TRIB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</si>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</sst>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_ ;\-#,##0\ "/>
    <numFmt numFmtId="165" formatCode="#,##0.00_ ;\-#,##0.00\ "/>
    <numFmt numFmtId="166" formatCode="0.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FF"/>
      <name val="Times New Roman"/>
      <family val="1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49" fontId="0" fillId="0" borderId="0" xfId="0" applyNumberFormat="1"/>
    <xf numFmtId="22" fontId="0" fillId="0" borderId="0" xfId="0" applyNumberFormat="1"/>
    <xf numFmtId="14" fontId="0" fillId="0" borderId="0" xfId="0" applyNumberFormat="1"/>
    <xf numFmtId="49" fontId="2" fillId="0" borderId="0" xfId="2" applyNumberFormat="1"/>
    <xf numFmtId="49" fontId="0" fillId="0" borderId="0" xfId="0" applyNumberFormat="1" applyAlignment="1">
      <alignment wrapText="1"/>
    </xf>
    <xf numFmtId="0" fontId="6" fillId="0" borderId="0" xfId="0" applyFont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164" fontId="7" fillId="4" borderId="0" xfId="0" applyNumberFormat="1" applyFont="1" applyFill="1" applyAlignment="1" applyProtection="1">
      <alignment vertical="center"/>
      <protection hidden="1"/>
    </xf>
    <xf numFmtId="49" fontId="8" fillId="2" borderId="1" xfId="0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166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5" fontId="9" fillId="0" borderId="0" xfId="1" applyNumberFormat="1" applyFont="1" applyAlignment="1" applyProtection="1">
      <alignment vertical="center"/>
      <protection hidden="1"/>
    </xf>
    <xf numFmtId="10" fontId="9" fillId="0" borderId="0" xfId="0" applyNumberFormat="1" applyFont="1" applyAlignment="1" applyProtection="1">
      <alignment horizontal="center" vertical="center"/>
      <protection hidden="1"/>
    </xf>
    <xf numFmtId="43" fontId="9" fillId="0" borderId="0" xfId="1" applyFont="1" applyAlignment="1" applyProtection="1">
      <alignment horizontal="center" vertical="center"/>
      <protection locked="0"/>
    </xf>
    <xf numFmtId="43" fontId="11" fillId="0" borderId="0" xfId="1" applyFont="1" applyAlignment="1">
      <alignment vertical="center"/>
    </xf>
    <xf numFmtId="43" fontId="11" fillId="0" borderId="0" xfId="0" applyNumberFormat="1" applyFont="1" applyAlignment="1">
      <alignment vertical="center"/>
    </xf>
    <xf numFmtId="43" fontId="9" fillId="0" borderId="0" xfId="1" applyFont="1" applyAlignment="1" applyProtection="1">
      <alignment vertical="center"/>
      <protection locked="0"/>
    </xf>
    <xf numFmtId="43" fontId="9" fillId="0" borderId="0" xfId="0" applyNumberFormat="1" applyFont="1" applyAlignment="1" applyProtection="1">
      <alignment vertical="center"/>
      <protection locked="0"/>
    </xf>
    <xf numFmtId="43" fontId="12" fillId="3" borderId="2" xfId="1" applyFont="1" applyFill="1" applyBorder="1" applyAlignment="1" applyProtection="1">
      <alignment vertical="center"/>
      <protection hidden="1"/>
    </xf>
    <xf numFmtId="43" fontId="12" fillId="3" borderId="3" xfId="1" applyFont="1" applyFill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locked="0"/>
    </xf>
    <xf numFmtId="165" fontId="9" fillId="0" borderId="0" xfId="0" applyNumberFormat="1" applyFont="1" applyAlignment="1" applyProtection="1">
      <alignment vertical="center"/>
      <protection hidden="1"/>
    </xf>
    <xf numFmtId="164" fontId="7" fillId="0" borderId="0" xfId="0" applyNumberFormat="1" applyFont="1" applyFill="1" applyAlignment="1" applyProtection="1">
      <alignment vertical="center"/>
      <protection hidden="1"/>
    </xf>
    <xf numFmtId="10" fontId="9" fillId="0" borderId="0" xfId="0" applyNumberFormat="1" applyFont="1" applyAlignment="1" applyProtection="1">
      <alignment vertical="center"/>
      <protection hidden="1"/>
    </xf>
    <xf numFmtId="43" fontId="13" fillId="5" borderId="3" xfId="1" applyFont="1" applyFill="1" applyBorder="1" applyAlignment="1" applyProtection="1">
      <alignment vertical="center"/>
      <protection locked="0"/>
    </xf>
    <xf numFmtId="10" fontId="13" fillId="5" borderId="4" xfId="1" applyNumberFormat="1" applyFont="1" applyFill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hidden="1"/>
    </xf>
    <xf numFmtId="166" fontId="14" fillId="0" borderId="0" xfId="1" applyNumberFormat="1" applyFont="1" applyAlignment="1" applyProtection="1">
      <alignment vertical="center"/>
      <protection hidden="1"/>
    </xf>
    <xf numFmtId="166" fontId="14" fillId="5" borderId="1" xfId="0" applyNumberFormat="1" applyFont="1" applyFill="1" applyBorder="1" applyAlignment="1" applyProtection="1">
      <alignment vertical="center"/>
      <protection locked="0"/>
    </xf>
    <xf numFmtId="0" fontId="9" fillId="0" borderId="0" xfId="1" applyNumberFormat="1" applyFont="1" applyAlignment="1" applyProtection="1">
      <alignment vertical="center"/>
      <protection locked="0"/>
    </xf>
    <xf numFmtId="0" fontId="7" fillId="4" borderId="1" xfId="0" applyFont="1" applyFill="1" applyBorder="1" applyAlignment="1" applyProtection="1">
      <alignment vertical="center"/>
      <protection hidden="1"/>
    </xf>
  </cellXfs>
  <cellStyles count="3">
    <cellStyle name="Hiperlink" xfId="2" builtinId="8"/>
    <cellStyle name="Normal" xfId="0" builtinId="0"/>
    <cellStyle name="Vírgula" xfId="1" builtinId="3"/>
  </cellStyles>
  <dxfs count="23"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33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www.portalfiscal.inf.br/nfe' xmlns:ns2='http://www.w3.org/2000/09/xmldsig#'">
  <Schema ID="Schema1" Namespace="http://www.w3.org/2000/09/xmldsig#">
    <xsd:schema xmlns:xsd="http://www.w3.org/2001/XMLSchema" xmlns:ns0="http://www.w3.org/2000/09/xmldsig#" xmlns="" targetNamespace="http://www.w3.org/2000/09/xmldsig#">
      <xsd:element nillable="true" name="Signature">
        <xsd:complexType>
          <xsd:sequence minOccurs="0">
            <xsd:element minOccurs="0" nillable="true" name="SignedInfo" form="qualified">
              <xsd:complexType>
                <xsd:sequence minOccurs="0">
                  <xsd:element minOccurs="0" nillable="true" name="CanonicalizationMethod" form="qualified">
                    <xsd:complexType>
                      <xsd:attribute name="Algorithm" form="unqualified" type="xsd:anyURI"/>
                    </xsd:complexType>
                  </xsd:element>
                  <xsd:element minOccurs="0" nillable="true" name="SignatureMethod" form="qualified">
                    <xsd:complexType>
                      <xsd:attribute name="Algorithm" form="unqualified" type="xsd:anyURI"/>
                    </xsd:complexType>
                  </xsd:element>
                  <xsd:element minOccurs="0" nillable="true" name="Reference" form="qualified">
                    <xsd:complexType>
                      <xsd:sequence minOccurs="0">
                        <xsd:element minOccurs="0" nillable="true" name="Transforms" form="qualified">
                          <xsd:complexType>
                            <xsd:sequence minOccurs="0">
                              <xsd:element minOccurs="0" maxOccurs="unbounded" nillable="true" name="Transform" form="qualified">
                                <xsd:complexType>
                                  <xsd:attribute name="Algorithm" form="unqualified" type="xsd:anyURI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DigestMethod" form="qualified">
                          <xsd:complexType>
                            <xsd:attribute name="Algorithm" form="unqualified" type="xsd:anyURI"/>
                          </xsd:complexType>
                        </xsd:element>
                        <xsd:element minOccurs="0" nillable="true" type="xsd:string" name="DigestValue" form="qualified"/>
                      </xsd:sequence>
                      <xsd:attribute name="URI" form="unqualified" type="xsd:string"/>
                    </xsd:complexType>
                  </xsd:element>
                </xsd:sequence>
              </xsd:complexType>
            </xsd:element>
            <xsd:element minOccurs="0" nillable="true" type="xsd:string" name="SignatureValue" form="qualified"/>
            <xsd:element minOccurs="0" nillable="true" name="KeyInfo" form="qualified">
              <xsd:complexType>
                <xsd:sequence minOccurs="0">
                  <xsd:element minOccurs="0" nillable="true" name="X509Data" form="qualified">
                    <xsd:complexType>
                      <xsd:sequence minOccurs="0">
                        <xsd:element minOccurs="0" nillable="true" type="xsd:string" name="X509Certificate" form="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 SchemaRef="Schema1" Namespace="http://www.portalfiscal.inf.br/nfe">
    <xsd:schema xmlns:xsd="http://www.w3.org/2001/XMLSchema" xmlns:ns0="http://www.w3.org/2000/09/xmldsig#" xmlns:ns1="http://www.portalfiscal.inf.br/nfe" xmlns="" targetNamespace="http://www.portalfiscal.inf.br/nfe">
      <xsd:import namespace="http://www.w3.org/2000/09/xmldsig#"/>
      <xsd:element nillable="true" name="nfeProc">
        <xsd:complexType>
          <xsd:sequence minOccurs="0">
            <xsd:element minOccurs="0" nillable="true" name="NFe" form="qualified">
              <xsd:complexType>
                <xsd:sequence minOccurs="0">
                  <xsd:element minOccurs="0" nillable="true" name="infNFe" form="qualified">
                    <xsd:complexType>
                      <xsd:sequence minOccurs="0">
                        <xsd:element minOccurs="0" nillable="true" name="ide" form="qualified">
                          <xsd:complexType>
                            <xsd:sequence minOccurs="0">
                              <xsd:element minOccurs="0" nillable="true" type="xsd:integer" name="cUF" form="qualified"/>
                              <xsd:element minOccurs="0" nillable="true" type="xsd:integer" name="cNF" form="qualified"/>
                              <xsd:element minOccurs="0" nillable="true" type="xsd:string" name="natOp" form="qualified"/>
                              <xsd:element minOccurs="0" nillable="true" type="xsd:integer" name="mod" form="qualified"/>
                              <xsd:element minOccurs="0" nillable="true" type="xsd:integer" name="serie" form="qualified"/>
                              <xsd:element minOccurs="0" nillable="true" type="xsd:integer" name="nNF" form="qualified"/>
                              <xsd:element minOccurs="0" nillable="true" type="xsd:dateTime" name="dhEmi" form="qualified"/>
                              <xsd:element minOccurs="0" nillable="true" type="xsd:dateTime" name="dhSaiEnt" form="qualified"/>
                              <xsd:element minOccurs="0" nillable="true" type="xsd:integer" name="tpNF" form="qualified"/>
                              <xsd:element minOccurs="0" nillable="true" type="xsd:integer" name="idDest" form="qualified"/>
                              <xsd:element minOccurs="0" nillable="true" type="xsd:integer" name="cMunFG" form="qualified"/>
                              <xsd:element minOccurs="0" nillable="true" type="xsd:integer" name="tpImp" form="qualified"/>
                              <xsd:element minOccurs="0" nillable="true" type="xsd:integer" name="tpEmis" form="qualified"/>
                              <xsd:element minOccurs="0" nillable="true" type="xsd:integer" name="cDV" form="qualified"/>
                              <xsd:element minOccurs="0" nillable="true" type="xsd:integer" name="tpAmb" form="qualified"/>
                              <xsd:element minOccurs="0" nillable="true" type="xsd:integer" name="finNFe" form="qualified"/>
                              <xsd:element minOccurs="0" nillable="true" type="xsd:integer" name="indFinal" form="qualified"/>
                              <xsd:element minOccurs="0" nillable="true" type="xsd:integer" name="indPres" form="qualified"/>
                              <xsd:element minOccurs="0" nillable="true" type="xsd:integer" name="procEmi" form="qualified"/>
                              <xsd:element minOccurs="0" nillable="true" type="xsd:string" name="verProc" form="qualified"/>
                            </xsd:sequence>
                          </xsd:complexType>
                        </xsd:element>
                        <xsd:element minOccurs="0" nillable="true" name="emit" form="qualified">
                          <xsd:complexType>
                            <xsd:sequence minOccurs="0">
                              <xsd:element minOccurs="0" nillable="true" type="xsd:integer" name="CNPJ" form="qualified"/>
                              <xsd:element minOccurs="0" nillable="true" type="xsd:string" name="xNome" form="qualified"/>
                              <xsd:element minOccurs="0" nillable="true" type="xsd:string" name="xFant" form="qualified"/>
                              <xsd:element minOccurs="0" nillable="true" name="enderEmit" form="qualified">
                                <xsd:complexType>
                                  <xsd:sequence minOccurs="0">
                                    <xsd:element minOccurs="0" nillable="true" type="xsd:string" name="xLgr" form="qualified"/>
                                    <xsd:element minOccurs="0" nillable="true" type="xsd:string" name="nro" form="qualified"/>
                                    <xsd:element minOccurs="0" nillable="true" type="xsd:string" name="xBairro" form="qualified"/>
                                    <xsd:element minOccurs="0" nillable="true" type="xsd:integer" name="cMun" form="qualified"/>
                                    <xsd:element minOccurs="0" nillable="true" type="xsd:string" name="xMun" form="qualified"/>
                                    <xsd:element minOccurs="0" nillable="true" type="xsd:string" name="UF" form="qualified"/>
                                    <xsd:element minOccurs="0" nillable="true" type="xsd:integer" name="CEP" form="qualified"/>
                                    <xsd:element minOccurs="0" nillable="true" type="xsd:integer" name="cPais" form="qualified"/>
                                    <xsd:element minOccurs="0" nillable="true" type="xsd:string" name="xPais" form="qualified"/>
                                    <xsd:element minOccurs="0" nillable="true" type="xsd:integer" name="fone" form="qualified"/>
                                  </xsd:sequence>
                                </xsd:complexType>
                              </xsd:element>
                              <xsd:element minOccurs="0" nillable="true" type="xsd:integer" name="IE" form="qualified"/>
                              <xsd:element minOccurs="0" nillable="true" type="xsd:integer" name="IM" form="qualified"/>
                              <xsd:element minOccurs="0" nillable="true" type="xsd:integer" name="CNAE" form="qualified"/>
                              <xsd:element minOccurs="0" nillable="true" type="xsd:integer" name="CRT" form="qualified"/>
                            </xsd:sequence>
                          </xsd:complexType>
                        </xsd:element>
                        <xsd:element minOccurs="0" nillable="true" name="dest" form="qualified">
                          <xsd:complexType>
                            <xsd:sequence minOccurs="0">
                              <xsd:element minOccurs="0" nillable="true" type="xsd:integer" name="CNPJ" form="qualified"/>
                              <xsd:element minOccurs="0" nillable="true" type="xsd:string" name="xNome" form="qualified"/>
                              <xsd:element minOccurs="0" nillable="true" name="enderDest" form="qualified">
                                <xsd:complexType>
                                  <xsd:sequence minOccurs="0">
                                    <xsd:element minOccurs="0" nillable="true" type="xsd:string" name="xLgr" form="qualified"/>
                                    <xsd:element minOccurs="0" nillable="true" type="xsd:integer" name="nro" form="qualified"/>
                                    <xsd:element minOccurs="0" nillable="true" type="xsd:string" name="xBairro" form="qualified"/>
                                    <xsd:element minOccurs="0" nillable="true" type="xsd:integer" name="cMun" form="qualified"/>
                                    <xsd:element minOccurs="0" nillable="true" type="xsd:string" name="xMun" form="qualified"/>
                                    <xsd:element minOccurs="0" nillable="true" type="xsd:string" name="UF" form="qualified"/>
                                    <xsd:element minOccurs="0" nillable="true" type="xsd:integer" name="CEP" form="qualified"/>
                                    <xsd:element minOccurs="0" nillable="true" type="xsd:integer" name="cPais" form="qualified"/>
                                    <xsd:element minOccurs="0" nillable="true" type="xsd:string" name="xPais" form="qualified"/>
                                    <xsd:element minOccurs="0" nillable="true" type="xsd:integer" name="fone" form="qualified"/>
                                  </xsd:sequence>
                                </xsd:complexType>
                              </xsd:element>
                              <xsd:element minOccurs="0" nillable="true" type="xsd:integer" name="indIEDest" form="qualified"/>
                              <xsd:element minOccurs="0" nillable="true" type="xsd:integer" name="IE" form="qualified"/>
                              <xsd:element minOccurs="0" nillable="true" type="xsd:string" name="email" form="qualified"/>
                            </xsd:sequence>
                          </xsd:complexType>
                        </xsd:element>
                        <xsd:element minOccurs="0" maxOccurs="unbounded" nillable="true" name="det" form="qualified">
                          <xsd:complexType>
                            <xsd:sequence minOccurs="0">
                              <xsd:element minOccurs="0" nillable="true" name="prod" form="qualified">
                                <xsd:complexType>
                                  <xsd:all>
                                    <xsd:element minOccurs="0" nillable="true" type="xsd:string" name="cProd" form="qualified"/>
                                    <xsd:element minOccurs="0" nillable="true" type="xsd:integer" name="cEAN" form="qualified"/>
                                    <xsd:element minOccurs="0" nillable="true" type="xsd:string" name="xProd" form="qualified"/>
                                    <xsd:element minOccurs="0" nillable="true" type="xsd:integer" name="NCM" form="qualified"/>
                                    <xsd:element minOccurs="0" nillable="true" type="xsd:integer" name="CEST" form="qualified"/>
                                    <xsd:element minOccurs="0" nillable="true" type="xsd:string" name="indEscala" form="qualified"/>
                                    <xsd:element minOccurs="0" nillable="true" type="xsd:integer" name="CFOP" form="qualified"/>
                                    <xsd:element minOccurs="0" nillable="true" type="xsd:string" name="uCom" form="qualified"/>
                                    <xsd:element minOccurs="0" nillable="true" type="xsd:double" name="qCom" form="qualified"/>
                                    <xsd:element minOccurs="0" nillable="true" type="xsd:double" name="vUnCom" form="qualified"/>
                                    <xsd:element minOccurs="0" nillable="true" type="xsd:double" name="vProd" form="qualified"/>
                                    <xsd:element minOccurs="0" nillable="true" type="xsd:integer" name="cEANTrib" form="qualified"/>
                                    <xsd:element minOccurs="0" nillable="true" type="xsd:string" name="uTrib" form="qualified"/>
                                    <xsd:element minOccurs="0" nillable="true" type="xsd:double" name="qTrib" form="qualified"/>
                                    <xsd:element minOccurs="0" nillable="true" type="xsd:double" name="vUnTrib" form="qualified"/>
                                    <xsd:element minOccurs="0" nillable="true" type="xsd:integer" name="indTot" form="qualified"/>
                                    <xsd:element minOccurs="0" nillable="true" type="xsd:string" name="xPed" form="qualified"/>
                                    <xsd:element minOccurs="0" nillable="true" type="xsd:integer" name="nItemPed" form="qualified"/>
                                    <xsd:element minOccurs="0" nillable="true" type="xsd:string" name="nFCI" form="qualified"/>
                                  </xsd:all>
                                </xsd:complexType>
                              </xsd:element>
                              <xsd:element minOccurs="0" nillable="true" name="imposto" form="qualified">
                                <xsd:complexType>
                                  <xsd:sequence minOccurs="0">
                                    <xsd:element minOccurs="0" nillable="true" name="ICMS" form="qualified">
                                      <xsd:complexType>
                                        <xsd:sequence minOccurs="0">
                                          <xsd:element minOccurs="0" nillable="true" name="ICMS00" form="qualified">
                                            <xsd:complexType>
                                              <xsd:sequence minOccurs="0">
                                                <xsd:element minOccurs="0" nillable="true" type="xsd:integer" name="orig" form="qualified"/>
                                                <xsd:element minOccurs="0" nillable="true" type="xsd:integer" name="CST" form="qualified"/>
                                                <xsd:element minOccurs="0" nillable="true" type="xsd:integer" name="modBC" form="qualified"/>
                                                <xsd:element minOccurs="0" nillable="true" type="xsd:double" name="vBC" form="qualified"/>
                                                <xsd:element minOccurs="0" nillable="true" type="xsd:double" name="pICMS" form="qualified"/>
                                                <xsd:element minOccurs="0" nillable="true" type="xsd:double" name="vICMS" form="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  <xsd:element minOccurs="0" nillable="true" name="IPI" form="qualified">
                                      <xsd:complexType>
                                        <xsd:sequence minOccurs="0">
                                          <xsd:element minOccurs="0" nillable="true" type="xsd:integer" name="cEnq" form="qualified"/>
                                          <xsd:element minOccurs="0" nillable="true" name="IPITrib" form="qualified">
                                            <xsd:complexType>
                                              <xsd:sequence minOccurs="0">
                                                <xsd:element minOccurs="0" nillable="true" type="xsd:integer" name="CST" form="qualified"/>
                                                <xsd:element minOccurs="0" nillable="true" type="xsd:double" name="vBC" form="qualified"/>
                                                <xsd:element minOccurs="0" nillable="true" type="xsd:double" name="pIPI" form="qualified"/>
                                                <xsd:element minOccurs="0" nillable="true" type="xsd:double" name="vIPI" form="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  <xsd:element minOccurs="0" nillable="true" name="PIS" form="qualified">
                                      <xsd:complexType>
                                        <xsd:sequence minOccurs="0">
                                          <xsd:element minOccurs="0" nillable="true" name="PISAliq" form="qualified">
                                            <xsd:complexType>
                                              <xsd:sequence minOccurs="0">
                                                <xsd:element minOccurs="0" nillable="true" type="xsd:integer" name="CST" form="qualified"/>
                                                <xsd:element minOccurs="0" nillable="true" type="xsd:double" name="vBC" form="qualified"/>
                                                <xsd:element minOccurs="0" nillable="true" type="xsd:double" name="pPIS" form="qualified"/>
                                                <xsd:element minOccurs="0" nillable="true" type="xsd:double" name="vPIS" form="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  <xsd:element minOccurs="0" nillable="true" name="COFINS" form="qualified">
                                      <xsd:complexType>
                                        <xsd:sequence minOccurs="0">
                                          <xsd:element minOccurs="0" nillable="true" name="COFINSAliq" form="qualified">
                                            <xsd:complexType>
                                              <xsd:sequence minOccurs="0">
                                                <xsd:element minOccurs="0" nillable="true" type="xsd:integer" name="CST" form="qualified"/>
                                                <xsd:element minOccurs="0" nillable="true" type="xsd:double" name="vBC" form="qualified"/>
                                                <xsd:element minOccurs="0" nillable="true" type="xsd:double" name="pCOFINS" form="qualified"/>
                                                <xsd:element minOccurs="0" nillable="true" type="xsd:double" name="vCOFINS" form="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type="xsd:string" name="infAdProd" form="qualified"/>
                            </xsd:sequence>
                            <xsd:attribute name="nItem" form="unqualified" type="xsd:integer"/>
                          </xsd:complexType>
                        </xsd:element>
                        <xsd:element minOccurs="0" nillable="true" name="total" form="qualified">
                          <xsd:complexType>
                            <xsd:sequence minOccurs="0">
                              <xsd:element minOccurs="0" nillable="true" name="ICMSTot" form="qualified">
                                <xsd:complexType>
                                  <xsd:sequence minOccurs="0">
                                    <xsd:element minOccurs="0" nillable="true" type="xsd:double" name="vBC" form="qualified"/>
                                    <xsd:element minOccurs="0" nillable="true" type="xsd:double" name="vICMS" form="qualified"/>
                                    <xsd:element minOccurs="0" nillable="true" type="xsd:double" name="vICMSDeson" form="qualified"/>
                                    <xsd:element minOccurs="0" nillable="true" type="xsd:double" name="vFCP" form="qualified"/>
                                    <xsd:element minOccurs="0" nillable="true" type="xsd:double" name="vBCST" form="qualified"/>
                                    <xsd:element minOccurs="0" nillable="true" type="xsd:double" name="vST" form="qualified"/>
                                    <xsd:element minOccurs="0" nillable="true" type="xsd:double" name="vFCPST" form="qualified"/>
                                    <xsd:element minOccurs="0" nillable="true" type="xsd:double" name="vFCPSTRet" form="qualified"/>
                                    <xsd:element minOccurs="0" nillable="true" type="xsd:double" name="vProd" form="qualified"/>
                                    <xsd:element minOccurs="0" nillable="true" type="xsd:double" name="vFrete" form="qualified"/>
                                    <xsd:element minOccurs="0" nillable="true" type="xsd:double" name="vSeg" form="qualified"/>
                                    <xsd:element minOccurs="0" nillable="true" type="xsd:double" name="vDesc" form="qualified"/>
                                    <xsd:element minOccurs="0" nillable="true" type="xsd:double" name="vII" form="qualified"/>
                                    <xsd:element minOccurs="0" nillable="true" type="xsd:double" name="vIPI" form="qualified"/>
                                    <xsd:element minOccurs="0" nillable="true" type="xsd:double" name="vIPIDevol" form="qualified"/>
                                    <xsd:element minOccurs="0" nillable="true" type="xsd:double" name="vPIS" form="qualified"/>
                                    <xsd:element minOccurs="0" nillable="true" type="xsd:double" name="vCOFINS" form="qualified"/>
                                    <xsd:element minOccurs="0" nillable="true" type="xsd:double" name="vOutro" form="qualified"/>
                                    <xsd:element minOccurs="0" nillable="true" type="xsd:double" name="vNF" form="qualified"/>
                                  </xsd:sequence>
                                </xsd:complexType>
                              </xsd:element>
                              <xsd:element minOccurs="0" nillable="true" type="xsd:string" name="retTrib" form="qualified"/>
                            </xsd:sequence>
                          </xsd:complexType>
                        </xsd:element>
                        <xsd:element minOccurs="0" nillable="true" name="transp" form="qualified">
                          <xsd:complexType>
                            <xsd:sequence minOccurs="0">
                              <xsd:element minOccurs="0" nillable="true" type="xsd:integer" name="modFrete" form="qualified"/>
                              <xsd:element minOccurs="0" nillable="true" name="transporta" form="qualified">
                                <xsd:complexType>
                                  <xsd:sequence minOccurs="0">
                                    <xsd:element minOccurs="0" nillable="true" type="xsd:integer" name="CNPJ" form="qualified"/>
                                    <xsd:element minOccurs="0" nillable="true" type="xsd:string" name="xNome" form="qualified"/>
                                    <xsd:element minOccurs="0" nillable="true" type="xsd:integer" name="IE" form="qualified"/>
                                    <xsd:element minOccurs="0" nillable="true" type="xsd:string" name="xEnder" form="qualified"/>
                                    <xsd:element minOccurs="0" nillable="true" type="xsd:string" name="xMun" form="qualified"/>
                                    <xsd:element minOccurs="0" nillable="true" type="xsd:string" name="UF" form="qualified"/>
                                  </xsd:sequence>
                                </xsd:complexType>
                              </xsd:element>
                              <xsd:element minOccurs="0" nillable="true" name="vol" form="qualified">
                                <xsd:complexType>
                                  <xsd:sequence minOccurs="0">
                                    <xsd:element minOccurs="0" nillable="true" type="xsd:integer" name="qVol" form="qualified"/>
                                    <xsd:element minOccurs="0" nillable="true" type="xsd:string" name="esp" form="qualified"/>
                                    <xsd:element minOccurs="0" nillable="true" type="xsd:double" name="pesoL" form="qualified"/>
                                    <xsd:element minOccurs="0" nillable="true" type="xsd:double" name="pesoB" form="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cobr" form="qualified">
                          <xsd:complexType>
                            <xsd:sequence minOccurs="0">
                              <xsd:element minOccurs="0" nillable="true" name="fat" form="qualified">
                                <xsd:complexType>
                                  <xsd:sequence minOccurs="0">
                                    <xsd:element minOccurs="0" nillable="true" type="xsd:string" name="nFat" form="qualified"/>
                                    <xsd:element minOccurs="0" nillable="true" type="xsd:double" name="vOrig" form="qualified"/>
                                    <xsd:element minOccurs="0" nillable="true" type="xsd:double" name="vDesc" form="qualified"/>
                                    <xsd:element minOccurs="0" nillable="true" type="xsd:double" name="vLiq" form="qualified"/>
                                  </xsd:sequence>
                                </xsd:complexType>
                              </xsd:element>
                              <xsd:element minOccurs="0" maxOccurs="unbounded" nillable="true" name="dup" form="qualified">
                                <xsd:complexType>
                                  <xsd:sequence minOccurs="0">
                                    <xsd:element minOccurs="0" nillable="true" type="xsd:integer" name="nDup" form="qualified"/>
                                    <xsd:element minOccurs="0" nillable="true" type="xsd:date" name="dVenc" form="qualified"/>
                                    <xsd:element minOccurs="0" nillable="true" type="xsd:double" name="vDup" form="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pag" form="qualified">
                          <xsd:complexType>
                            <xsd:sequence minOccurs="0">
                              <xsd:element minOccurs="0" nillable="true" name="detPag" form="qualified">
                                <xsd:complexType>
                                  <xsd:sequence minOccurs="0">
                                    <xsd:element minOccurs="0" nillable="true" type="xsd:integer" name="indPag" form="qualified"/>
                                    <xsd:element minOccurs="0" nillable="true" type="xsd:integer" name="tPag" form="qualified"/>
                                    <xsd:element minOccurs="0" nillable="true" type="xsd:double" name="vPag" form="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infAdic" form="qualified">
                          <xsd:complexType>
                            <xsd:sequence minOccurs="0">
                              <xsd:element minOccurs="0" nillable="true" type="xsd:string" name="infCpl" form="qualified"/>
                            </xsd:sequence>
                          </xsd:complexType>
                        </xsd:element>
                      </xsd:sequence>
                      <xsd:attribute name="Id" form="unqualified" type="xsd:string"/>
                      <xsd:attribute name="versao" form="unqualified" type="xsd:double"/>
                    </xsd:complexType>
                  </xsd:element>
                  <xsd:element minOccurs="0" ref="ns0:Signature"/>
                </xsd:sequence>
              </xsd:complexType>
            </xsd:element>
            <xsd:element minOccurs="0" nillable="true" name="protNFe" form="qualified">
              <xsd:complexType>
                <xsd:sequence minOccurs="0">
                  <xsd:element minOccurs="0" nillable="true" name="infProt" form="qualified">
                    <xsd:complexType>
                      <xsd:sequence minOccurs="0">
                        <xsd:element minOccurs="0" nillable="true" type="xsd:integer" name="tpAmb" form="qualified"/>
                        <xsd:element minOccurs="0" nillable="true" type="xsd:string" name="verAplic" form="qualified"/>
                        <xsd:element minOccurs="0" nillable="true" type="xsd:integer" name="chNFe" form="qualified"/>
                        <xsd:element minOccurs="0" nillable="true" type="xsd:dateTime" name="dhRecbto" form="qualified"/>
                        <xsd:element minOccurs="0" nillable="true" type="xsd:integer" name="nProt" form="qualified"/>
                        <xsd:element minOccurs="0" nillable="true" type="xsd:string" name="digVal" form="qualified"/>
                        <xsd:element minOccurs="0" nillable="true" type="xsd:integer" name="cStat" form="qualified"/>
                        <xsd:element minOccurs="0" nillable="true" type="xsd:string" name="xMotivo" form="qualified"/>
                      </xsd:sequence>
                    </xsd:complexType>
                  </xsd:element>
                </xsd:sequence>
                <xsd:attribute name="versao" form="unqualified" type="xsd:double"/>
              </xsd:complexType>
            </xsd:element>
          </xsd:sequence>
          <xsd:attribute name="versao" form="unqualified" type="xsd:double"/>
        </xsd:complexType>
      </xsd:element>
    </xsd:schema>
  </Schema>
  <Map ID="1" Name="nfeProc_Mapa" RootElement="nfeProc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1419225</xdr:colOff>
      <xdr:row>32</xdr:row>
      <xdr:rowOff>180975</xdr:rowOff>
    </xdr:from>
    <xdr:to>
      <xdr:col>7</xdr:col>
      <xdr:colOff>133350</xdr:colOff>
      <xdr:row>40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426B8E-FA7A-45C3-BA12-622E22DDCAB2}"/>
            </a:ext>
          </a:extLst>
        </xdr:cNvPr>
        <xdr:cNvSpPr txBox="1"/>
      </xdr:nvSpPr>
      <xdr:spPr>
        <a:xfrm>
          <a:off x="2247900" y="6438900"/>
          <a:ext cx="4371975" cy="1362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Preciso alterar a fórmula na coluna "I" de modo que, se tiver a letra "T" na coluna "O" ela</a:t>
          </a:r>
          <a:r>
            <a:rPr lang="pt-BR" sz="1100" baseline="0"/>
            <a:t> me retorna em "zero" e se não tiver a letra "T" faz as operações normais.</a:t>
          </a:r>
        </a:p>
        <a:p>
          <a:r>
            <a:rPr lang="pt-BR" sz="1100" baseline="0"/>
            <a:t>Do jeito que está ela funciona bem enquanto estiver dados na linha "A" em diante.</a:t>
          </a:r>
        </a:p>
        <a:p>
          <a:r>
            <a:rPr lang="pt-BR" sz="1100" baseline="0"/>
            <a:t>Mas quando não tem dados na linha "A" está dando esse erro #VALOR!</a:t>
          </a:r>
        </a:p>
        <a:p>
          <a:r>
            <a:rPr lang="pt-BR" sz="1100" baseline="0"/>
            <a:t>Tentei algumas combinações mas não consegui tratar esse erro.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" displayName="Tabela1" ref="A1:FA32" totalsRowShown="0">
  <autoFilter ref="A1:FA32" xr:uid="{00000000-0009-0000-0100-000002000000}"/>
  <tableColumns count="157">
    <tableColumn id="1" xr3:uid="{00000000-0010-0000-0000-000001000000}" name="versao"/>
    <tableColumn id="2" xr3:uid="{00000000-0010-0000-0000-000002000000}" name="versao2"/>
    <tableColumn id="3" xr3:uid="{00000000-0010-0000-0000-000003000000}" name="Id"/>
    <tableColumn id="4" xr3:uid="{00000000-0010-0000-0000-000004000000}" name="ns1:cUF"/>
    <tableColumn id="5" xr3:uid="{00000000-0010-0000-0000-000005000000}" name="ns1:cNF"/>
    <tableColumn id="6" xr3:uid="{00000000-0010-0000-0000-000006000000}" name="ns1:natOp"/>
    <tableColumn id="7" xr3:uid="{00000000-0010-0000-0000-000007000000}" name="ns1:mod"/>
    <tableColumn id="8" xr3:uid="{00000000-0010-0000-0000-000008000000}" name="ns1:serie"/>
    <tableColumn id="9" xr3:uid="{00000000-0010-0000-0000-000009000000}" name="ns1:nNF"/>
    <tableColumn id="10" xr3:uid="{00000000-0010-0000-0000-00000A000000}" name="ns1:dhEmi"/>
    <tableColumn id="11" xr3:uid="{00000000-0010-0000-0000-00000B000000}" name="ns1:tpNF"/>
    <tableColumn id="12" xr3:uid="{00000000-0010-0000-0000-00000C000000}" name="ns1:idDest"/>
    <tableColumn id="13" xr3:uid="{00000000-0010-0000-0000-00000D000000}" name="ns1:cMunFG"/>
    <tableColumn id="14" xr3:uid="{00000000-0010-0000-0000-00000E000000}" name="ns1:tpImp"/>
    <tableColumn id="15" xr3:uid="{00000000-0010-0000-0000-00000F000000}" name="ns1:tpEmis"/>
    <tableColumn id="16" xr3:uid="{00000000-0010-0000-0000-000010000000}" name="ns1:cDV"/>
    <tableColumn id="17" xr3:uid="{00000000-0010-0000-0000-000011000000}" name="ns1:tpAmb"/>
    <tableColumn id="18" xr3:uid="{00000000-0010-0000-0000-000012000000}" name="ns1:finNFe"/>
    <tableColumn id="19" xr3:uid="{00000000-0010-0000-0000-000013000000}" name="ns1:indFinal"/>
    <tableColumn id="20" xr3:uid="{00000000-0010-0000-0000-000014000000}" name="ns1:indPres"/>
    <tableColumn id="21" xr3:uid="{00000000-0010-0000-0000-000015000000}" name="ns1:procEmi"/>
    <tableColumn id="22" xr3:uid="{00000000-0010-0000-0000-000016000000}" name="ns1:verProc"/>
    <tableColumn id="23" xr3:uid="{00000000-0010-0000-0000-000017000000}" name="ns1:CNPJ"/>
    <tableColumn id="24" xr3:uid="{00000000-0010-0000-0000-000018000000}" name="ns1:xNome"/>
    <tableColumn id="25" xr3:uid="{00000000-0010-0000-0000-000019000000}" name="ns1:xFant"/>
    <tableColumn id="26" xr3:uid="{00000000-0010-0000-0000-00001A000000}" name="ns1:xLgr"/>
    <tableColumn id="27" xr3:uid="{00000000-0010-0000-0000-00001B000000}" name="ns1:nro"/>
    <tableColumn id="28" xr3:uid="{00000000-0010-0000-0000-00001C000000}" name="ns1:xBairro"/>
    <tableColumn id="29" xr3:uid="{00000000-0010-0000-0000-00001D000000}" name="ns1:cMun"/>
    <tableColumn id="30" xr3:uid="{00000000-0010-0000-0000-00001E000000}" name="ns1:xMun"/>
    <tableColumn id="31" xr3:uid="{00000000-0010-0000-0000-00001F000000}" name="ns1:UF"/>
    <tableColumn id="32" xr3:uid="{00000000-0010-0000-0000-000020000000}" name="ns1:CEP"/>
    <tableColumn id="33" xr3:uid="{00000000-0010-0000-0000-000021000000}" name="ns1:cPais"/>
    <tableColumn id="34" xr3:uid="{00000000-0010-0000-0000-000022000000}" name="ns1:xPais"/>
    <tableColumn id="35" xr3:uid="{00000000-0010-0000-0000-000023000000}" name="ns1:fone"/>
    <tableColumn id="36" xr3:uid="{00000000-0010-0000-0000-000024000000}" name="ns1:IE"/>
    <tableColumn id="37" xr3:uid="{00000000-0010-0000-0000-000025000000}" name="ns1:IEST"/>
    <tableColumn id="38" xr3:uid="{00000000-0010-0000-0000-000026000000}" name="ns1:IM"/>
    <tableColumn id="39" xr3:uid="{00000000-0010-0000-0000-000027000000}" name="ns1:CNAE"/>
    <tableColumn id="40" xr3:uid="{00000000-0010-0000-0000-000028000000}" name="ns1:CRT"/>
    <tableColumn id="41" xr3:uid="{00000000-0010-0000-0000-000029000000}" name="ns1:CNPJ3"/>
    <tableColumn id="42" xr3:uid="{00000000-0010-0000-0000-00002A000000}" name="ns1:xNome4"/>
    <tableColumn id="43" xr3:uid="{00000000-0010-0000-0000-00002B000000}" name="ns1:xLgr5"/>
    <tableColumn id="44" xr3:uid="{00000000-0010-0000-0000-00002C000000}" name="ns1:nro6"/>
    <tableColumn id="45" xr3:uid="{00000000-0010-0000-0000-00002D000000}" name="ns1:xBairro7"/>
    <tableColumn id="46" xr3:uid="{00000000-0010-0000-0000-00002E000000}" name="ns1:cMun8"/>
    <tableColumn id="47" xr3:uid="{00000000-0010-0000-0000-00002F000000}" name="ns1:xMun9"/>
    <tableColumn id="48" xr3:uid="{00000000-0010-0000-0000-000030000000}" name="ns1:UF10"/>
    <tableColumn id="49" xr3:uid="{00000000-0010-0000-0000-000031000000}" name="ns1:CEP11"/>
    <tableColumn id="50" xr3:uid="{00000000-0010-0000-0000-000032000000}" name="ns1:cPais12"/>
    <tableColumn id="51" xr3:uid="{00000000-0010-0000-0000-000033000000}" name="ns1:xPais13"/>
    <tableColumn id="52" xr3:uid="{00000000-0010-0000-0000-000034000000}" name="ns1:fone14"/>
    <tableColumn id="53" xr3:uid="{00000000-0010-0000-0000-000035000000}" name="ns1:indIEDest"/>
    <tableColumn id="54" xr3:uid="{00000000-0010-0000-0000-000036000000}" name="ns1:IE15"/>
    <tableColumn id="55" xr3:uid="{00000000-0010-0000-0000-000037000000}" name="ns1:email"/>
    <tableColumn id="56" xr3:uid="{00000000-0010-0000-0000-000038000000}" name="nItem"/>
    <tableColumn id="57" xr3:uid="{00000000-0010-0000-0000-000039000000}" name="ns1:cProd"/>
    <tableColumn id="58" xr3:uid="{00000000-0010-0000-0000-00003A000000}" name="ns1:cEAN"/>
    <tableColumn id="59" xr3:uid="{00000000-0010-0000-0000-00003B000000}" name="ns1:xProd"/>
    <tableColumn id="60" xr3:uid="{00000000-0010-0000-0000-00003C000000}" name="ns1:NCM"/>
    <tableColumn id="61" xr3:uid="{00000000-0010-0000-0000-00003D000000}" name="ns1:CEST"/>
    <tableColumn id="62" xr3:uid="{00000000-0010-0000-0000-00003E000000}" name="ns1:CFOP"/>
    <tableColumn id="63" xr3:uid="{00000000-0010-0000-0000-00003F000000}" name="ns1:uCom"/>
    <tableColumn id="64" xr3:uid="{00000000-0010-0000-0000-000040000000}" name="ns1:qCom"/>
    <tableColumn id="65" xr3:uid="{00000000-0010-0000-0000-000041000000}" name="ns1:vUnCom"/>
    <tableColumn id="66" xr3:uid="{00000000-0010-0000-0000-000042000000}" name="ns1:vProd"/>
    <tableColumn id="67" xr3:uid="{00000000-0010-0000-0000-000043000000}" name="ns1:cEANTrib"/>
    <tableColumn id="68" xr3:uid="{00000000-0010-0000-0000-000044000000}" name="ns1:uTrib"/>
    <tableColumn id="69" xr3:uid="{00000000-0010-0000-0000-000045000000}" name="ns1:qTrib"/>
    <tableColumn id="70" xr3:uid="{00000000-0010-0000-0000-000046000000}" name="ns1:vUnTrib"/>
    <tableColumn id="71" xr3:uid="{00000000-0010-0000-0000-000047000000}" name="ns1:indTot"/>
    <tableColumn id="72" xr3:uid="{00000000-0010-0000-0000-000048000000}" name="ns1:nFCI"/>
    <tableColumn id="73" xr3:uid="{00000000-0010-0000-0000-000049000000}" name="ns1:orig"/>
    <tableColumn id="74" xr3:uid="{00000000-0010-0000-0000-00004A000000}" name="ns1:CST"/>
    <tableColumn id="75" xr3:uid="{00000000-0010-0000-0000-00004B000000}" name="ns1:modBC"/>
    <tableColumn id="76" xr3:uid="{00000000-0010-0000-0000-00004C000000}" name="ns1:vBC"/>
    <tableColumn id="77" xr3:uid="{00000000-0010-0000-0000-00004D000000}" name="ns1:pICMS"/>
    <tableColumn id="78" xr3:uid="{00000000-0010-0000-0000-00004E000000}" name="ns1:vICMS"/>
    <tableColumn id="79" xr3:uid="{00000000-0010-0000-0000-00004F000000}" name="ns1:modBCST"/>
    <tableColumn id="80" xr3:uid="{00000000-0010-0000-0000-000050000000}" name="ns1:pMVAST"/>
    <tableColumn id="81" xr3:uid="{00000000-0010-0000-0000-000051000000}" name="ns1:vBCST"/>
    <tableColumn id="82" xr3:uid="{00000000-0010-0000-0000-000052000000}" name="ns1:pICMSST"/>
    <tableColumn id="83" xr3:uid="{00000000-0010-0000-0000-000053000000}" name="ns1:vICMSST"/>
    <tableColumn id="84" xr3:uid="{00000000-0010-0000-0000-000054000000}" name="ns1:cEnq"/>
    <tableColumn id="85" xr3:uid="{00000000-0010-0000-0000-000055000000}" name="ns1:CST16"/>
    <tableColumn id="86" xr3:uid="{00000000-0010-0000-0000-000056000000}" name="ns1:CST17"/>
    <tableColumn id="87" xr3:uid="{00000000-0010-0000-0000-000057000000}" name="ns1:vBC18"/>
    <tableColumn id="88" xr3:uid="{00000000-0010-0000-0000-000058000000}" name="ns1:pIPI"/>
    <tableColumn id="89" xr3:uid="{00000000-0010-0000-0000-000059000000}" name="ns1:vIPI"/>
    <tableColumn id="90" xr3:uid="{00000000-0010-0000-0000-00005A000000}" name="ns1:CST19"/>
    <tableColumn id="91" xr3:uid="{00000000-0010-0000-0000-00005B000000}" name="ns1:vBC20"/>
    <tableColumn id="92" xr3:uid="{00000000-0010-0000-0000-00005C000000}" name="ns1:pPIS"/>
    <tableColumn id="93" xr3:uid="{00000000-0010-0000-0000-00005D000000}" name="ns1:vPIS"/>
    <tableColumn id="94" xr3:uid="{00000000-0010-0000-0000-00005E000000}" name="ns1:CST21"/>
    <tableColumn id="95" xr3:uid="{00000000-0010-0000-0000-00005F000000}" name="ns1:vBC22"/>
    <tableColumn id="96" xr3:uid="{00000000-0010-0000-0000-000060000000}" name="ns1:pCOFINS"/>
    <tableColumn id="97" xr3:uid="{00000000-0010-0000-0000-000061000000}" name="ns1:vCOFINS"/>
    <tableColumn id="98" xr3:uid="{00000000-0010-0000-0000-000062000000}" name="ns1:infAdProd"/>
    <tableColumn id="99" xr3:uid="{00000000-0010-0000-0000-000063000000}" name="ns1:vBC23"/>
    <tableColumn id="100" xr3:uid="{00000000-0010-0000-0000-000064000000}" name="ns1:vICMS24"/>
    <tableColumn id="101" xr3:uid="{00000000-0010-0000-0000-000065000000}" name="ns1:vICMSDeson"/>
    <tableColumn id="102" xr3:uid="{00000000-0010-0000-0000-000066000000}" name="ns1:vFCP"/>
    <tableColumn id="103" xr3:uid="{00000000-0010-0000-0000-000067000000}" name="ns1:vBCST25"/>
    <tableColumn id="104" xr3:uid="{00000000-0010-0000-0000-000068000000}" name="ns1:vST"/>
    <tableColumn id="105" xr3:uid="{00000000-0010-0000-0000-000069000000}" name="ns1:vFCPST"/>
    <tableColumn id="106" xr3:uid="{00000000-0010-0000-0000-00006A000000}" name="ns1:vFCPSTRet"/>
    <tableColumn id="107" xr3:uid="{00000000-0010-0000-0000-00006B000000}" name="ns1:vProd26"/>
    <tableColumn id="108" xr3:uid="{00000000-0010-0000-0000-00006C000000}" name="ns1:vFrete"/>
    <tableColumn id="109" xr3:uid="{00000000-0010-0000-0000-00006D000000}" name="ns1:vSeg"/>
    <tableColumn id="110" xr3:uid="{00000000-0010-0000-0000-00006E000000}" name="ns1:vDesc"/>
    <tableColumn id="111" xr3:uid="{00000000-0010-0000-0000-00006F000000}" name="ns1:vII"/>
    <tableColumn id="112" xr3:uid="{00000000-0010-0000-0000-000070000000}" name="ns1:vIPI27"/>
    <tableColumn id="113" xr3:uid="{00000000-0010-0000-0000-000071000000}" name="ns1:vIPIDevol"/>
    <tableColumn id="114" xr3:uid="{00000000-0010-0000-0000-000072000000}" name="ns1:vPIS28"/>
    <tableColumn id="115" xr3:uid="{00000000-0010-0000-0000-000073000000}" name="ns1:vCOFINS29"/>
    <tableColumn id="116" xr3:uid="{00000000-0010-0000-0000-000074000000}" name="ns1:vOutro"/>
    <tableColumn id="117" xr3:uid="{00000000-0010-0000-0000-000075000000}" name="ns1:vNF"/>
    <tableColumn id="118" xr3:uid="{00000000-0010-0000-0000-000076000000}" name="ns1:modFrete"/>
    <tableColumn id="119" xr3:uid="{00000000-0010-0000-0000-000077000000}" name="ns1:CNPJ30"/>
    <tableColumn id="120" xr3:uid="{00000000-0010-0000-0000-000078000000}" name="ns1:xNome31"/>
    <tableColumn id="121" xr3:uid="{00000000-0010-0000-0000-000079000000}" name="ns1:IE32"/>
    <tableColumn id="122" xr3:uid="{00000000-0010-0000-0000-00007A000000}" name="ns1:xEnder"/>
    <tableColumn id="123" xr3:uid="{00000000-0010-0000-0000-00007B000000}" name="ns1:xMun33"/>
    <tableColumn id="124" xr3:uid="{00000000-0010-0000-0000-00007C000000}" name="ns1:UF34"/>
    <tableColumn id="125" xr3:uid="{00000000-0010-0000-0000-00007D000000}" name="ns1:qVol"/>
    <tableColumn id="126" xr3:uid="{00000000-0010-0000-0000-00007E000000}" name="ns1:esp"/>
    <tableColumn id="127" xr3:uid="{00000000-0010-0000-0000-00007F000000}" name="ns1:pesoL"/>
    <tableColumn id="128" xr3:uid="{00000000-0010-0000-0000-000080000000}" name="ns1:pesoB"/>
    <tableColumn id="129" xr3:uid="{00000000-0010-0000-0000-000081000000}" name="ns1:nFat"/>
    <tableColumn id="130" xr3:uid="{00000000-0010-0000-0000-000082000000}" name="ns1:vOrig"/>
    <tableColumn id="131" xr3:uid="{00000000-0010-0000-0000-000083000000}" name="ns1:vDesc35"/>
    <tableColumn id="132" xr3:uid="{00000000-0010-0000-0000-000084000000}" name="ns1:vLiq"/>
    <tableColumn id="133" xr3:uid="{00000000-0010-0000-0000-000085000000}" name="ns1:nDup"/>
    <tableColumn id="134" xr3:uid="{00000000-0010-0000-0000-000086000000}" name="ns1:dVenc"/>
    <tableColumn id="135" xr3:uid="{00000000-0010-0000-0000-000087000000}" name="ns1:vDup"/>
    <tableColumn id="136" xr3:uid="{00000000-0010-0000-0000-000088000000}" name="ns1:tPag"/>
    <tableColumn id="137" xr3:uid="{00000000-0010-0000-0000-000089000000}" name="ns1:vPag"/>
    <tableColumn id="138" xr3:uid="{00000000-0010-0000-0000-00008A000000}" name="ns1:infAdFisco"/>
    <tableColumn id="139" xr3:uid="{00000000-0010-0000-0000-00008B000000}" name="ns1:infCpl"/>
    <tableColumn id="140" xr3:uid="{00000000-0010-0000-0000-00008C000000}" name="Algorithm"/>
    <tableColumn id="141" xr3:uid="{00000000-0010-0000-0000-00008D000000}" name="Algorithm36"/>
    <tableColumn id="142" xr3:uid="{00000000-0010-0000-0000-00008E000000}" name="URI"/>
    <tableColumn id="143" xr3:uid="{00000000-0010-0000-0000-00008F000000}" name="Algorithm37"/>
    <tableColumn id="144" xr3:uid="{00000000-0010-0000-0000-000090000000}" name="Algorithm38"/>
    <tableColumn id="145" xr3:uid="{00000000-0010-0000-0000-000091000000}" name="ns2:DigestValue"/>
    <tableColumn id="146" xr3:uid="{00000000-0010-0000-0000-000092000000}" name="ns2:SignatureValue"/>
    <tableColumn id="147" xr3:uid="{00000000-0010-0000-0000-000093000000}" name="ns2:X509Certificate"/>
    <tableColumn id="148" xr3:uid="{00000000-0010-0000-0000-000094000000}" name="versao39"/>
    <tableColumn id="149" xr3:uid="{00000000-0010-0000-0000-000095000000}" name="Id40"/>
    <tableColumn id="150" xr3:uid="{00000000-0010-0000-0000-000096000000}" name="ns1:tpAmb41"/>
    <tableColumn id="151" xr3:uid="{00000000-0010-0000-0000-000097000000}" name="ns1:verAplic"/>
    <tableColumn id="152" xr3:uid="{00000000-0010-0000-0000-000098000000}" name="ns1:chNFe"/>
    <tableColumn id="153" xr3:uid="{00000000-0010-0000-0000-000099000000}" name="ns1:dhRecbto"/>
    <tableColumn id="154" xr3:uid="{00000000-0010-0000-0000-00009A000000}" name="ns1:nProt"/>
    <tableColumn id="155" xr3:uid="{00000000-0010-0000-0000-00009B000000}" name="ns1:digVal"/>
    <tableColumn id="156" xr3:uid="{00000000-0010-0000-0000-00009C000000}" name="ns1:cStat"/>
    <tableColumn id="157" xr3:uid="{00000000-0010-0000-0000-00009D000000}" name="ns1:xMotiv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3.org/2000/09/xmldsig" TargetMode="External"/><Relationship Id="rId3" Type="http://schemas.openxmlformats.org/officeDocument/2006/relationships/hyperlink" Target="http://www.w3.org/2000/09/xmldsig" TargetMode="External"/><Relationship Id="rId7" Type="http://schemas.openxmlformats.org/officeDocument/2006/relationships/hyperlink" Target="http://www.w3.org/2000/09/xmldsig" TargetMode="External"/><Relationship Id="rId2" Type="http://schemas.openxmlformats.org/officeDocument/2006/relationships/hyperlink" Target="http://www.w3.org/TR/2001/REC-xml-c14n-20010315" TargetMode="External"/><Relationship Id="rId1" Type="http://schemas.openxmlformats.org/officeDocument/2006/relationships/hyperlink" Target="http://www.w3.org/TR/2001/REC-xml-c14n-20010315" TargetMode="External"/><Relationship Id="rId6" Type="http://schemas.openxmlformats.org/officeDocument/2006/relationships/hyperlink" Target="http://www.w3.org/TR/2001/REC-xml-c14n-20010315" TargetMode="External"/><Relationship Id="rId5" Type="http://schemas.openxmlformats.org/officeDocument/2006/relationships/hyperlink" Target="http://www.w3.org/2000/09/xmldsig" TargetMode="External"/><Relationship Id="rId4" Type="http://schemas.openxmlformats.org/officeDocument/2006/relationships/hyperlink" Target="http://www.w3.org/2000/09/xmldsig" TargetMode="External"/><Relationship Id="rId9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A32"/>
  <sheetViews>
    <sheetView workbookViewId="0">
      <selection activeCell="A2" sqref="A2:XFD2"/>
    </sheetView>
  </sheetViews>
  <sheetFormatPr defaultRowHeight="15" x14ac:dyDescent="0.25"/>
  <cols>
    <col min="1" max="1" width="9.140625" bestFit="1" customWidth="1"/>
    <col min="2" max="2" width="10.140625" bestFit="1" customWidth="1"/>
    <col min="3" max="3" width="49.85546875" bestFit="1" customWidth="1"/>
    <col min="4" max="5" width="10.140625" bestFit="1" customWidth="1"/>
    <col min="6" max="6" width="54.140625" bestFit="1" customWidth="1"/>
    <col min="7" max="7" width="10.85546875" bestFit="1" customWidth="1"/>
    <col min="8" max="8" width="11.28515625" bestFit="1" customWidth="1"/>
    <col min="9" max="9" width="10.42578125" bestFit="1" customWidth="1"/>
    <col min="10" max="10" width="24.28515625" bestFit="1" customWidth="1"/>
    <col min="11" max="11" width="11.140625" bestFit="1" customWidth="1"/>
    <col min="12" max="12" width="12.5703125" bestFit="1" customWidth="1"/>
    <col min="13" max="13" width="14.28515625" bestFit="1" customWidth="1"/>
    <col min="14" max="14" width="12.140625" bestFit="1" customWidth="1"/>
    <col min="15" max="15" width="12.85546875" bestFit="1" customWidth="1"/>
    <col min="16" max="16" width="10.28515625" bestFit="1" customWidth="1"/>
    <col min="17" max="18" width="12.85546875" bestFit="1" customWidth="1"/>
    <col min="19" max="19" width="14" bestFit="1" customWidth="1"/>
    <col min="20" max="20" width="13.5703125" bestFit="1" customWidth="1"/>
    <col min="21" max="21" width="14" bestFit="1" customWidth="1"/>
    <col min="22" max="22" width="13.5703125" bestFit="1" customWidth="1"/>
    <col min="23" max="23" width="12" bestFit="1" customWidth="1"/>
    <col min="24" max="24" width="51.85546875" bestFit="1" customWidth="1"/>
    <col min="25" max="25" width="31.28515625" bestFit="1" customWidth="1"/>
    <col min="26" max="26" width="13.7109375" bestFit="1" customWidth="1"/>
    <col min="27" max="27" width="9.85546875" bestFit="1" customWidth="1"/>
    <col min="28" max="28" width="16.5703125" bestFit="1" customWidth="1"/>
    <col min="29" max="29" width="11.85546875" bestFit="1" customWidth="1"/>
    <col min="30" max="30" width="12" bestFit="1" customWidth="1"/>
    <col min="31" max="31" width="9.28515625" bestFit="1" customWidth="1"/>
    <col min="32" max="32" width="10.140625" bestFit="1" customWidth="1"/>
    <col min="33" max="33" width="11.28515625" customWidth="1"/>
    <col min="34" max="34" width="11.42578125" bestFit="1" customWidth="1"/>
    <col min="35" max="35" width="11" bestFit="1" customWidth="1"/>
    <col min="36" max="36" width="12" bestFit="1" customWidth="1"/>
    <col min="37" max="37" width="10.42578125" bestFit="1" customWidth="1"/>
    <col min="38" max="38" width="9.28515625" bestFit="1" customWidth="1"/>
    <col min="39" max="39" width="11.7109375" bestFit="1" customWidth="1"/>
    <col min="40" max="40" width="10.140625" bestFit="1" customWidth="1"/>
    <col min="41" max="41" width="12.28515625" bestFit="1" customWidth="1"/>
    <col min="42" max="42" width="21.7109375" bestFit="1" customWidth="1"/>
    <col min="43" max="43" width="27" bestFit="1" customWidth="1"/>
    <col min="44" max="44" width="10.85546875" bestFit="1" customWidth="1"/>
    <col min="45" max="45" width="14.140625" bestFit="1" customWidth="1"/>
    <col min="46" max="46" width="12.85546875" bestFit="1" customWidth="1"/>
    <col min="47" max="47" width="13.28515625" bestFit="1" customWidth="1"/>
    <col min="48" max="48" width="11.28515625" customWidth="1"/>
    <col min="49" max="49" width="12.140625" bestFit="1" customWidth="1"/>
    <col min="50" max="50" width="13.28515625" bestFit="1" customWidth="1"/>
    <col min="51" max="51" width="13.42578125" bestFit="1" customWidth="1"/>
    <col min="52" max="52" width="13" bestFit="1" customWidth="1"/>
    <col min="53" max="53" width="15.42578125" bestFit="1" customWidth="1"/>
    <col min="54" max="54" width="10.42578125" bestFit="1" customWidth="1"/>
    <col min="55" max="55" width="22.28515625" bestFit="1" customWidth="1"/>
    <col min="56" max="56" width="8.5703125" bestFit="1" customWidth="1"/>
    <col min="57" max="57" width="11.85546875" bestFit="1" customWidth="1"/>
    <col min="58" max="58" width="12" bestFit="1" customWidth="1"/>
    <col min="59" max="59" width="39.7109375" bestFit="1" customWidth="1"/>
    <col min="60" max="60" width="11.28515625" customWidth="1"/>
    <col min="61" max="61" width="11" bestFit="1" customWidth="1"/>
    <col min="62" max="62" width="11.5703125" bestFit="1" customWidth="1"/>
    <col min="63" max="64" width="12" bestFit="1" customWidth="1"/>
    <col min="65" max="65" width="14.42578125" bestFit="1" customWidth="1"/>
    <col min="66" max="66" width="12" bestFit="1" customWidth="1"/>
    <col min="67" max="67" width="14.85546875" bestFit="1" customWidth="1"/>
    <col min="68" max="69" width="11.42578125" bestFit="1" customWidth="1"/>
    <col min="70" max="70" width="13.85546875" bestFit="1" customWidth="1"/>
    <col min="71" max="71" width="12.5703125" bestFit="1" customWidth="1"/>
    <col min="72" max="72" width="39.7109375" bestFit="1" customWidth="1"/>
    <col min="73" max="73" width="10.28515625" bestFit="1" customWidth="1"/>
    <col min="74" max="74" width="10" bestFit="1" customWidth="1"/>
    <col min="75" max="75" width="13.140625" bestFit="1" customWidth="1"/>
    <col min="76" max="76" width="10.140625" bestFit="1" customWidth="1"/>
    <col min="77" max="77" width="12.5703125" bestFit="1" customWidth="1"/>
    <col min="78" max="78" width="12.42578125" bestFit="1" customWidth="1"/>
    <col min="79" max="79" width="15.140625" bestFit="1" customWidth="1"/>
    <col min="80" max="80" width="14.42578125" bestFit="1" customWidth="1"/>
    <col min="81" max="81" width="12.140625" bestFit="1" customWidth="1"/>
    <col min="82" max="82" width="14.5703125" bestFit="1" customWidth="1"/>
    <col min="83" max="83" width="14.42578125" bestFit="1" customWidth="1"/>
    <col min="84" max="84" width="11" bestFit="1" customWidth="1"/>
    <col min="85" max="86" width="12" bestFit="1" customWidth="1"/>
    <col min="87" max="87" width="12.140625" bestFit="1" customWidth="1"/>
    <col min="88" max="88" width="10.28515625" bestFit="1" customWidth="1"/>
    <col min="89" max="89" width="10.140625" bestFit="1" customWidth="1"/>
    <col min="90" max="90" width="12" bestFit="1" customWidth="1"/>
    <col min="91" max="91" width="12.140625" bestFit="1" customWidth="1"/>
    <col min="92" max="92" width="10.7109375" bestFit="1" customWidth="1"/>
    <col min="93" max="93" width="10.5703125" bestFit="1" customWidth="1"/>
    <col min="94" max="94" width="12" bestFit="1" customWidth="1"/>
    <col min="95" max="95" width="12.140625" bestFit="1" customWidth="1"/>
    <col min="96" max="96" width="14.5703125" bestFit="1" customWidth="1"/>
    <col min="97" max="97" width="14.42578125" bestFit="1" customWidth="1"/>
    <col min="98" max="98" width="81.140625" bestFit="1" customWidth="1"/>
    <col min="99" max="99" width="12.140625" bestFit="1" customWidth="1"/>
    <col min="100" max="100" width="14.42578125" bestFit="1" customWidth="1"/>
    <col min="101" max="101" width="18.140625" bestFit="1" customWidth="1"/>
    <col min="102" max="102" width="11.140625" bestFit="1" customWidth="1"/>
    <col min="103" max="103" width="14.140625" bestFit="1" customWidth="1"/>
    <col min="104" max="104" width="9.85546875" bestFit="1" customWidth="1"/>
    <col min="105" max="105" width="13.140625" bestFit="1" customWidth="1"/>
    <col min="106" max="106" width="16.28515625" bestFit="1" customWidth="1"/>
    <col min="107" max="107" width="14" bestFit="1" customWidth="1"/>
    <col min="108" max="108" width="12.5703125" bestFit="1" customWidth="1"/>
    <col min="109" max="109" width="11" bestFit="1" customWidth="1"/>
    <col min="110" max="110" width="12" bestFit="1" customWidth="1"/>
    <col min="111" max="111" width="9" bestFit="1" customWidth="1"/>
    <col min="112" max="112" width="12.140625" bestFit="1" customWidth="1"/>
    <col min="113" max="113" width="15.42578125" bestFit="1" customWidth="1"/>
    <col min="114" max="114" width="12.5703125" bestFit="1" customWidth="1"/>
    <col min="115" max="115" width="16.5703125" bestFit="1" customWidth="1"/>
    <col min="116" max="116" width="13" bestFit="1" customWidth="1"/>
    <col min="117" max="117" width="10.28515625" bestFit="1" customWidth="1"/>
    <col min="118" max="118" width="15.7109375" bestFit="1" customWidth="1"/>
    <col min="119" max="119" width="13.28515625" bestFit="1" customWidth="1"/>
    <col min="120" max="120" width="26.5703125" bestFit="1" customWidth="1"/>
    <col min="121" max="121" width="12" bestFit="1" customWidth="1"/>
    <col min="122" max="122" width="32.28515625" bestFit="1" customWidth="1"/>
    <col min="123" max="123" width="14" bestFit="1" customWidth="1"/>
    <col min="124" max="124" width="11.28515625" bestFit="1" customWidth="1"/>
    <col min="125" max="125" width="11" bestFit="1" customWidth="1"/>
    <col min="126" max="126" width="10.5703125" bestFit="1" customWidth="1"/>
    <col min="127" max="127" width="12" bestFit="1" customWidth="1"/>
    <col min="128" max="128" width="12.28515625" customWidth="1"/>
    <col min="129" max="129" width="10.7109375" bestFit="1" customWidth="1"/>
    <col min="130" max="130" width="11.5703125" bestFit="1" customWidth="1"/>
    <col min="131" max="131" width="14" bestFit="1" customWidth="1"/>
    <col min="132" max="132" width="10.42578125" bestFit="1" customWidth="1"/>
    <col min="133" max="133" width="11.5703125" bestFit="1" customWidth="1"/>
    <col min="134" max="134" width="12.42578125" bestFit="1" customWidth="1"/>
    <col min="135" max="135" width="11.42578125" bestFit="1" customWidth="1"/>
    <col min="136" max="136" width="10.7109375" bestFit="1" customWidth="1"/>
    <col min="137" max="137" width="11" bestFit="1" customWidth="1"/>
    <col min="138" max="139" width="81.140625" bestFit="1" customWidth="1"/>
    <col min="140" max="140" width="49" bestFit="1" customWidth="1"/>
    <col min="141" max="141" width="43.140625" bestFit="1" customWidth="1"/>
    <col min="142" max="142" width="51" bestFit="1" customWidth="1"/>
    <col min="143" max="143" width="54.85546875" bestFit="1" customWidth="1"/>
    <col min="144" max="144" width="39.7109375" bestFit="1" customWidth="1"/>
    <col min="145" max="145" width="31.7109375" bestFit="1" customWidth="1"/>
    <col min="146" max="146" width="20.7109375" bestFit="1" customWidth="1"/>
    <col min="147" max="147" width="20.5703125" bestFit="1" customWidth="1"/>
    <col min="148" max="148" width="11.140625" bestFit="1" customWidth="1"/>
    <col min="149" max="149" width="18" bestFit="1" customWidth="1"/>
    <col min="150" max="150" width="14.85546875" bestFit="1" customWidth="1"/>
    <col min="151" max="151" width="17" bestFit="1" customWidth="1"/>
    <col min="152" max="152" width="46.28515625" bestFit="1" customWidth="1"/>
    <col min="153" max="153" width="24.28515625" bestFit="1" customWidth="1"/>
    <col min="154" max="154" width="12" bestFit="1" customWidth="1"/>
    <col min="155" max="155" width="31.7109375" bestFit="1" customWidth="1"/>
    <col min="156" max="156" width="11.140625" bestFit="1" customWidth="1"/>
    <col min="157" max="157" width="23.5703125" bestFit="1" customWidth="1"/>
  </cols>
  <sheetData>
    <row r="1" spans="1:157" x14ac:dyDescent="0.25">
      <c r="A1" t="s">
        <v>0</v>
      </c>
      <c r="B1" t="s">
        <v>110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141</v>
      </c>
      <c r="AL1" t="s">
        <v>35</v>
      </c>
      <c r="AM1" t="s">
        <v>36</v>
      </c>
      <c r="AN1" t="s">
        <v>37</v>
      </c>
      <c r="AO1" t="s">
        <v>111</v>
      </c>
      <c r="AP1" t="s">
        <v>112</v>
      </c>
      <c r="AQ1" t="s">
        <v>113</v>
      </c>
      <c r="AR1" t="s">
        <v>114</v>
      </c>
      <c r="AS1" t="s">
        <v>115</v>
      </c>
      <c r="AT1" t="s">
        <v>116</v>
      </c>
      <c r="AU1" t="s">
        <v>117</v>
      </c>
      <c r="AV1" t="s">
        <v>118</v>
      </c>
      <c r="AW1" t="s">
        <v>119</v>
      </c>
      <c r="AX1" t="s">
        <v>120</v>
      </c>
      <c r="AY1" t="s">
        <v>121</v>
      </c>
      <c r="AZ1" t="s">
        <v>122</v>
      </c>
      <c r="BA1" t="s">
        <v>38</v>
      </c>
      <c r="BB1" t="s">
        <v>123</v>
      </c>
      <c r="BC1" t="s">
        <v>39</v>
      </c>
      <c r="BD1" t="s">
        <v>40</v>
      </c>
      <c r="BE1" t="s">
        <v>41</v>
      </c>
      <c r="BF1" t="s">
        <v>42</v>
      </c>
      <c r="BG1" t="s">
        <v>43</v>
      </c>
      <c r="BH1" t="s">
        <v>44</v>
      </c>
      <c r="BI1" t="s">
        <v>45</v>
      </c>
      <c r="BJ1" t="s">
        <v>46</v>
      </c>
      <c r="BK1" t="s">
        <v>47</v>
      </c>
      <c r="BL1" t="s">
        <v>48</v>
      </c>
      <c r="BM1" t="s">
        <v>49</v>
      </c>
      <c r="BN1" t="s">
        <v>50</v>
      </c>
      <c r="BO1" t="s">
        <v>51</v>
      </c>
      <c r="BP1" t="s">
        <v>52</v>
      </c>
      <c r="BQ1" t="s">
        <v>53</v>
      </c>
      <c r="BR1" t="s">
        <v>54</v>
      </c>
      <c r="BS1" t="s">
        <v>55</v>
      </c>
      <c r="BT1" t="s">
        <v>151</v>
      </c>
      <c r="BU1" t="s">
        <v>56</v>
      </c>
      <c r="BV1" t="s">
        <v>57</v>
      </c>
      <c r="BW1" t="s">
        <v>58</v>
      </c>
      <c r="BX1" t="s">
        <v>59</v>
      </c>
      <c r="BY1" t="s">
        <v>60</v>
      </c>
      <c r="BZ1" t="s">
        <v>61</v>
      </c>
      <c r="CA1" t="s">
        <v>142</v>
      </c>
      <c r="CB1" t="s">
        <v>143</v>
      </c>
      <c r="CC1" t="s">
        <v>72</v>
      </c>
      <c r="CD1" t="s">
        <v>144</v>
      </c>
      <c r="CE1" t="s">
        <v>145</v>
      </c>
      <c r="CF1" t="s">
        <v>62</v>
      </c>
      <c r="CG1" t="s">
        <v>152</v>
      </c>
      <c r="CH1" t="s">
        <v>153</v>
      </c>
      <c r="CI1" t="s">
        <v>154</v>
      </c>
      <c r="CJ1" t="s">
        <v>63</v>
      </c>
      <c r="CK1" t="s">
        <v>64</v>
      </c>
      <c r="CL1" t="s">
        <v>155</v>
      </c>
      <c r="CM1" t="s">
        <v>146</v>
      </c>
      <c r="CN1" t="s">
        <v>65</v>
      </c>
      <c r="CO1" t="s">
        <v>66</v>
      </c>
      <c r="CP1" t="s">
        <v>156</v>
      </c>
      <c r="CQ1" t="s">
        <v>157</v>
      </c>
      <c r="CR1" t="s">
        <v>67</v>
      </c>
      <c r="CS1" t="s">
        <v>68</v>
      </c>
      <c r="CT1" t="s">
        <v>69</v>
      </c>
      <c r="CU1" t="s">
        <v>158</v>
      </c>
      <c r="CV1" t="s">
        <v>159</v>
      </c>
      <c r="CW1" t="s">
        <v>70</v>
      </c>
      <c r="CX1" t="s">
        <v>71</v>
      </c>
      <c r="CY1" t="s">
        <v>160</v>
      </c>
      <c r="CZ1" t="s">
        <v>73</v>
      </c>
      <c r="DA1" t="s">
        <v>74</v>
      </c>
      <c r="DB1" t="s">
        <v>75</v>
      </c>
      <c r="DC1" t="s">
        <v>161</v>
      </c>
      <c r="DD1" t="s">
        <v>76</v>
      </c>
      <c r="DE1" t="s">
        <v>77</v>
      </c>
      <c r="DF1" t="s">
        <v>78</v>
      </c>
      <c r="DG1" t="s">
        <v>79</v>
      </c>
      <c r="DH1" t="s">
        <v>162</v>
      </c>
      <c r="DI1" t="s">
        <v>80</v>
      </c>
      <c r="DJ1" t="s">
        <v>163</v>
      </c>
      <c r="DK1" t="s">
        <v>164</v>
      </c>
      <c r="DL1" t="s">
        <v>81</v>
      </c>
      <c r="DM1" t="s">
        <v>82</v>
      </c>
      <c r="DN1" t="s">
        <v>83</v>
      </c>
      <c r="DO1" t="s">
        <v>165</v>
      </c>
      <c r="DP1" t="s">
        <v>166</v>
      </c>
      <c r="DQ1" t="s">
        <v>167</v>
      </c>
      <c r="DR1" t="s">
        <v>84</v>
      </c>
      <c r="DS1" t="s">
        <v>168</v>
      </c>
      <c r="DT1" t="s">
        <v>169</v>
      </c>
      <c r="DU1" t="s">
        <v>85</v>
      </c>
      <c r="DV1" t="s">
        <v>86</v>
      </c>
      <c r="DW1" t="s">
        <v>87</v>
      </c>
      <c r="DX1" t="s">
        <v>88</v>
      </c>
      <c r="DY1" t="s">
        <v>89</v>
      </c>
      <c r="DZ1" t="s">
        <v>90</v>
      </c>
      <c r="EA1" t="s">
        <v>170</v>
      </c>
      <c r="EB1" t="s">
        <v>91</v>
      </c>
      <c r="EC1" t="s">
        <v>92</v>
      </c>
      <c r="ED1" t="s">
        <v>93</v>
      </c>
      <c r="EE1" t="s">
        <v>94</v>
      </c>
      <c r="EF1" t="s">
        <v>95</v>
      </c>
      <c r="EG1" t="s">
        <v>96</v>
      </c>
      <c r="EH1" t="s">
        <v>171</v>
      </c>
      <c r="EI1" t="s">
        <v>97</v>
      </c>
      <c r="EJ1" t="s">
        <v>98</v>
      </c>
      <c r="EK1" t="s">
        <v>172</v>
      </c>
      <c r="EL1" t="s">
        <v>99</v>
      </c>
      <c r="EM1" t="s">
        <v>173</v>
      </c>
      <c r="EN1" t="s">
        <v>174</v>
      </c>
      <c r="EO1" t="s">
        <v>100</v>
      </c>
      <c r="EP1" t="s">
        <v>101</v>
      </c>
      <c r="EQ1" t="s">
        <v>102</v>
      </c>
      <c r="ER1" t="s">
        <v>175</v>
      </c>
      <c r="ES1" t="s">
        <v>176</v>
      </c>
      <c r="ET1" t="s">
        <v>177</v>
      </c>
      <c r="EU1" t="s">
        <v>103</v>
      </c>
      <c r="EV1" t="s">
        <v>104</v>
      </c>
      <c r="EW1" t="s">
        <v>105</v>
      </c>
      <c r="EX1" t="s">
        <v>106</v>
      </c>
      <c r="EY1" t="s">
        <v>107</v>
      </c>
      <c r="EZ1" t="s">
        <v>108</v>
      </c>
      <c r="FA1" t="s">
        <v>109</v>
      </c>
    </row>
    <row r="2" spans="1:157" x14ac:dyDescent="0.25">
      <c r="A2">
        <v>4</v>
      </c>
      <c r="B2">
        <v>4</v>
      </c>
      <c r="C2" s="1" t="s">
        <v>178</v>
      </c>
      <c r="D2">
        <v>35</v>
      </c>
      <c r="E2">
        <v>32699224</v>
      </c>
      <c r="F2" s="1" t="s">
        <v>179</v>
      </c>
      <c r="G2">
        <v>55</v>
      </c>
      <c r="H2">
        <v>1</v>
      </c>
      <c r="I2">
        <v>826846</v>
      </c>
      <c r="J2" s="2" t="s">
        <v>180</v>
      </c>
      <c r="K2">
        <v>1</v>
      </c>
      <c r="L2">
        <v>2</v>
      </c>
      <c r="M2">
        <v>3543907</v>
      </c>
      <c r="N2">
        <v>1</v>
      </c>
      <c r="O2">
        <v>1</v>
      </c>
      <c r="P2">
        <v>2</v>
      </c>
      <c r="Q2">
        <v>1</v>
      </c>
      <c r="R2">
        <v>1</v>
      </c>
      <c r="S2">
        <v>0</v>
      </c>
      <c r="T2">
        <v>9</v>
      </c>
      <c r="U2">
        <v>0</v>
      </c>
      <c r="V2" s="1" t="s">
        <v>181</v>
      </c>
      <c r="W2">
        <v>8862530001122</v>
      </c>
      <c r="X2" s="1" t="s">
        <v>182</v>
      </c>
      <c r="Y2" s="1" t="s">
        <v>183</v>
      </c>
      <c r="Z2" s="1" t="s">
        <v>184</v>
      </c>
      <c r="AA2">
        <v>4233</v>
      </c>
      <c r="AB2" s="1" t="s">
        <v>185</v>
      </c>
      <c r="AC2">
        <v>3543907</v>
      </c>
      <c r="AD2" s="1" t="s">
        <v>186</v>
      </c>
      <c r="AE2" s="1" t="s">
        <v>147</v>
      </c>
      <c r="AF2">
        <v>13505600</v>
      </c>
      <c r="AG2">
        <v>1058</v>
      </c>
      <c r="AH2" s="1" t="s">
        <v>187</v>
      </c>
      <c r="AI2">
        <v>8007074900</v>
      </c>
      <c r="AJ2">
        <v>587240963110</v>
      </c>
      <c r="AK2">
        <v>284911097</v>
      </c>
      <c r="AL2">
        <v>68425</v>
      </c>
      <c r="AM2">
        <v>2223400</v>
      </c>
      <c r="AN2">
        <v>3</v>
      </c>
      <c r="AO2">
        <v>24647331000186</v>
      </c>
      <c r="AP2" s="1" t="s">
        <v>188</v>
      </c>
      <c r="AQ2" s="1" t="s">
        <v>189</v>
      </c>
      <c r="AR2">
        <v>1315</v>
      </c>
      <c r="AS2" s="1" t="s">
        <v>124</v>
      </c>
      <c r="AT2">
        <v>5007901</v>
      </c>
      <c r="AU2" s="1" t="s">
        <v>125</v>
      </c>
      <c r="AV2" s="1" t="s">
        <v>126</v>
      </c>
      <c r="AW2">
        <v>79170000</v>
      </c>
      <c r="AX2">
        <v>1058</v>
      </c>
      <c r="AY2" s="1" t="s">
        <v>187</v>
      </c>
      <c r="AZ2">
        <v>6732721520</v>
      </c>
      <c r="BA2">
        <v>1</v>
      </c>
      <c r="BB2">
        <v>282567143</v>
      </c>
      <c r="BC2" s="1" t="s">
        <v>190</v>
      </c>
      <c r="BD2">
        <v>1</v>
      </c>
      <c r="BE2">
        <v>17000225</v>
      </c>
      <c r="BF2">
        <v>7897613302323</v>
      </c>
      <c r="BG2" s="1" t="s">
        <v>191</v>
      </c>
      <c r="BH2">
        <v>39172300</v>
      </c>
      <c r="BI2">
        <v>1000600</v>
      </c>
      <c r="BJ2">
        <v>6401</v>
      </c>
      <c r="BK2" s="1" t="s">
        <v>192</v>
      </c>
      <c r="BL2">
        <v>20</v>
      </c>
      <c r="BM2">
        <v>28.67</v>
      </c>
      <c r="BN2">
        <v>573.4</v>
      </c>
      <c r="BO2">
        <v>7897613302323</v>
      </c>
      <c r="BP2" s="1" t="s">
        <v>137</v>
      </c>
      <c r="BQ2">
        <v>20</v>
      </c>
      <c r="BR2">
        <v>28.67</v>
      </c>
      <c r="BS2">
        <v>1</v>
      </c>
      <c r="BT2" s="1" t="s">
        <v>193</v>
      </c>
      <c r="BU2">
        <v>3</v>
      </c>
      <c r="BV2">
        <v>10</v>
      </c>
      <c r="BW2">
        <v>3</v>
      </c>
      <c r="BX2">
        <v>573.4</v>
      </c>
      <c r="BY2">
        <v>4</v>
      </c>
      <c r="BZ2">
        <v>22.94</v>
      </c>
      <c r="CA2">
        <v>4</v>
      </c>
      <c r="CB2">
        <v>59.61</v>
      </c>
      <c r="CC2">
        <v>915.2</v>
      </c>
      <c r="CD2">
        <v>17</v>
      </c>
      <c r="CE2">
        <v>132.65</v>
      </c>
      <c r="CF2">
        <v>999</v>
      </c>
      <c r="CG2">
        <v>51</v>
      </c>
      <c r="CL2">
        <v>1</v>
      </c>
      <c r="CM2">
        <v>573.4</v>
      </c>
      <c r="CN2">
        <v>1.65</v>
      </c>
      <c r="CO2">
        <v>9.4600000000000009</v>
      </c>
      <c r="CP2">
        <v>1</v>
      </c>
      <c r="CQ2">
        <v>573.4</v>
      </c>
      <c r="CR2">
        <v>7.6</v>
      </c>
      <c r="CS2">
        <v>43.58</v>
      </c>
      <c r="CT2" s="1" t="s">
        <v>194</v>
      </c>
      <c r="CU2">
        <v>5793.45</v>
      </c>
      <c r="CV2">
        <v>388.37</v>
      </c>
      <c r="CW2">
        <v>0</v>
      </c>
      <c r="CX2">
        <v>0</v>
      </c>
      <c r="CY2">
        <v>9003.5300000000007</v>
      </c>
      <c r="CZ2">
        <v>1142.28</v>
      </c>
      <c r="DA2">
        <v>0</v>
      </c>
      <c r="DB2">
        <v>0</v>
      </c>
      <c r="DC2">
        <v>5793.45</v>
      </c>
      <c r="DD2">
        <v>0</v>
      </c>
      <c r="DE2">
        <v>0</v>
      </c>
      <c r="DF2">
        <v>0</v>
      </c>
      <c r="DG2">
        <v>0</v>
      </c>
      <c r="DH2">
        <v>10.71</v>
      </c>
      <c r="DI2">
        <v>0</v>
      </c>
      <c r="DJ2">
        <v>95.56</v>
      </c>
      <c r="DK2">
        <v>440.33</v>
      </c>
      <c r="DL2">
        <v>0</v>
      </c>
      <c r="DM2">
        <v>6946.44</v>
      </c>
      <c r="DP2" s="1"/>
      <c r="DR2" s="1"/>
      <c r="DS2" s="1"/>
      <c r="DT2" s="1"/>
      <c r="DV2" s="1"/>
      <c r="DY2">
        <v>0</v>
      </c>
      <c r="DZ2">
        <v>6946.44</v>
      </c>
      <c r="EA2">
        <v>0</v>
      </c>
      <c r="EB2">
        <v>6946.44</v>
      </c>
      <c r="EC2">
        <v>1</v>
      </c>
      <c r="ED2" s="3">
        <v>44160</v>
      </c>
      <c r="EE2">
        <v>6946.44</v>
      </c>
      <c r="EF2">
        <v>15</v>
      </c>
      <c r="EG2">
        <v>6946.44</v>
      </c>
      <c r="EH2" s="1" t="s">
        <v>195</v>
      </c>
      <c r="EI2" s="1" t="s">
        <v>196</v>
      </c>
      <c r="EJ2" s="1"/>
      <c r="EK2" s="1"/>
      <c r="EL2" s="1"/>
      <c r="EM2" s="1"/>
      <c r="EN2" s="1"/>
      <c r="EO2" s="1"/>
      <c r="EP2" s="1"/>
      <c r="EQ2" s="1"/>
      <c r="ER2">
        <v>4</v>
      </c>
      <c r="ES2" s="1" t="s">
        <v>197</v>
      </c>
      <c r="ET2">
        <v>1</v>
      </c>
      <c r="EU2" s="1" t="s">
        <v>148</v>
      </c>
      <c r="EV2" t="s">
        <v>198</v>
      </c>
      <c r="EW2" s="2" t="s">
        <v>199</v>
      </c>
      <c r="EX2">
        <v>135201028371073</v>
      </c>
      <c r="EY2" s="1" t="s">
        <v>200</v>
      </c>
      <c r="EZ2">
        <v>100</v>
      </c>
      <c r="FA2" s="1" t="s">
        <v>131</v>
      </c>
    </row>
    <row r="3" spans="1:157" x14ac:dyDescent="0.25">
      <c r="A3">
        <v>4</v>
      </c>
      <c r="B3">
        <v>4</v>
      </c>
      <c r="C3" s="1" t="s">
        <v>178</v>
      </c>
      <c r="D3">
        <v>35</v>
      </c>
      <c r="E3">
        <v>32699224</v>
      </c>
      <c r="F3" s="1" t="s">
        <v>179</v>
      </c>
      <c r="G3">
        <v>55</v>
      </c>
      <c r="H3">
        <v>1</v>
      </c>
      <c r="I3">
        <v>826846</v>
      </c>
      <c r="J3" s="2" t="s">
        <v>180</v>
      </c>
      <c r="K3">
        <v>1</v>
      </c>
      <c r="L3">
        <v>2</v>
      </c>
      <c r="M3">
        <v>3543907</v>
      </c>
      <c r="N3">
        <v>1</v>
      </c>
      <c r="O3">
        <v>1</v>
      </c>
      <c r="P3">
        <v>2</v>
      </c>
      <c r="Q3">
        <v>1</v>
      </c>
      <c r="R3">
        <v>1</v>
      </c>
      <c r="S3">
        <v>0</v>
      </c>
      <c r="T3">
        <v>9</v>
      </c>
      <c r="U3">
        <v>0</v>
      </c>
      <c r="V3" s="1" t="s">
        <v>181</v>
      </c>
      <c r="W3">
        <v>8862530001122</v>
      </c>
      <c r="X3" s="1" t="s">
        <v>182</v>
      </c>
      <c r="Y3" s="1" t="s">
        <v>183</v>
      </c>
      <c r="Z3" s="1" t="s">
        <v>184</v>
      </c>
      <c r="AA3">
        <v>4233</v>
      </c>
      <c r="AB3" s="1" t="s">
        <v>185</v>
      </c>
      <c r="AC3">
        <v>3543907</v>
      </c>
      <c r="AD3" s="1" t="s">
        <v>186</v>
      </c>
      <c r="AE3" s="1" t="s">
        <v>147</v>
      </c>
      <c r="AF3">
        <v>13505600</v>
      </c>
      <c r="AG3">
        <v>1058</v>
      </c>
      <c r="AH3" s="1" t="s">
        <v>187</v>
      </c>
      <c r="AI3">
        <v>8007074900</v>
      </c>
      <c r="AJ3">
        <v>587240963110</v>
      </c>
      <c r="AK3">
        <v>284911097</v>
      </c>
      <c r="AL3">
        <v>68425</v>
      </c>
      <c r="AM3">
        <v>2223400</v>
      </c>
      <c r="AN3">
        <v>3</v>
      </c>
      <c r="AO3">
        <v>24647331000186</v>
      </c>
      <c r="AP3" s="1" t="s">
        <v>188</v>
      </c>
      <c r="AQ3" s="1" t="s">
        <v>189</v>
      </c>
      <c r="AR3">
        <v>1315</v>
      </c>
      <c r="AS3" s="1" t="s">
        <v>124</v>
      </c>
      <c r="AT3">
        <v>5007901</v>
      </c>
      <c r="AU3" s="1" t="s">
        <v>125</v>
      </c>
      <c r="AV3" s="1" t="s">
        <v>126</v>
      </c>
      <c r="AW3">
        <v>79170000</v>
      </c>
      <c r="AX3">
        <v>1058</v>
      </c>
      <c r="AY3" s="1" t="s">
        <v>187</v>
      </c>
      <c r="AZ3">
        <v>6732721520</v>
      </c>
      <c r="BA3">
        <v>1</v>
      </c>
      <c r="BB3">
        <v>282567143</v>
      </c>
      <c r="BC3" s="1" t="s">
        <v>190</v>
      </c>
      <c r="BD3">
        <v>2</v>
      </c>
      <c r="BE3">
        <v>26915856</v>
      </c>
      <c r="BF3">
        <v>7898482242222</v>
      </c>
      <c r="BG3" s="1" t="s">
        <v>201</v>
      </c>
      <c r="BH3">
        <v>39173300</v>
      </c>
      <c r="BI3">
        <v>1000600</v>
      </c>
      <c r="BJ3">
        <v>6401</v>
      </c>
      <c r="BK3" s="1" t="s">
        <v>192</v>
      </c>
      <c r="BL3">
        <v>60</v>
      </c>
      <c r="BM3">
        <v>3.57</v>
      </c>
      <c r="BN3">
        <v>214.2</v>
      </c>
      <c r="BO3">
        <v>7898482242222</v>
      </c>
      <c r="BP3" s="1" t="s">
        <v>137</v>
      </c>
      <c r="BQ3">
        <v>60</v>
      </c>
      <c r="BR3">
        <v>3.57</v>
      </c>
      <c r="BS3">
        <v>1</v>
      </c>
      <c r="BT3" s="1"/>
      <c r="BU3">
        <v>0</v>
      </c>
      <c r="BV3">
        <v>10</v>
      </c>
      <c r="BW3">
        <v>3</v>
      </c>
      <c r="BX3">
        <v>214.2</v>
      </c>
      <c r="BY3">
        <v>7</v>
      </c>
      <c r="BZ3">
        <v>14.99</v>
      </c>
      <c r="CA3">
        <v>4</v>
      </c>
      <c r="CB3">
        <v>54.63</v>
      </c>
      <c r="CC3">
        <v>347.78</v>
      </c>
      <c r="CD3">
        <v>17</v>
      </c>
      <c r="CE3">
        <v>44.13</v>
      </c>
      <c r="CF3">
        <v>999</v>
      </c>
      <c r="CH3">
        <v>50</v>
      </c>
      <c r="CI3">
        <v>214.2</v>
      </c>
      <c r="CJ3">
        <v>5</v>
      </c>
      <c r="CK3">
        <v>10.71</v>
      </c>
      <c r="CL3">
        <v>1</v>
      </c>
      <c r="CM3">
        <v>214.2</v>
      </c>
      <c r="CN3">
        <v>1.65</v>
      </c>
      <c r="CO3">
        <v>3.53</v>
      </c>
      <c r="CP3">
        <v>1</v>
      </c>
      <c r="CQ3">
        <v>214.2</v>
      </c>
      <c r="CR3">
        <v>7.6</v>
      </c>
      <c r="CS3">
        <v>16.28</v>
      </c>
      <c r="CT3" s="1" t="s">
        <v>201</v>
      </c>
      <c r="CU3">
        <v>5793.45</v>
      </c>
      <c r="CV3">
        <v>388.37</v>
      </c>
      <c r="CW3">
        <v>0</v>
      </c>
      <c r="CX3">
        <v>0</v>
      </c>
      <c r="CY3">
        <v>9003.5300000000007</v>
      </c>
      <c r="CZ3">
        <v>1142.28</v>
      </c>
      <c r="DA3">
        <v>0</v>
      </c>
      <c r="DB3">
        <v>0</v>
      </c>
      <c r="DC3">
        <v>5793.45</v>
      </c>
      <c r="DD3">
        <v>0</v>
      </c>
      <c r="DE3">
        <v>0</v>
      </c>
      <c r="DF3">
        <v>0</v>
      </c>
      <c r="DG3">
        <v>0</v>
      </c>
      <c r="DH3">
        <v>10.71</v>
      </c>
      <c r="DI3">
        <v>0</v>
      </c>
      <c r="DJ3">
        <v>95.56</v>
      </c>
      <c r="DK3">
        <v>440.33</v>
      </c>
      <c r="DL3">
        <v>0</v>
      </c>
      <c r="DM3">
        <v>6946.44</v>
      </c>
      <c r="DP3" s="1"/>
      <c r="DR3" s="1"/>
      <c r="DS3" s="1"/>
      <c r="DT3" s="1"/>
      <c r="DV3" s="1"/>
      <c r="DY3">
        <v>0</v>
      </c>
      <c r="DZ3">
        <v>6946.44</v>
      </c>
      <c r="EA3">
        <v>0</v>
      </c>
      <c r="EB3">
        <v>6946.44</v>
      </c>
      <c r="EC3">
        <v>1</v>
      </c>
      <c r="ED3" s="3">
        <v>44160</v>
      </c>
      <c r="EE3">
        <v>6946.44</v>
      </c>
      <c r="EF3">
        <v>15</v>
      </c>
      <c r="EG3">
        <v>6946.44</v>
      </c>
      <c r="EH3" s="1" t="s">
        <v>195</v>
      </c>
      <c r="EI3" s="1" t="s">
        <v>196</v>
      </c>
      <c r="EJ3" s="1"/>
      <c r="EK3" s="1"/>
      <c r="EL3" s="1"/>
      <c r="EM3" s="1"/>
      <c r="EN3" s="1"/>
      <c r="EO3" s="1"/>
      <c r="EP3" s="1"/>
      <c r="EQ3" s="1"/>
      <c r="ER3">
        <v>4</v>
      </c>
      <c r="ES3" s="1" t="s">
        <v>197</v>
      </c>
      <c r="ET3">
        <v>1</v>
      </c>
      <c r="EU3" s="1" t="s">
        <v>148</v>
      </c>
      <c r="EV3" t="s">
        <v>198</v>
      </c>
      <c r="EW3" s="2" t="s">
        <v>199</v>
      </c>
      <c r="EX3">
        <v>135201028371073</v>
      </c>
      <c r="EY3" s="1" t="s">
        <v>200</v>
      </c>
      <c r="EZ3">
        <v>100</v>
      </c>
      <c r="FA3" s="1" t="s">
        <v>131</v>
      </c>
    </row>
    <row r="4" spans="1:157" x14ac:dyDescent="0.25">
      <c r="A4">
        <v>4</v>
      </c>
      <c r="B4">
        <v>4</v>
      </c>
      <c r="C4" s="1" t="s">
        <v>178</v>
      </c>
      <c r="D4">
        <v>35</v>
      </c>
      <c r="E4">
        <v>32699224</v>
      </c>
      <c r="F4" s="1" t="s">
        <v>179</v>
      </c>
      <c r="G4">
        <v>55</v>
      </c>
      <c r="H4">
        <v>1</v>
      </c>
      <c r="I4">
        <v>826846</v>
      </c>
      <c r="J4" s="2" t="s">
        <v>180</v>
      </c>
      <c r="K4">
        <v>1</v>
      </c>
      <c r="L4">
        <v>2</v>
      </c>
      <c r="M4">
        <v>3543907</v>
      </c>
      <c r="N4">
        <v>1</v>
      </c>
      <c r="O4">
        <v>1</v>
      </c>
      <c r="P4">
        <v>2</v>
      </c>
      <c r="Q4">
        <v>1</v>
      </c>
      <c r="R4">
        <v>1</v>
      </c>
      <c r="S4">
        <v>0</v>
      </c>
      <c r="T4">
        <v>9</v>
      </c>
      <c r="U4">
        <v>0</v>
      </c>
      <c r="V4" s="1" t="s">
        <v>181</v>
      </c>
      <c r="W4">
        <v>8862530001122</v>
      </c>
      <c r="X4" s="1" t="s">
        <v>182</v>
      </c>
      <c r="Y4" s="1" t="s">
        <v>183</v>
      </c>
      <c r="Z4" s="1" t="s">
        <v>184</v>
      </c>
      <c r="AA4">
        <v>4233</v>
      </c>
      <c r="AB4" s="1" t="s">
        <v>185</v>
      </c>
      <c r="AC4">
        <v>3543907</v>
      </c>
      <c r="AD4" s="1" t="s">
        <v>186</v>
      </c>
      <c r="AE4" s="1" t="s">
        <v>147</v>
      </c>
      <c r="AF4">
        <v>13505600</v>
      </c>
      <c r="AG4">
        <v>1058</v>
      </c>
      <c r="AH4" s="1" t="s">
        <v>187</v>
      </c>
      <c r="AI4">
        <v>8007074900</v>
      </c>
      <c r="AJ4">
        <v>587240963110</v>
      </c>
      <c r="AK4">
        <v>284911097</v>
      </c>
      <c r="AL4">
        <v>68425</v>
      </c>
      <c r="AM4">
        <v>2223400</v>
      </c>
      <c r="AN4">
        <v>3</v>
      </c>
      <c r="AO4">
        <v>24647331000186</v>
      </c>
      <c r="AP4" s="1" t="s">
        <v>188</v>
      </c>
      <c r="AQ4" s="1" t="s">
        <v>189</v>
      </c>
      <c r="AR4">
        <v>1315</v>
      </c>
      <c r="AS4" s="1" t="s">
        <v>124</v>
      </c>
      <c r="AT4">
        <v>5007901</v>
      </c>
      <c r="AU4" s="1" t="s">
        <v>125</v>
      </c>
      <c r="AV4" s="1" t="s">
        <v>126</v>
      </c>
      <c r="AW4">
        <v>79170000</v>
      </c>
      <c r="AX4">
        <v>1058</v>
      </c>
      <c r="AY4" s="1" t="s">
        <v>187</v>
      </c>
      <c r="AZ4">
        <v>6732721520</v>
      </c>
      <c r="BA4">
        <v>1</v>
      </c>
      <c r="BB4">
        <v>282567143</v>
      </c>
      <c r="BC4" s="1" t="s">
        <v>190</v>
      </c>
      <c r="BD4">
        <v>3</v>
      </c>
      <c r="BE4">
        <v>33071884</v>
      </c>
      <c r="BF4">
        <v>7899349110678</v>
      </c>
      <c r="BG4" s="1" t="s">
        <v>202</v>
      </c>
      <c r="BH4">
        <v>39174090</v>
      </c>
      <c r="BI4">
        <v>1000600</v>
      </c>
      <c r="BJ4">
        <v>6401</v>
      </c>
      <c r="BK4" s="1" t="s">
        <v>192</v>
      </c>
      <c r="BL4">
        <v>100</v>
      </c>
      <c r="BM4">
        <v>1.1499999999999999</v>
      </c>
      <c r="BN4">
        <v>115</v>
      </c>
      <c r="BO4">
        <v>7899349110678</v>
      </c>
      <c r="BP4" s="1" t="s">
        <v>137</v>
      </c>
      <c r="BQ4">
        <v>100</v>
      </c>
      <c r="BR4">
        <v>1.1499999999999999</v>
      </c>
      <c r="BS4">
        <v>1</v>
      </c>
      <c r="BT4" s="1"/>
      <c r="BU4">
        <v>0</v>
      </c>
      <c r="BV4">
        <v>10</v>
      </c>
      <c r="BW4">
        <v>3</v>
      </c>
      <c r="BX4">
        <v>115</v>
      </c>
      <c r="BY4">
        <v>7</v>
      </c>
      <c r="BZ4">
        <v>8.0500000000000007</v>
      </c>
      <c r="CA4">
        <v>4</v>
      </c>
      <c r="CB4">
        <v>54.63</v>
      </c>
      <c r="CC4">
        <v>177.82</v>
      </c>
      <c r="CD4">
        <v>17</v>
      </c>
      <c r="CE4">
        <v>22.18</v>
      </c>
      <c r="CF4">
        <v>999</v>
      </c>
      <c r="CG4">
        <v>51</v>
      </c>
      <c r="CL4">
        <v>1</v>
      </c>
      <c r="CM4">
        <v>115</v>
      </c>
      <c r="CN4">
        <v>1.65</v>
      </c>
      <c r="CO4">
        <v>1.9</v>
      </c>
      <c r="CP4">
        <v>1</v>
      </c>
      <c r="CQ4">
        <v>115</v>
      </c>
      <c r="CR4">
        <v>7.6</v>
      </c>
      <c r="CS4">
        <v>8.74</v>
      </c>
      <c r="CT4" s="1" t="s">
        <v>202</v>
      </c>
      <c r="CU4">
        <v>5793.45</v>
      </c>
      <c r="CV4">
        <v>388.37</v>
      </c>
      <c r="CW4">
        <v>0</v>
      </c>
      <c r="CX4">
        <v>0</v>
      </c>
      <c r="CY4">
        <v>9003.5300000000007</v>
      </c>
      <c r="CZ4">
        <v>1142.28</v>
      </c>
      <c r="DA4">
        <v>0</v>
      </c>
      <c r="DB4">
        <v>0</v>
      </c>
      <c r="DC4">
        <v>5793.45</v>
      </c>
      <c r="DD4">
        <v>0</v>
      </c>
      <c r="DE4">
        <v>0</v>
      </c>
      <c r="DF4">
        <v>0</v>
      </c>
      <c r="DG4">
        <v>0</v>
      </c>
      <c r="DH4">
        <v>10.71</v>
      </c>
      <c r="DI4">
        <v>0</v>
      </c>
      <c r="DJ4">
        <v>95.56</v>
      </c>
      <c r="DK4">
        <v>440.33</v>
      </c>
      <c r="DL4">
        <v>0</v>
      </c>
      <c r="DM4">
        <v>6946.44</v>
      </c>
      <c r="DP4" s="1"/>
      <c r="DR4" s="1"/>
      <c r="DS4" s="1"/>
      <c r="DT4" s="1"/>
      <c r="DV4" s="1"/>
      <c r="DY4">
        <v>0</v>
      </c>
      <c r="DZ4">
        <v>6946.44</v>
      </c>
      <c r="EA4">
        <v>0</v>
      </c>
      <c r="EB4">
        <v>6946.44</v>
      </c>
      <c r="EC4">
        <v>1</v>
      </c>
      <c r="ED4" s="3">
        <v>44160</v>
      </c>
      <c r="EE4">
        <v>6946.44</v>
      </c>
      <c r="EF4">
        <v>15</v>
      </c>
      <c r="EG4">
        <v>6946.44</v>
      </c>
      <c r="EH4" s="1" t="s">
        <v>195</v>
      </c>
      <c r="EI4" s="1" t="s">
        <v>196</v>
      </c>
      <c r="EJ4" s="1"/>
      <c r="EK4" s="1"/>
      <c r="EL4" s="1"/>
      <c r="EM4" s="1"/>
      <c r="EN4" s="1"/>
      <c r="EO4" s="1"/>
      <c r="EP4" s="1"/>
      <c r="EQ4" s="1"/>
      <c r="ER4">
        <v>4</v>
      </c>
      <c r="ES4" s="1" t="s">
        <v>197</v>
      </c>
      <c r="ET4">
        <v>1</v>
      </c>
      <c r="EU4" s="1" t="s">
        <v>148</v>
      </c>
      <c r="EV4" t="s">
        <v>198</v>
      </c>
      <c r="EW4" s="2" t="s">
        <v>199</v>
      </c>
      <c r="EX4">
        <v>135201028371073</v>
      </c>
      <c r="EY4" s="1" t="s">
        <v>200</v>
      </c>
      <c r="EZ4">
        <v>100</v>
      </c>
      <c r="FA4" s="1" t="s">
        <v>131</v>
      </c>
    </row>
    <row r="5" spans="1:157" x14ac:dyDescent="0.25">
      <c r="A5">
        <v>4</v>
      </c>
      <c r="B5">
        <v>4</v>
      </c>
      <c r="C5" s="1" t="s">
        <v>178</v>
      </c>
      <c r="D5">
        <v>35</v>
      </c>
      <c r="E5">
        <v>32699224</v>
      </c>
      <c r="F5" s="1" t="s">
        <v>179</v>
      </c>
      <c r="G5">
        <v>55</v>
      </c>
      <c r="H5">
        <v>1</v>
      </c>
      <c r="I5">
        <v>826846</v>
      </c>
      <c r="J5" s="2" t="s">
        <v>180</v>
      </c>
      <c r="K5">
        <v>1</v>
      </c>
      <c r="L5">
        <v>2</v>
      </c>
      <c r="M5">
        <v>3543907</v>
      </c>
      <c r="N5">
        <v>1</v>
      </c>
      <c r="O5">
        <v>1</v>
      </c>
      <c r="P5">
        <v>2</v>
      </c>
      <c r="Q5">
        <v>1</v>
      </c>
      <c r="R5">
        <v>1</v>
      </c>
      <c r="S5">
        <v>0</v>
      </c>
      <c r="T5">
        <v>9</v>
      </c>
      <c r="U5">
        <v>0</v>
      </c>
      <c r="V5" s="1" t="s">
        <v>181</v>
      </c>
      <c r="W5">
        <v>8862530001122</v>
      </c>
      <c r="X5" s="1" t="s">
        <v>182</v>
      </c>
      <c r="Y5" s="1" t="s">
        <v>183</v>
      </c>
      <c r="Z5" s="1" t="s">
        <v>184</v>
      </c>
      <c r="AA5">
        <v>4233</v>
      </c>
      <c r="AB5" s="1" t="s">
        <v>185</v>
      </c>
      <c r="AC5">
        <v>3543907</v>
      </c>
      <c r="AD5" s="1" t="s">
        <v>186</v>
      </c>
      <c r="AE5" s="1" t="s">
        <v>147</v>
      </c>
      <c r="AF5">
        <v>13505600</v>
      </c>
      <c r="AG5">
        <v>1058</v>
      </c>
      <c r="AH5" s="1" t="s">
        <v>187</v>
      </c>
      <c r="AI5">
        <v>8007074900</v>
      </c>
      <c r="AJ5">
        <v>587240963110</v>
      </c>
      <c r="AK5">
        <v>284911097</v>
      </c>
      <c r="AL5">
        <v>68425</v>
      </c>
      <c r="AM5">
        <v>2223400</v>
      </c>
      <c r="AN5">
        <v>3</v>
      </c>
      <c r="AO5">
        <v>24647331000186</v>
      </c>
      <c r="AP5" s="1" t="s">
        <v>188</v>
      </c>
      <c r="AQ5" s="1" t="s">
        <v>189</v>
      </c>
      <c r="AR5">
        <v>1315</v>
      </c>
      <c r="AS5" s="1" t="s">
        <v>124</v>
      </c>
      <c r="AT5">
        <v>5007901</v>
      </c>
      <c r="AU5" s="1" t="s">
        <v>125</v>
      </c>
      <c r="AV5" s="1" t="s">
        <v>126</v>
      </c>
      <c r="AW5">
        <v>79170000</v>
      </c>
      <c r="AX5">
        <v>1058</v>
      </c>
      <c r="AY5" s="1" t="s">
        <v>187</v>
      </c>
      <c r="AZ5">
        <v>6732721520</v>
      </c>
      <c r="BA5">
        <v>1</v>
      </c>
      <c r="BB5">
        <v>282567143</v>
      </c>
      <c r="BC5" s="1" t="s">
        <v>190</v>
      </c>
      <c r="BD5">
        <v>4</v>
      </c>
      <c r="BE5">
        <v>26061008</v>
      </c>
      <c r="BF5">
        <v>7897613328149</v>
      </c>
      <c r="BG5" s="1" t="s">
        <v>203</v>
      </c>
      <c r="BH5">
        <v>39174090</v>
      </c>
      <c r="BI5">
        <v>1000600</v>
      </c>
      <c r="BJ5">
        <v>6401</v>
      </c>
      <c r="BK5" s="1" t="s">
        <v>192</v>
      </c>
      <c r="BL5">
        <v>20</v>
      </c>
      <c r="BM5">
        <v>4.84</v>
      </c>
      <c r="BN5">
        <v>96.8</v>
      </c>
      <c r="BO5">
        <v>7897613328149</v>
      </c>
      <c r="BP5" s="1" t="s">
        <v>137</v>
      </c>
      <c r="BQ5">
        <v>20</v>
      </c>
      <c r="BR5">
        <v>4.84</v>
      </c>
      <c r="BS5">
        <v>1</v>
      </c>
      <c r="BT5" s="1" t="s">
        <v>204</v>
      </c>
      <c r="BU5">
        <v>5</v>
      </c>
      <c r="BV5">
        <v>10</v>
      </c>
      <c r="BW5">
        <v>3</v>
      </c>
      <c r="BX5">
        <v>96.8</v>
      </c>
      <c r="BY5">
        <v>7</v>
      </c>
      <c r="BZ5">
        <v>6.78</v>
      </c>
      <c r="CA5">
        <v>4</v>
      </c>
      <c r="CB5">
        <v>54.63</v>
      </c>
      <c r="CC5">
        <v>149.68</v>
      </c>
      <c r="CD5">
        <v>17</v>
      </c>
      <c r="CE5">
        <v>18.670000000000002</v>
      </c>
      <c r="CF5">
        <v>999</v>
      </c>
      <c r="CG5">
        <v>51</v>
      </c>
      <c r="CL5">
        <v>1</v>
      </c>
      <c r="CM5">
        <v>96.8</v>
      </c>
      <c r="CN5">
        <v>1.65</v>
      </c>
      <c r="CO5">
        <v>1.6</v>
      </c>
      <c r="CP5">
        <v>1</v>
      </c>
      <c r="CQ5">
        <v>96.8</v>
      </c>
      <c r="CR5">
        <v>7.6</v>
      </c>
      <c r="CS5">
        <v>7.36</v>
      </c>
      <c r="CT5" s="1" t="s">
        <v>205</v>
      </c>
      <c r="CU5">
        <v>5793.45</v>
      </c>
      <c r="CV5">
        <v>388.37</v>
      </c>
      <c r="CW5">
        <v>0</v>
      </c>
      <c r="CX5">
        <v>0</v>
      </c>
      <c r="CY5">
        <v>9003.5300000000007</v>
      </c>
      <c r="CZ5">
        <v>1142.28</v>
      </c>
      <c r="DA5">
        <v>0</v>
      </c>
      <c r="DB5">
        <v>0</v>
      </c>
      <c r="DC5">
        <v>5793.45</v>
      </c>
      <c r="DD5">
        <v>0</v>
      </c>
      <c r="DE5">
        <v>0</v>
      </c>
      <c r="DF5">
        <v>0</v>
      </c>
      <c r="DG5">
        <v>0</v>
      </c>
      <c r="DH5">
        <v>10.71</v>
      </c>
      <c r="DI5">
        <v>0</v>
      </c>
      <c r="DJ5">
        <v>95.56</v>
      </c>
      <c r="DK5">
        <v>440.33</v>
      </c>
      <c r="DL5">
        <v>0</v>
      </c>
      <c r="DM5">
        <v>6946.44</v>
      </c>
      <c r="DP5" s="1"/>
      <c r="DR5" s="1"/>
      <c r="DS5" s="1"/>
      <c r="DT5" s="1"/>
      <c r="DV5" s="1"/>
      <c r="DY5">
        <v>0</v>
      </c>
      <c r="DZ5">
        <v>6946.44</v>
      </c>
      <c r="EA5">
        <v>0</v>
      </c>
      <c r="EB5">
        <v>6946.44</v>
      </c>
      <c r="EC5">
        <v>1</v>
      </c>
      <c r="ED5" s="3">
        <v>44160</v>
      </c>
      <c r="EE5">
        <v>6946.44</v>
      </c>
      <c r="EF5">
        <v>15</v>
      </c>
      <c r="EG5">
        <v>6946.44</v>
      </c>
      <c r="EH5" s="1" t="s">
        <v>195</v>
      </c>
      <c r="EI5" s="1" t="s">
        <v>196</v>
      </c>
      <c r="EJ5" s="1"/>
      <c r="EK5" s="1"/>
      <c r="EL5" s="1"/>
      <c r="EM5" s="1"/>
      <c r="EN5" s="1"/>
      <c r="EO5" s="1"/>
      <c r="EP5" s="1"/>
      <c r="EQ5" s="1"/>
      <c r="ER5">
        <v>4</v>
      </c>
      <c r="ES5" s="1" t="s">
        <v>197</v>
      </c>
      <c r="ET5">
        <v>1</v>
      </c>
      <c r="EU5" s="1" t="s">
        <v>148</v>
      </c>
      <c r="EV5" t="s">
        <v>198</v>
      </c>
      <c r="EW5" s="2" t="s">
        <v>199</v>
      </c>
      <c r="EX5">
        <v>135201028371073</v>
      </c>
      <c r="EY5" s="1" t="s">
        <v>200</v>
      </c>
      <c r="EZ5">
        <v>100</v>
      </c>
      <c r="FA5" s="1" t="s">
        <v>131</v>
      </c>
    </row>
    <row r="6" spans="1:157" x14ac:dyDescent="0.25">
      <c r="A6">
        <v>4</v>
      </c>
      <c r="B6">
        <v>4</v>
      </c>
      <c r="C6" s="1" t="s">
        <v>178</v>
      </c>
      <c r="D6">
        <v>35</v>
      </c>
      <c r="E6">
        <v>32699224</v>
      </c>
      <c r="F6" s="1" t="s">
        <v>179</v>
      </c>
      <c r="G6">
        <v>55</v>
      </c>
      <c r="H6">
        <v>1</v>
      </c>
      <c r="I6">
        <v>826846</v>
      </c>
      <c r="J6" s="2" t="s">
        <v>180</v>
      </c>
      <c r="K6">
        <v>1</v>
      </c>
      <c r="L6">
        <v>2</v>
      </c>
      <c r="M6">
        <v>3543907</v>
      </c>
      <c r="N6">
        <v>1</v>
      </c>
      <c r="O6">
        <v>1</v>
      </c>
      <c r="P6">
        <v>2</v>
      </c>
      <c r="Q6">
        <v>1</v>
      </c>
      <c r="R6">
        <v>1</v>
      </c>
      <c r="S6">
        <v>0</v>
      </c>
      <c r="T6">
        <v>9</v>
      </c>
      <c r="U6">
        <v>0</v>
      </c>
      <c r="V6" s="1" t="s">
        <v>181</v>
      </c>
      <c r="W6">
        <v>8862530001122</v>
      </c>
      <c r="X6" s="1" t="s">
        <v>182</v>
      </c>
      <c r="Y6" s="1" t="s">
        <v>183</v>
      </c>
      <c r="Z6" s="1" t="s">
        <v>184</v>
      </c>
      <c r="AA6">
        <v>4233</v>
      </c>
      <c r="AB6" s="1" t="s">
        <v>185</v>
      </c>
      <c r="AC6">
        <v>3543907</v>
      </c>
      <c r="AD6" s="1" t="s">
        <v>186</v>
      </c>
      <c r="AE6" s="1" t="s">
        <v>147</v>
      </c>
      <c r="AF6">
        <v>13505600</v>
      </c>
      <c r="AG6">
        <v>1058</v>
      </c>
      <c r="AH6" s="1" t="s">
        <v>187</v>
      </c>
      <c r="AI6">
        <v>8007074900</v>
      </c>
      <c r="AJ6">
        <v>587240963110</v>
      </c>
      <c r="AK6">
        <v>284911097</v>
      </c>
      <c r="AL6">
        <v>68425</v>
      </c>
      <c r="AM6">
        <v>2223400</v>
      </c>
      <c r="AN6">
        <v>3</v>
      </c>
      <c r="AO6">
        <v>24647331000186</v>
      </c>
      <c r="AP6" s="1" t="s">
        <v>188</v>
      </c>
      <c r="AQ6" s="1" t="s">
        <v>189</v>
      </c>
      <c r="AR6">
        <v>1315</v>
      </c>
      <c r="AS6" s="1" t="s">
        <v>124</v>
      </c>
      <c r="AT6">
        <v>5007901</v>
      </c>
      <c r="AU6" s="1" t="s">
        <v>125</v>
      </c>
      <c r="AV6" s="1" t="s">
        <v>126</v>
      </c>
      <c r="AW6">
        <v>79170000</v>
      </c>
      <c r="AX6">
        <v>1058</v>
      </c>
      <c r="AY6" s="1" t="s">
        <v>187</v>
      </c>
      <c r="AZ6">
        <v>6732721520</v>
      </c>
      <c r="BA6">
        <v>1</v>
      </c>
      <c r="BB6">
        <v>282567143</v>
      </c>
      <c r="BC6" s="1" t="s">
        <v>190</v>
      </c>
      <c r="BD6">
        <v>5</v>
      </c>
      <c r="BE6">
        <v>26060508</v>
      </c>
      <c r="BF6">
        <v>7897613328125</v>
      </c>
      <c r="BG6" s="1" t="s">
        <v>206</v>
      </c>
      <c r="BH6">
        <v>39174090</v>
      </c>
      <c r="BI6">
        <v>1000600</v>
      </c>
      <c r="BJ6">
        <v>6401</v>
      </c>
      <c r="BK6" s="1" t="s">
        <v>192</v>
      </c>
      <c r="BL6">
        <v>50</v>
      </c>
      <c r="BM6">
        <v>2.2200000000000002</v>
      </c>
      <c r="BN6">
        <v>111</v>
      </c>
      <c r="BO6">
        <v>7897613328125</v>
      </c>
      <c r="BP6" s="1" t="s">
        <v>137</v>
      </c>
      <c r="BQ6">
        <v>50</v>
      </c>
      <c r="BR6">
        <v>2.2200000000000002</v>
      </c>
      <c r="BS6">
        <v>1</v>
      </c>
      <c r="BT6" s="1" t="s">
        <v>207</v>
      </c>
      <c r="BU6">
        <v>5</v>
      </c>
      <c r="BV6">
        <v>10</v>
      </c>
      <c r="BW6">
        <v>3</v>
      </c>
      <c r="BX6">
        <v>111</v>
      </c>
      <c r="BY6">
        <v>7</v>
      </c>
      <c r="BZ6">
        <v>7.77</v>
      </c>
      <c r="CA6">
        <v>4</v>
      </c>
      <c r="CB6">
        <v>54.63</v>
      </c>
      <c r="CC6">
        <v>171.64</v>
      </c>
      <c r="CD6">
        <v>17</v>
      </c>
      <c r="CE6">
        <v>21.41</v>
      </c>
      <c r="CF6">
        <v>999</v>
      </c>
      <c r="CG6">
        <v>51</v>
      </c>
      <c r="CL6">
        <v>1</v>
      </c>
      <c r="CM6">
        <v>111</v>
      </c>
      <c r="CN6">
        <v>1.65</v>
      </c>
      <c r="CO6">
        <v>1.83</v>
      </c>
      <c r="CP6">
        <v>1</v>
      </c>
      <c r="CQ6">
        <v>111</v>
      </c>
      <c r="CR6">
        <v>7.6</v>
      </c>
      <c r="CS6">
        <v>8.44</v>
      </c>
      <c r="CT6" s="1" t="s">
        <v>208</v>
      </c>
      <c r="CU6">
        <v>5793.45</v>
      </c>
      <c r="CV6">
        <v>388.37</v>
      </c>
      <c r="CW6">
        <v>0</v>
      </c>
      <c r="CX6">
        <v>0</v>
      </c>
      <c r="CY6">
        <v>9003.5300000000007</v>
      </c>
      <c r="CZ6">
        <v>1142.28</v>
      </c>
      <c r="DA6">
        <v>0</v>
      </c>
      <c r="DB6">
        <v>0</v>
      </c>
      <c r="DC6">
        <v>5793.45</v>
      </c>
      <c r="DD6">
        <v>0</v>
      </c>
      <c r="DE6">
        <v>0</v>
      </c>
      <c r="DF6">
        <v>0</v>
      </c>
      <c r="DG6">
        <v>0</v>
      </c>
      <c r="DH6">
        <v>10.71</v>
      </c>
      <c r="DI6">
        <v>0</v>
      </c>
      <c r="DJ6">
        <v>95.56</v>
      </c>
      <c r="DK6">
        <v>440.33</v>
      </c>
      <c r="DL6">
        <v>0</v>
      </c>
      <c r="DM6">
        <v>6946.44</v>
      </c>
      <c r="DP6" s="1"/>
      <c r="DR6" s="1"/>
      <c r="DS6" s="1"/>
      <c r="DT6" s="1"/>
      <c r="DV6" s="1"/>
      <c r="DY6">
        <v>0</v>
      </c>
      <c r="DZ6">
        <v>6946.44</v>
      </c>
      <c r="EA6">
        <v>0</v>
      </c>
      <c r="EB6">
        <v>6946.44</v>
      </c>
      <c r="EC6">
        <v>1</v>
      </c>
      <c r="ED6" s="3">
        <v>44160</v>
      </c>
      <c r="EE6">
        <v>6946.44</v>
      </c>
      <c r="EF6">
        <v>15</v>
      </c>
      <c r="EG6">
        <v>6946.44</v>
      </c>
      <c r="EH6" s="1" t="s">
        <v>195</v>
      </c>
      <c r="EI6" s="1" t="s">
        <v>196</v>
      </c>
      <c r="EJ6" s="1"/>
      <c r="EK6" s="1"/>
      <c r="EL6" s="1"/>
      <c r="EM6" s="1"/>
      <c r="EN6" s="1"/>
      <c r="EO6" s="1"/>
      <c r="EP6" s="1"/>
      <c r="EQ6" s="1"/>
      <c r="ER6">
        <v>4</v>
      </c>
      <c r="ES6" s="1" t="s">
        <v>197</v>
      </c>
      <c r="ET6">
        <v>1</v>
      </c>
      <c r="EU6" s="1" t="s">
        <v>148</v>
      </c>
      <c r="EV6" t="s">
        <v>198</v>
      </c>
      <c r="EW6" s="2" t="s">
        <v>199</v>
      </c>
      <c r="EX6">
        <v>135201028371073</v>
      </c>
      <c r="EY6" s="1" t="s">
        <v>200</v>
      </c>
      <c r="EZ6">
        <v>100</v>
      </c>
      <c r="FA6" s="1" t="s">
        <v>131</v>
      </c>
    </row>
    <row r="7" spans="1:157" x14ac:dyDescent="0.25">
      <c r="A7">
        <v>4</v>
      </c>
      <c r="B7">
        <v>4</v>
      </c>
      <c r="C7" s="1" t="s">
        <v>178</v>
      </c>
      <c r="D7">
        <v>35</v>
      </c>
      <c r="E7">
        <v>32699224</v>
      </c>
      <c r="F7" s="1" t="s">
        <v>179</v>
      </c>
      <c r="G7">
        <v>55</v>
      </c>
      <c r="H7">
        <v>1</v>
      </c>
      <c r="I7">
        <v>826846</v>
      </c>
      <c r="J7" s="2" t="s">
        <v>180</v>
      </c>
      <c r="K7">
        <v>1</v>
      </c>
      <c r="L7">
        <v>2</v>
      </c>
      <c r="M7">
        <v>3543907</v>
      </c>
      <c r="N7">
        <v>1</v>
      </c>
      <c r="O7">
        <v>1</v>
      </c>
      <c r="P7">
        <v>2</v>
      </c>
      <c r="Q7">
        <v>1</v>
      </c>
      <c r="R7">
        <v>1</v>
      </c>
      <c r="S7">
        <v>0</v>
      </c>
      <c r="T7">
        <v>9</v>
      </c>
      <c r="U7">
        <v>0</v>
      </c>
      <c r="V7" s="1" t="s">
        <v>181</v>
      </c>
      <c r="W7">
        <v>8862530001122</v>
      </c>
      <c r="X7" s="1" t="s">
        <v>182</v>
      </c>
      <c r="Y7" s="1" t="s">
        <v>183</v>
      </c>
      <c r="Z7" s="1" t="s">
        <v>184</v>
      </c>
      <c r="AA7">
        <v>4233</v>
      </c>
      <c r="AB7" s="1" t="s">
        <v>185</v>
      </c>
      <c r="AC7">
        <v>3543907</v>
      </c>
      <c r="AD7" s="1" t="s">
        <v>186</v>
      </c>
      <c r="AE7" s="1" t="s">
        <v>147</v>
      </c>
      <c r="AF7">
        <v>13505600</v>
      </c>
      <c r="AG7">
        <v>1058</v>
      </c>
      <c r="AH7" s="1" t="s">
        <v>187</v>
      </c>
      <c r="AI7">
        <v>8007074900</v>
      </c>
      <c r="AJ7">
        <v>587240963110</v>
      </c>
      <c r="AK7">
        <v>284911097</v>
      </c>
      <c r="AL7">
        <v>68425</v>
      </c>
      <c r="AM7">
        <v>2223400</v>
      </c>
      <c r="AN7">
        <v>3</v>
      </c>
      <c r="AO7">
        <v>24647331000186</v>
      </c>
      <c r="AP7" s="1" t="s">
        <v>188</v>
      </c>
      <c r="AQ7" s="1" t="s">
        <v>189</v>
      </c>
      <c r="AR7">
        <v>1315</v>
      </c>
      <c r="AS7" s="1" t="s">
        <v>124</v>
      </c>
      <c r="AT7">
        <v>5007901</v>
      </c>
      <c r="AU7" s="1" t="s">
        <v>125</v>
      </c>
      <c r="AV7" s="1" t="s">
        <v>126</v>
      </c>
      <c r="AW7">
        <v>79170000</v>
      </c>
      <c r="AX7">
        <v>1058</v>
      </c>
      <c r="AY7" s="1" t="s">
        <v>187</v>
      </c>
      <c r="AZ7">
        <v>6732721520</v>
      </c>
      <c r="BA7">
        <v>1</v>
      </c>
      <c r="BB7">
        <v>282567143</v>
      </c>
      <c r="BC7" s="1" t="s">
        <v>190</v>
      </c>
      <c r="BD7">
        <v>6</v>
      </c>
      <c r="BE7">
        <v>26211000</v>
      </c>
      <c r="BF7">
        <v>7899349138467</v>
      </c>
      <c r="BG7" s="1" t="s">
        <v>209</v>
      </c>
      <c r="BH7">
        <v>39174090</v>
      </c>
      <c r="BI7">
        <v>1000600</v>
      </c>
      <c r="BJ7">
        <v>6401</v>
      </c>
      <c r="BK7" s="1" t="s">
        <v>192</v>
      </c>
      <c r="BL7">
        <v>60</v>
      </c>
      <c r="BM7">
        <v>4.5999999999999996</v>
      </c>
      <c r="BN7">
        <v>276</v>
      </c>
      <c r="BO7">
        <v>7899349138467</v>
      </c>
      <c r="BP7" s="1" t="s">
        <v>137</v>
      </c>
      <c r="BQ7">
        <v>60</v>
      </c>
      <c r="BR7">
        <v>4.5999999999999996</v>
      </c>
      <c r="BS7">
        <v>1</v>
      </c>
      <c r="BT7" s="1" t="s">
        <v>210</v>
      </c>
      <c r="BU7">
        <v>5</v>
      </c>
      <c r="BV7">
        <v>10</v>
      </c>
      <c r="BW7">
        <v>3</v>
      </c>
      <c r="BX7">
        <v>276</v>
      </c>
      <c r="BY7">
        <v>7</v>
      </c>
      <c r="BZ7">
        <v>19.32</v>
      </c>
      <c r="CA7">
        <v>4</v>
      </c>
      <c r="CB7">
        <v>54.63</v>
      </c>
      <c r="CC7">
        <v>426.78</v>
      </c>
      <c r="CD7">
        <v>17</v>
      </c>
      <c r="CE7">
        <v>53.23</v>
      </c>
      <c r="CF7">
        <v>999</v>
      </c>
      <c r="CG7">
        <v>51</v>
      </c>
      <c r="CL7">
        <v>1</v>
      </c>
      <c r="CM7">
        <v>276</v>
      </c>
      <c r="CN7">
        <v>1.65</v>
      </c>
      <c r="CO7">
        <v>4.55</v>
      </c>
      <c r="CP7">
        <v>1</v>
      </c>
      <c r="CQ7">
        <v>276</v>
      </c>
      <c r="CR7">
        <v>7.6</v>
      </c>
      <c r="CS7">
        <v>20.98</v>
      </c>
      <c r="CT7" s="1" t="s">
        <v>211</v>
      </c>
      <c r="CU7">
        <v>5793.45</v>
      </c>
      <c r="CV7">
        <v>388.37</v>
      </c>
      <c r="CW7">
        <v>0</v>
      </c>
      <c r="CX7">
        <v>0</v>
      </c>
      <c r="CY7">
        <v>9003.5300000000007</v>
      </c>
      <c r="CZ7">
        <v>1142.28</v>
      </c>
      <c r="DA7">
        <v>0</v>
      </c>
      <c r="DB7">
        <v>0</v>
      </c>
      <c r="DC7">
        <v>5793.45</v>
      </c>
      <c r="DD7">
        <v>0</v>
      </c>
      <c r="DE7">
        <v>0</v>
      </c>
      <c r="DF7">
        <v>0</v>
      </c>
      <c r="DG7">
        <v>0</v>
      </c>
      <c r="DH7">
        <v>10.71</v>
      </c>
      <c r="DI7">
        <v>0</v>
      </c>
      <c r="DJ7">
        <v>95.56</v>
      </c>
      <c r="DK7">
        <v>440.33</v>
      </c>
      <c r="DL7">
        <v>0</v>
      </c>
      <c r="DM7">
        <v>6946.44</v>
      </c>
      <c r="DP7" s="1"/>
      <c r="DR7" s="1"/>
      <c r="DS7" s="1"/>
      <c r="DT7" s="1"/>
      <c r="DV7" s="1"/>
      <c r="DY7">
        <v>0</v>
      </c>
      <c r="DZ7">
        <v>6946.44</v>
      </c>
      <c r="EA7">
        <v>0</v>
      </c>
      <c r="EB7">
        <v>6946.44</v>
      </c>
      <c r="EC7">
        <v>1</v>
      </c>
      <c r="ED7" s="3">
        <v>44160</v>
      </c>
      <c r="EE7">
        <v>6946.44</v>
      </c>
      <c r="EF7">
        <v>15</v>
      </c>
      <c r="EG7">
        <v>6946.44</v>
      </c>
      <c r="EH7" s="1" t="s">
        <v>195</v>
      </c>
      <c r="EI7" s="1" t="s">
        <v>196</v>
      </c>
      <c r="EJ7" s="1"/>
      <c r="EK7" s="1"/>
      <c r="EL7" s="1"/>
      <c r="EM7" s="1"/>
      <c r="EN7" s="1"/>
      <c r="EO7" s="1"/>
      <c r="EP7" s="1"/>
      <c r="EQ7" s="1"/>
      <c r="ER7">
        <v>4</v>
      </c>
      <c r="ES7" s="1" t="s">
        <v>197</v>
      </c>
      <c r="ET7">
        <v>1</v>
      </c>
      <c r="EU7" s="1" t="s">
        <v>148</v>
      </c>
      <c r="EV7" t="s">
        <v>198</v>
      </c>
      <c r="EW7" s="2" t="s">
        <v>199</v>
      </c>
      <c r="EX7">
        <v>135201028371073</v>
      </c>
      <c r="EY7" s="1" t="s">
        <v>200</v>
      </c>
      <c r="EZ7">
        <v>100</v>
      </c>
      <c r="FA7" s="1" t="s">
        <v>131</v>
      </c>
    </row>
    <row r="8" spans="1:157" x14ac:dyDescent="0.25">
      <c r="A8">
        <v>4</v>
      </c>
      <c r="B8">
        <v>4</v>
      </c>
      <c r="C8" s="1" t="s">
        <v>178</v>
      </c>
      <c r="D8">
        <v>35</v>
      </c>
      <c r="E8">
        <v>32699224</v>
      </c>
      <c r="F8" s="1" t="s">
        <v>179</v>
      </c>
      <c r="G8">
        <v>55</v>
      </c>
      <c r="H8">
        <v>1</v>
      </c>
      <c r="I8">
        <v>826846</v>
      </c>
      <c r="J8" s="2" t="s">
        <v>180</v>
      </c>
      <c r="K8">
        <v>1</v>
      </c>
      <c r="L8">
        <v>2</v>
      </c>
      <c r="M8">
        <v>3543907</v>
      </c>
      <c r="N8">
        <v>1</v>
      </c>
      <c r="O8">
        <v>1</v>
      </c>
      <c r="P8">
        <v>2</v>
      </c>
      <c r="Q8">
        <v>1</v>
      </c>
      <c r="R8">
        <v>1</v>
      </c>
      <c r="S8">
        <v>0</v>
      </c>
      <c r="T8">
        <v>9</v>
      </c>
      <c r="U8">
        <v>0</v>
      </c>
      <c r="V8" s="1" t="s">
        <v>181</v>
      </c>
      <c r="W8">
        <v>8862530001122</v>
      </c>
      <c r="X8" s="1" t="s">
        <v>182</v>
      </c>
      <c r="Y8" s="1" t="s">
        <v>183</v>
      </c>
      <c r="Z8" s="1" t="s">
        <v>184</v>
      </c>
      <c r="AA8">
        <v>4233</v>
      </c>
      <c r="AB8" s="1" t="s">
        <v>185</v>
      </c>
      <c r="AC8">
        <v>3543907</v>
      </c>
      <c r="AD8" s="1" t="s">
        <v>186</v>
      </c>
      <c r="AE8" s="1" t="s">
        <v>147</v>
      </c>
      <c r="AF8">
        <v>13505600</v>
      </c>
      <c r="AG8">
        <v>1058</v>
      </c>
      <c r="AH8" s="1" t="s">
        <v>187</v>
      </c>
      <c r="AI8">
        <v>8007074900</v>
      </c>
      <c r="AJ8">
        <v>587240963110</v>
      </c>
      <c r="AK8">
        <v>284911097</v>
      </c>
      <c r="AL8">
        <v>68425</v>
      </c>
      <c r="AM8">
        <v>2223400</v>
      </c>
      <c r="AN8">
        <v>3</v>
      </c>
      <c r="AO8">
        <v>24647331000186</v>
      </c>
      <c r="AP8" s="1" t="s">
        <v>188</v>
      </c>
      <c r="AQ8" s="1" t="s">
        <v>189</v>
      </c>
      <c r="AR8">
        <v>1315</v>
      </c>
      <c r="AS8" s="1" t="s">
        <v>124</v>
      </c>
      <c r="AT8">
        <v>5007901</v>
      </c>
      <c r="AU8" s="1" t="s">
        <v>125</v>
      </c>
      <c r="AV8" s="1" t="s">
        <v>126</v>
      </c>
      <c r="AW8">
        <v>79170000</v>
      </c>
      <c r="AX8">
        <v>1058</v>
      </c>
      <c r="AY8" s="1" t="s">
        <v>187</v>
      </c>
      <c r="AZ8">
        <v>6732721520</v>
      </c>
      <c r="BA8">
        <v>1</v>
      </c>
      <c r="BB8">
        <v>282567143</v>
      </c>
      <c r="BC8" s="1" t="s">
        <v>190</v>
      </c>
      <c r="BD8">
        <v>7</v>
      </c>
      <c r="BE8">
        <v>26241502</v>
      </c>
      <c r="BF8">
        <v>7897613358351</v>
      </c>
      <c r="BG8" s="1" t="s">
        <v>212</v>
      </c>
      <c r="BH8">
        <v>39174090</v>
      </c>
      <c r="BI8">
        <v>1000600</v>
      </c>
      <c r="BJ8">
        <v>6401</v>
      </c>
      <c r="BK8" s="1" t="s">
        <v>192</v>
      </c>
      <c r="BL8">
        <v>10</v>
      </c>
      <c r="BM8">
        <v>30.35</v>
      </c>
      <c r="BN8">
        <v>303.5</v>
      </c>
      <c r="BO8">
        <v>7897613358351</v>
      </c>
      <c r="BP8" s="1" t="s">
        <v>137</v>
      </c>
      <c r="BQ8">
        <v>10</v>
      </c>
      <c r="BR8">
        <v>30.35</v>
      </c>
      <c r="BS8">
        <v>1</v>
      </c>
      <c r="BT8" s="1" t="s">
        <v>213</v>
      </c>
      <c r="BU8">
        <v>5</v>
      </c>
      <c r="BV8">
        <v>10</v>
      </c>
      <c r="BW8">
        <v>3</v>
      </c>
      <c r="BX8">
        <v>303.5</v>
      </c>
      <c r="BY8">
        <v>7</v>
      </c>
      <c r="BZ8">
        <v>21.25</v>
      </c>
      <c r="CA8">
        <v>4</v>
      </c>
      <c r="CB8">
        <v>54.63</v>
      </c>
      <c r="CC8">
        <v>469.3</v>
      </c>
      <c r="CD8">
        <v>17</v>
      </c>
      <c r="CE8">
        <v>58.54</v>
      </c>
      <c r="CF8">
        <v>999</v>
      </c>
      <c r="CG8">
        <v>51</v>
      </c>
      <c r="CL8">
        <v>1</v>
      </c>
      <c r="CM8">
        <v>303.5</v>
      </c>
      <c r="CN8">
        <v>1.65</v>
      </c>
      <c r="CO8">
        <v>5.01</v>
      </c>
      <c r="CP8">
        <v>1</v>
      </c>
      <c r="CQ8">
        <v>303.5</v>
      </c>
      <c r="CR8">
        <v>7.6</v>
      </c>
      <c r="CS8">
        <v>23.07</v>
      </c>
      <c r="CT8" s="1" t="s">
        <v>214</v>
      </c>
      <c r="CU8">
        <v>5793.45</v>
      </c>
      <c r="CV8">
        <v>388.37</v>
      </c>
      <c r="CW8">
        <v>0</v>
      </c>
      <c r="CX8">
        <v>0</v>
      </c>
      <c r="CY8">
        <v>9003.5300000000007</v>
      </c>
      <c r="CZ8">
        <v>1142.28</v>
      </c>
      <c r="DA8">
        <v>0</v>
      </c>
      <c r="DB8">
        <v>0</v>
      </c>
      <c r="DC8">
        <v>5793.45</v>
      </c>
      <c r="DD8">
        <v>0</v>
      </c>
      <c r="DE8">
        <v>0</v>
      </c>
      <c r="DF8">
        <v>0</v>
      </c>
      <c r="DG8">
        <v>0</v>
      </c>
      <c r="DH8">
        <v>10.71</v>
      </c>
      <c r="DI8">
        <v>0</v>
      </c>
      <c r="DJ8">
        <v>95.56</v>
      </c>
      <c r="DK8">
        <v>440.33</v>
      </c>
      <c r="DL8">
        <v>0</v>
      </c>
      <c r="DM8">
        <v>6946.44</v>
      </c>
      <c r="DP8" s="1"/>
      <c r="DR8" s="1"/>
      <c r="DS8" s="1"/>
      <c r="DT8" s="1"/>
      <c r="DV8" s="1"/>
      <c r="DY8">
        <v>0</v>
      </c>
      <c r="DZ8">
        <v>6946.44</v>
      </c>
      <c r="EA8">
        <v>0</v>
      </c>
      <c r="EB8">
        <v>6946.44</v>
      </c>
      <c r="EC8">
        <v>1</v>
      </c>
      <c r="ED8" s="3">
        <v>44160</v>
      </c>
      <c r="EE8">
        <v>6946.44</v>
      </c>
      <c r="EF8">
        <v>15</v>
      </c>
      <c r="EG8">
        <v>6946.44</v>
      </c>
      <c r="EH8" s="1" t="s">
        <v>195</v>
      </c>
      <c r="EI8" s="1" t="s">
        <v>196</v>
      </c>
      <c r="EJ8" s="1"/>
      <c r="EK8" s="1"/>
      <c r="EL8" s="1"/>
      <c r="EM8" s="1"/>
      <c r="EN8" s="1"/>
      <c r="EO8" s="1"/>
      <c r="EP8" s="1"/>
      <c r="EQ8" s="1"/>
      <c r="ER8">
        <v>4</v>
      </c>
      <c r="ES8" s="1" t="s">
        <v>197</v>
      </c>
      <c r="ET8">
        <v>1</v>
      </c>
      <c r="EU8" s="1" t="s">
        <v>148</v>
      </c>
      <c r="EV8" t="s">
        <v>198</v>
      </c>
      <c r="EW8" s="2" t="s">
        <v>199</v>
      </c>
      <c r="EX8">
        <v>135201028371073</v>
      </c>
      <c r="EY8" s="1" t="s">
        <v>200</v>
      </c>
      <c r="EZ8">
        <v>100</v>
      </c>
      <c r="FA8" s="1" t="s">
        <v>131</v>
      </c>
    </row>
    <row r="9" spans="1:157" x14ac:dyDescent="0.25">
      <c r="A9">
        <v>4</v>
      </c>
      <c r="B9">
        <v>4</v>
      </c>
      <c r="C9" s="1" t="s">
        <v>178</v>
      </c>
      <c r="D9">
        <v>35</v>
      </c>
      <c r="E9">
        <v>32699224</v>
      </c>
      <c r="F9" s="1" t="s">
        <v>179</v>
      </c>
      <c r="G9">
        <v>55</v>
      </c>
      <c r="H9">
        <v>1</v>
      </c>
      <c r="I9">
        <v>826846</v>
      </c>
      <c r="J9" s="2" t="s">
        <v>180</v>
      </c>
      <c r="K9">
        <v>1</v>
      </c>
      <c r="L9">
        <v>2</v>
      </c>
      <c r="M9">
        <v>3543907</v>
      </c>
      <c r="N9">
        <v>1</v>
      </c>
      <c r="O9">
        <v>1</v>
      </c>
      <c r="P9">
        <v>2</v>
      </c>
      <c r="Q9">
        <v>1</v>
      </c>
      <c r="R9">
        <v>1</v>
      </c>
      <c r="S9">
        <v>0</v>
      </c>
      <c r="T9">
        <v>9</v>
      </c>
      <c r="U9">
        <v>0</v>
      </c>
      <c r="V9" s="1" t="s">
        <v>181</v>
      </c>
      <c r="W9">
        <v>8862530001122</v>
      </c>
      <c r="X9" s="1" t="s">
        <v>182</v>
      </c>
      <c r="Y9" s="1" t="s">
        <v>183</v>
      </c>
      <c r="Z9" s="1" t="s">
        <v>184</v>
      </c>
      <c r="AA9">
        <v>4233</v>
      </c>
      <c r="AB9" s="1" t="s">
        <v>185</v>
      </c>
      <c r="AC9">
        <v>3543907</v>
      </c>
      <c r="AD9" s="1" t="s">
        <v>186</v>
      </c>
      <c r="AE9" s="1" t="s">
        <v>147</v>
      </c>
      <c r="AF9">
        <v>13505600</v>
      </c>
      <c r="AG9">
        <v>1058</v>
      </c>
      <c r="AH9" s="1" t="s">
        <v>187</v>
      </c>
      <c r="AI9">
        <v>8007074900</v>
      </c>
      <c r="AJ9">
        <v>587240963110</v>
      </c>
      <c r="AK9">
        <v>284911097</v>
      </c>
      <c r="AL9">
        <v>68425</v>
      </c>
      <c r="AM9">
        <v>2223400</v>
      </c>
      <c r="AN9">
        <v>3</v>
      </c>
      <c r="AO9">
        <v>24647331000186</v>
      </c>
      <c r="AP9" s="1" t="s">
        <v>188</v>
      </c>
      <c r="AQ9" s="1" t="s">
        <v>189</v>
      </c>
      <c r="AR9">
        <v>1315</v>
      </c>
      <c r="AS9" s="1" t="s">
        <v>124</v>
      </c>
      <c r="AT9">
        <v>5007901</v>
      </c>
      <c r="AU9" s="1" t="s">
        <v>125</v>
      </c>
      <c r="AV9" s="1" t="s">
        <v>126</v>
      </c>
      <c r="AW9">
        <v>79170000</v>
      </c>
      <c r="AX9">
        <v>1058</v>
      </c>
      <c r="AY9" s="1" t="s">
        <v>187</v>
      </c>
      <c r="AZ9">
        <v>6732721520</v>
      </c>
      <c r="BA9">
        <v>1</v>
      </c>
      <c r="BB9">
        <v>282567143</v>
      </c>
      <c r="BC9" s="1" t="s">
        <v>190</v>
      </c>
      <c r="BD9">
        <v>8</v>
      </c>
      <c r="BE9">
        <v>29587647</v>
      </c>
      <c r="BF9">
        <v>7897613346136</v>
      </c>
      <c r="BG9" s="1" t="s">
        <v>215</v>
      </c>
      <c r="BH9">
        <v>39174090</v>
      </c>
      <c r="BI9">
        <v>1000600</v>
      </c>
      <c r="BJ9">
        <v>6401</v>
      </c>
      <c r="BK9" s="1" t="s">
        <v>192</v>
      </c>
      <c r="BL9">
        <v>10</v>
      </c>
      <c r="BM9">
        <v>16.059999999999999</v>
      </c>
      <c r="BN9">
        <v>160.6</v>
      </c>
      <c r="BO9">
        <v>7897613346136</v>
      </c>
      <c r="BP9" s="1" t="s">
        <v>137</v>
      </c>
      <c r="BQ9">
        <v>10</v>
      </c>
      <c r="BR9">
        <v>16.059999999999999</v>
      </c>
      <c r="BS9">
        <v>1</v>
      </c>
      <c r="BT9" s="1" t="s">
        <v>216</v>
      </c>
      <c r="BU9">
        <v>5</v>
      </c>
      <c r="BV9">
        <v>10</v>
      </c>
      <c r="BW9">
        <v>3</v>
      </c>
      <c r="BX9">
        <v>160.6</v>
      </c>
      <c r="BY9">
        <v>7</v>
      </c>
      <c r="BZ9">
        <v>11.24</v>
      </c>
      <c r="CA9">
        <v>4</v>
      </c>
      <c r="CB9">
        <v>54.63</v>
      </c>
      <c r="CC9">
        <v>248.34</v>
      </c>
      <c r="CD9">
        <v>17</v>
      </c>
      <c r="CE9">
        <v>30.98</v>
      </c>
      <c r="CF9">
        <v>999</v>
      </c>
      <c r="CG9">
        <v>51</v>
      </c>
      <c r="CL9">
        <v>1</v>
      </c>
      <c r="CM9">
        <v>160.6</v>
      </c>
      <c r="CN9">
        <v>1.65</v>
      </c>
      <c r="CO9">
        <v>2.65</v>
      </c>
      <c r="CP9">
        <v>1</v>
      </c>
      <c r="CQ9">
        <v>160.6</v>
      </c>
      <c r="CR9">
        <v>7.6</v>
      </c>
      <c r="CS9">
        <v>12.21</v>
      </c>
      <c r="CT9" s="1" t="s">
        <v>217</v>
      </c>
      <c r="CU9">
        <v>5793.45</v>
      </c>
      <c r="CV9">
        <v>388.37</v>
      </c>
      <c r="CW9">
        <v>0</v>
      </c>
      <c r="CX9">
        <v>0</v>
      </c>
      <c r="CY9">
        <v>9003.5300000000007</v>
      </c>
      <c r="CZ9">
        <v>1142.28</v>
      </c>
      <c r="DA9">
        <v>0</v>
      </c>
      <c r="DB9">
        <v>0</v>
      </c>
      <c r="DC9">
        <v>5793.45</v>
      </c>
      <c r="DD9">
        <v>0</v>
      </c>
      <c r="DE9">
        <v>0</v>
      </c>
      <c r="DF9">
        <v>0</v>
      </c>
      <c r="DG9">
        <v>0</v>
      </c>
      <c r="DH9">
        <v>10.71</v>
      </c>
      <c r="DI9">
        <v>0</v>
      </c>
      <c r="DJ9">
        <v>95.56</v>
      </c>
      <c r="DK9">
        <v>440.33</v>
      </c>
      <c r="DL9">
        <v>0</v>
      </c>
      <c r="DM9">
        <v>6946.44</v>
      </c>
      <c r="DP9" s="1"/>
      <c r="DR9" s="1"/>
      <c r="DS9" s="1"/>
      <c r="DT9" s="1"/>
      <c r="DV9" s="1"/>
      <c r="DY9">
        <v>0</v>
      </c>
      <c r="DZ9">
        <v>6946.44</v>
      </c>
      <c r="EA9">
        <v>0</v>
      </c>
      <c r="EB9">
        <v>6946.44</v>
      </c>
      <c r="EC9">
        <v>1</v>
      </c>
      <c r="ED9" s="3">
        <v>44160</v>
      </c>
      <c r="EE9">
        <v>6946.44</v>
      </c>
      <c r="EF9">
        <v>15</v>
      </c>
      <c r="EG9">
        <v>6946.44</v>
      </c>
      <c r="EH9" s="1" t="s">
        <v>195</v>
      </c>
      <c r="EI9" s="1" t="s">
        <v>196</v>
      </c>
      <c r="EJ9" s="1"/>
      <c r="EK9" s="1"/>
      <c r="EL9" s="1"/>
      <c r="EM9" s="1"/>
      <c r="EN9" s="1"/>
      <c r="EO9" s="1"/>
      <c r="EP9" s="1"/>
      <c r="EQ9" s="1"/>
      <c r="ER9">
        <v>4</v>
      </c>
      <c r="ES9" s="1" t="s">
        <v>197</v>
      </c>
      <c r="ET9">
        <v>1</v>
      </c>
      <c r="EU9" s="1" t="s">
        <v>148</v>
      </c>
      <c r="EV9" t="s">
        <v>198</v>
      </c>
      <c r="EW9" s="2" t="s">
        <v>199</v>
      </c>
      <c r="EX9">
        <v>135201028371073</v>
      </c>
      <c r="EY9" s="1" t="s">
        <v>200</v>
      </c>
      <c r="EZ9">
        <v>100</v>
      </c>
      <c r="FA9" s="1" t="s">
        <v>131</v>
      </c>
    </row>
    <row r="10" spans="1:157" x14ac:dyDescent="0.25">
      <c r="A10">
        <v>4</v>
      </c>
      <c r="B10">
        <v>4</v>
      </c>
      <c r="C10" s="1" t="s">
        <v>178</v>
      </c>
      <c r="D10">
        <v>35</v>
      </c>
      <c r="E10">
        <v>32699224</v>
      </c>
      <c r="F10" s="1" t="s">
        <v>179</v>
      </c>
      <c r="G10">
        <v>55</v>
      </c>
      <c r="H10">
        <v>1</v>
      </c>
      <c r="I10">
        <v>826846</v>
      </c>
      <c r="J10" s="2" t="s">
        <v>180</v>
      </c>
      <c r="K10">
        <v>1</v>
      </c>
      <c r="L10">
        <v>2</v>
      </c>
      <c r="M10">
        <v>3543907</v>
      </c>
      <c r="N10">
        <v>1</v>
      </c>
      <c r="O10">
        <v>1</v>
      </c>
      <c r="P10">
        <v>2</v>
      </c>
      <c r="Q10">
        <v>1</v>
      </c>
      <c r="R10">
        <v>1</v>
      </c>
      <c r="S10">
        <v>0</v>
      </c>
      <c r="T10">
        <v>9</v>
      </c>
      <c r="U10">
        <v>0</v>
      </c>
      <c r="V10" s="1" t="s">
        <v>181</v>
      </c>
      <c r="W10">
        <v>8862530001122</v>
      </c>
      <c r="X10" s="1" t="s">
        <v>182</v>
      </c>
      <c r="Y10" s="1" t="s">
        <v>183</v>
      </c>
      <c r="Z10" s="1" t="s">
        <v>184</v>
      </c>
      <c r="AA10">
        <v>4233</v>
      </c>
      <c r="AB10" s="1" t="s">
        <v>185</v>
      </c>
      <c r="AC10">
        <v>3543907</v>
      </c>
      <c r="AD10" s="1" t="s">
        <v>186</v>
      </c>
      <c r="AE10" s="1" t="s">
        <v>147</v>
      </c>
      <c r="AF10">
        <v>13505600</v>
      </c>
      <c r="AG10">
        <v>1058</v>
      </c>
      <c r="AH10" s="1" t="s">
        <v>187</v>
      </c>
      <c r="AI10">
        <v>8007074900</v>
      </c>
      <c r="AJ10">
        <v>587240963110</v>
      </c>
      <c r="AK10">
        <v>284911097</v>
      </c>
      <c r="AL10">
        <v>68425</v>
      </c>
      <c r="AM10">
        <v>2223400</v>
      </c>
      <c r="AN10">
        <v>3</v>
      </c>
      <c r="AO10">
        <v>24647331000186</v>
      </c>
      <c r="AP10" s="1" t="s">
        <v>188</v>
      </c>
      <c r="AQ10" s="1" t="s">
        <v>189</v>
      </c>
      <c r="AR10">
        <v>1315</v>
      </c>
      <c r="AS10" s="1" t="s">
        <v>124</v>
      </c>
      <c r="AT10">
        <v>5007901</v>
      </c>
      <c r="AU10" s="1" t="s">
        <v>125</v>
      </c>
      <c r="AV10" s="1" t="s">
        <v>126</v>
      </c>
      <c r="AW10">
        <v>79170000</v>
      </c>
      <c r="AX10">
        <v>1058</v>
      </c>
      <c r="AY10" s="1" t="s">
        <v>187</v>
      </c>
      <c r="AZ10">
        <v>6732721520</v>
      </c>
      <c r="BA10">
        <v>1</v>
      </c>
      <c r="BB10">
        <v>282567143</v>
      </c>
      <c r="BC10" s="1" t="s">
        <v>190</v>
      </c>
      <c r="BD10">
        <v>9</v>
      </c>
      <c r="BE10">
        <v>27690408</v>
      </c>
      <c r="BF10">
        <v>7899349138597</v>
      </c>
      <c r="BG10" s="1" t="s">
        <v>218</v>
      </c>
      <c r="BH10">
        <v>39174090</v>
      </c>
      <c r="BI10">
        <v>1000600</v>
      </c>
      <c r="BJ10">
        <v>6401</v>
      </c>
      <c r="BK10" s="1" t="s">
        <v>192</v>
      </c>
      <c r="BL10">
        <v>50</v>
      </c>
      <c r="BM10">
        <v>1.99</v>
      </c>
      <c r="BN10">
        <v>99.5</v>
      </c>
      <c r="BO10">
        <v>7899349138597</v>
      </c>
      <c r="BP10" s="1" t="s">
        <v>137</v>
      </c>
      <c r="BQ10">
        <v>50</v>
      </c>
      <c r="BR10">
        <v>1.99</v>
      </c>
      <c r="BS10">
        <v>1</v>
      </c>
      <c r="BT10" s="1" t="s">
        <v>219</v>
      </c>
      <c r="BU10">
        <v>5</v>
      </c>
      <c r="BV10">
        <v>10</v>
      </c>
      <c r="BW10">
        <v>3</v>
      </c>
      <c r="BX10">
        <v>99.5</v>
      </c>
      <c r="BY10">
        <v>7</v>
      </c>
      <c r="BZ10">
        <v>6.97</v>
      </c>
      <c r="CA10">
        <v>4</v>
      </c>
      <c r="CB10">
        <v>54.63</v>
      </c>
      <c r="CC10">
        <v>153.86000000000001</v>
      </c>
      <c r="CD10">
        <v>17</v>
      </c>
      <c r="CE10">
        <v>19.190000000000001</v>
      </c>
      <c r="CF10">
        <v>999</v>
      </c>
      <c r="CG10">
        <v>51</v>
      </c>
      <c r="CL10">
        <v>1</v>
      </c>
      <c r="CM10">
        <v>99.5</v>
      </c>
      <c r="CN10">
        <v>1.65</v>
      </c>
      <c r="CO10">
        <v>1.64</v>
      </c>
      <c r="CP10">
        <v>1</v>
      </c>
      <c r="CQ10">
        <v>99.5</v>
      </c>
      <c r="CR10">
        <v>7.6</v>
      </c>
      <c r="CS10">
        <v>7.56</v>
      </c>
      <c r="CT10" s="1" t="s">
        <v>220</v>
      </c>
      <c r="CU10">
        <v>5793.45</v>
      </c>
      <c r="CV10">
        <v>388.37</v>
      </c>
      <c r="CW10">
        <v>0</v>
      </c>
      <c r="CX10">
        <v>0</v>
      </c>
      <c r="CY10">
        <v>9003.5300000000007</v>
      </c>
      <c r="CZ10">
        <v>1142.28</v>
      </c>
      <c r="DA10">
        <v>0</v>
      </c>
      <c r="DB10">
        <v>0</v>
      </c>
      <c r="DC10">
        <v>5793.45</v>
      </c>
      <c r="DD10">
        <v>0</v>
      </c>
      <c r="DE10">
        <v>0</v>
      </c>
      <c r="DF10">
        <v>0</v>
      </c>
      <c r="DG10">
        <v>0</v>
      </c>
      <c r="DH10">
        <v>10.71</v>
      </c>
      <c r="DI10">
        <v>0</v>
      </c>
      <c r="DJ10">
        <v>95.56</v>
      </c>
      <c r="DK10">
        <v>440.33</v>
      </c>
      <c r="DL10">
        <v>0</v>
      </c>
      <c r="DM10">
        <v>6946.44</v>
      </c>
      <c r="DP10" s="1"/>
      <c r="DR10" s="1"/>
      <c r="DS10" s="1"/>
      <c r="DT10" s="1"/>
      <c r="DV10" s="1"/>
      <c r="DY10">
        <v>0</v>
      </c>
      <c r="DZ10">
        <v>6946.44</v>
      </c>
      <c r="EA10">
        <v>0</v>
      </c>
      <c r="EB10">
        <v>6946.44</v>
      </c>
      <c r="EC10">
        <v>1</v>
      </c>
      <c r="ED10" s="3">
        <v>44160</v>
      </c>
      <c r="EE10">
        <v>6946.44</v>
      </c>
      <c r="EF10">
        <v>15</v>
      </c>
      <c r="EG10">
        <v>6946.44</v>
      </c>
      <c r="EH10" s="1" t="s">
        <v>195</v>
      </c>
      <c r="EI10" s="1" t="s">
        <v>196</v>
      </c>
      <c r="EJ10" s="1"/>
      <c r="EK10" s="1"/>
      <c r="EL10" s="1"/>
      <c r="EM10" s="1"/>
      <c r="EN10" s="1"/>
      <c r="EO10" s="1"/>
      <c r="EP10" s="1"/>
      <c r="EQ10" s="1"/>
      <c r="ER10">
        <v>4</v>
      </c>
      <c r="ES10" s="1" t="s">
        <v>197</v>
      </c>
      <c r="ET10">
        <v>1</v>
      </c>
      <c r="EU10" s="1" t="s">
        <v>148</v>
      </c>
      <c r="EV10" t="s">
        <v>198</v>
      </c>
      <c r="EW10" s="2" t="s">
        <v>199</v>
      </c>
      <c r="EX10">
        <v>135201028371073</v>
      </c>
      <c r="EY10" s="1" t="s">
        <v>200</v>
      </c>
      <c r="EZ10">
        <v>100</v>
      </c>
      <c r="FA10" s="1" t="s">
        <v>131</v>
      </c>
    </row>
    <row r="11" spans="1:157" x14ac:dyDescent="0.25">
      <c r="A11">
        <v>4</v>
      </c>
      <c r="B11">
        <v>4</v>
      </c>
      <c r="C11" s="1" t="s">
        <v>178</v>
      </c>
      <c r="D11">
        <v>35</v>
      </c>
      <c r="E11">
        <v>32699224</v>
      </c>
      <c r="F11" s="1" t="s">
        <v>179</v>
      </c>
      <c r="G11">
        <v>55</v>
      </c>
      <c r="H11">
        <v>1</v>
      </c>
      <c r="I11">
        <v>826846</v>
      </c>
      <c r="J11" s="2" t="s">
        <v>180</v>
      </c>
      <c r="K11">
        <v>1</v>
      </c>
      <c r="L11">
        <v>2</v>
      </c>
      <c r="M11">
        <v>3543907</v>
      </c>
      <c r="N11">
        <v>1</v>
      </c>
      <c r="O11">
        <v>1</v>
      </c>
      <c r="P11">
        <v>2</v>
      </c>
      <c r="Q11">
        <v>1</v>
      </c>
      <c r="R11">
        <v>1</v>
      </c>
      <c r="S11">
        <v>0</v>
      </c>
      <c r="T11">
        <v>9</v>
      </c>
      <c r="U11">
        <v>0</v>
      </c>
      <c r="V11" s="1" t="s">
        <v>181</v>
      </c>
      <c r="W11">
        <v>8862530001122</v>
      </c>
      <c r="X11" s="1" t="s">
        <v>182</v>
      </c>
      <c r="Y11" s="1" t="s">
        <v>183</v>
      </c>
      <c r="Z11" s="1" t="s">
        <v>184</v>
      </c>
      <c r="AA11">
        <v>4233</v>
      </c>
      <c r="AB11" s="1" t="s">
        <v>185</v>
      </c>
      <c r="AC11">
        <v>3543907</v>
      </c>
      <c r="AD11" s="1" t="s">
        <v>186</v>
      </c>
      <c r="AE11" s="1" t="s">
        <v>147</v>
      </c>
      <c r="AF11">
        <v>13505600</v>
      </c>
      <c r="AG11">
        <v>1058</v>
      </c>
      <c r="AH11" s="1" t="s">
        <v>187</v>
      </c>
      <c r="AI11">
        <v>8007074900</v>
      </c>
      <c r="AJ11">
        <v>587240963110</v>
      </c>
      <c r="AK11">
        <v>284911097</v>
      </c>
      <c r="AL11">
        <v>68425</v>
      </c>
      <c r="AM11">
        <v>2223400</v>
      </c>
      <c r="AN11">
        <v>3</v>
      </c>
      <c r="AO11">
        <v>24647331000186</v>
      </c>
      <c r="AP11" s="1" t="s">
        <v>188</v>
      </c>
      <c r="AQ11" s="1" t="s">
        <v>189</v>
      </c>
      <c r="AR11">
        <v>1315</v>
      </c>
      <c r="AS11" s="1" t="s">
        <v>124</v>
      </c>
      <c r="AT11">
        <v>5007901</v>
      </c>
      <c r="AU11" s="1" t="s">
        <v>125</v>
      </c>
      <c r="AV11" s="1" t="s">
        <v>126</v>
      </c>
      <c r="AW11">
        <v>79170000</v>
      </c>
      <c r="AX11">
        <v>1058</v>
      </c>
      <c r="AY11" s="1" t="s">
        <v>187</v>
      </c>
      <c r="AZ11">
        <v>6732721520</v>
      </c>
      <c r="BA11">
        <v>1</v>
      </c>
      <c r="BB11">
        <v>282567143</v>
      </c>
      <c r="BC11" s="1" t="s">
        <v>190</v>
      </c>
      <c r="BD11">
        <v>10</v>
      </c>
      <c r="BE11">
        <v>54501854</v>
      </c>
      <c r="BF11">
        <v>7897613336946</v>
      </c>
      <c r="BG11" s="1" t="s">
        <v>221</v>
      </c>
      <c r="BH11">
        <v>39209990</v>
      </c>
      <c r="BI11">
        <v>1000900</v>
      </c>
      <c r="BJ11">
        <v>6403</v>
      </c>
      <c r="BK11" s="1" t="s">
        <v>192</v>
      </c>
      <c r="BL11">
        <v>63</v>
      </c>
      <c r="BM11">
        <v>2.15</v>
      </c>
      <c r="BN11">
        <v>135.44999999999999</v>
      </c>
      <c r="BO11">
        <v>7897613336946</v>
      </c>
      <c r="BP11" s="1" t="s">
        <v>137</v>
      </c>
      <c r="BQ11">
        <v>63</v>
      </c>
      <c r="BR11">
        <v>2.15</v>
      </c>
      <c r="BS11">
        <v>1</v>
      </c>
      <c r="BT11" s="1"/>
      <c r="BU11">
        <v>0</v>
      </c>
      <c r="BV11">
        <v>10</v>
      </c>
      <c r="BW11">
        <v>3</v>
      </c>
      <c r="BX11">
        <v>135.44999999999999</v>
      </c>
      <c r="BY11">
        <v>7</v>
      </c>
      <c r="BZ11">
        <v>9.48</v>
      </c>
      <c r="CA11">
        <v>4</v>
      </c>
      <c r="CB11">
        <v>54.63</v>
      </c>
      <c r="CC11">
        <v>209.45</v>
      </c>
      <c r="CD11">
        <v>17</v>
      </c>
      <c r="CE11">
        <v>26.13</v>
      </c>
      <c r="CF11">
        <v>999</v>
      </c>
      <c r="CG11">
        <v>53</v>
      </c>
      <c r="CL11">
        <v>1</v>
      </c>
      <c r="CM11">
        <v>135.44999999999999</v>
      </c>
      <c r="CN11">
        <v>1.65</v>
      </c>
      <c r="CO11">
        <v>2.23</v>
      </c>
      <c r="CP11">
        <v>1</v>
      </c>
      <c r="CQ11">
        <v>135.44999999999999</v>
      </c>
      <c r="CR11">
        <v>7.6</v>
      </c>
      <c r="CS11">
        <v>10.29</v>
      </c>
      <c r="CT11" s="1" t="s">
        <v>221</v>
      </c>
      <c r="CU11">
        <v>5793.45</v>
      </c>
      <c r="CV11">
        <v>388.37</v>
      </c>
      <c r="CW11">
        <v>0</v>
      </c>
      <c r="CX11">
        <v>0</v>
      </c>
      <c r="CY11">
        <v>9003.5300000000007</v>
      </c>
      <c r="CZ11">
        <v>1142.28</v>
      </c>
      <c r="DA11">
        <v>0</v>
      </c>
      <c r="DB11">
        <v>0</v>
      </c>
      <c r="DC11">
        <v>5793.45</v>
      </c>
      <c r="DD11">
        <v>0</v>
      </c>
      <c r="DE11">
        <v>0</v>
      </c>
      <c r="DF11">
        <v>0</v>
      </c>
      <c r="DG11">
        <v>0</v>
      </c>
      <c r="DH11">
        <v>10.71</v>
      </c>
      <c r="DI11">
        <v>0</v>
      </c>
      <c r="DJ11">
        <v>95.56</v>
      </c>
      <c r="DK11">
        <v>440.33</v>
      </c>
      <c r="DL11">
        <v>0</v>
      </c>
      <c r="DM11">
        <v>6946.44</v>
      </c>
      <c r="DP11" s="1"/>
      <c r="DR11" s="1"/>
      <c r="DS11" s="1"/>
      <c r="DT11" s="1"/>
      <c r="DV11" s="1"/>
      <c r="DY11">
        <v>0</v>
      </c>
      <c r="DZ11">
        <v>6946.44</v>
      </c>
      <c r="EA11">
        <v>0</v>
      </c>
      <c r="EB11">
        <v>6946.44</v>
      </c>
      <c r="EC11">
        <v>1</v>
      </c>
      <c r="ED11" s="3">
        <v>44160</v>
      </c>
      <c r="EE11">
        <v>6946.44</v>
      </c>
      <c r="EF11">
        <v>15</v>
      </c>
      <c r="EG11">
        <v>6946.44</v>
      </c>
      <c r="EH11" s="1" t="s">
        <v>195</v>
      </c>
      <c r="EI11" s="1" t="s">
        <v>196</v>
      </c>
      <c r="EJ11" s="1"/>
      <c r="EK11" s="1"/>
      <c r="EL11" s="1"/>
      <c r="EM11" s="1"/>
      <c r="EN11" s="1"/>
      <c r="EO11" s="1"/>
      <c r="EP11" s="1"/>
      <c r="EQ11" s="1"/>
      <c r="ER11">
        <v>4</v>
      </c>
      <c r="ES11" s="1" t="s">
        <v>197</v>
      </c>
      <c r="ET11">
        <v>1</v>
      </c>
      <c r="EU11" s="1" t="s">
        <v>148</v>
      </c>
      <c r="EV11" t="s">
        <v>198</v>
      </c>
      <c r="EW11" s="2" t="s">
        <v>199</v>
      </c>
      <c r="EX11">
        <v>135201028371073</v>
      </c>
      <c r="EY11" s="1" t="s">
        <v>200</v>
      </c>
      <c r="EZ11">
        <v>100</v>
      </c>
      <c r="FA11" s="1" t="s">
        <v>131</v>
      </c>
    </row>
    <row r="12" spans="1:157" x14ac:dyDescent="0.25">
      <c r="A12">
        <v>4</v>
      </c>
      <c r="B12">
        <v>4</v>
      </c>
      <c r="C12" s="1" t="s">
        <v>178</v>
      </c>
      <c r="D12">
        <v>35</v>
      </c>
      <c r="E12">
        <v>32699224</v>
      </c>
      <c r="F12" s="1" t="s">
        <v>179</v>
      </c>
      <c r="G12">
        <v>55</v>
      </c>
      <c r="H12">
        <v>1</v>
      </c>
      <c r="I12">
        <v>826846</v>
      </c>
      <c r="J12" s="2" t="s">
        <v>180</v>
      </c>
      <c r="K12">
        <v>1</v>
      </c>
      <c r="L12">
        <v>2</v>
      </c>
      <c r="M12">
        <v>3543907</v>
      </c>
      <c r="N12">
        <v>1</v>
      </c>
      <c r="O12">
        <v>1</v>
      </c>
      <c r="P12">
        <v>2</v>
      </c>
      <c r="Q12">
        <v>1</v>
      </c>
      <c r="R12">
        <v>1</v>
      </c>
      <c r="S12">
        <v>0</v>
      </c>
      <c r="T12">
        <v>9</v>
      </c>
      <c r="U12">
        <v>0</v>
      </c>
      <c r="V12" s="1" t="s">
        <v>181</v>
      </c>
      <c r="W12">
        <v>8862530001122</v>
      </c>
      <c r="X12" s="1" t="s">
        <v>182</v>
      </c>
      <c r="Y12" s="1" t="s">
        <v>183</v>
      </c>
      <c r="Z12" s="1" t="s">
        <v>184</v>
      </c>
      <c r="AA12">
        <v>4233</v>
      </c>
      <c r="AB12" s="1" t="s">
        <v>185</v>
      </c>
      <c r="AC12">
        <v>3543907</v>
      </c>
      <c r="AD12" s="1" t="s">
        <v>186</v>
      </c>
      <c r="AE12" s="1" t="s">
        <v>147</v>
      </c>
      <c r="AF12">
        <v>13505600</v>
      </c>
      <c r="AG12">
        <v>1058</v>
      </c>
      <c r="AH12" s="1" t="s">
        <v>187</v>
      </c>
      <c r="AI12">
        <v>8007074900</v>
      </c>
      <c r="AJ12">
        <v>587240963110</v>
      </c>
      <c r="AK12">
        <v>284911097</v>
      </c>
      <c r="AL12">
        <v>68425</v>
      </c>
      <c r="AM12">
        <v>2223400</v>
      </c>
      <c r="AN12">
        <v>3</v>
      </c>
      <c r="AO12">
        <v>24647331000186</v>
      </c>
      <c r="AP12" s="1" t="s">
        <v>188</v>
      </c>
      <c r="AQ12" s="1" t="s">
        <v>189</v>
      </c>
      <c r="AR12">
        <v>1315</v>
      </c>
      <c r="AS12" s="1" t="s">
        <v>124</v>
      </c>
      <c r="AT12">
        <v>5007901</v>
      </c>
      <c r="AU12" s="1" t="s">
        <v>125</v>
      </c>
      <c r="AV12" s="1" t="s">
        <v>126</v>
      </c>
      <c r="AW12">
        <v>79170000</v>
      </c>
      <c r="AX12">
        <v>1058</v>
      </c>
      <c r="AY12" s="1" t="s">
        <v>187</v>
      </c>
      <c r="AZ12">
        <v>6732721520</v>
      </c>
      <c r="BA12">
        <v>1</v>
      </c>
      <c r="BB12">
        <v>282567143</v>
      </c>
      <c r="BC12" s="1" t="s">
        <v>190</v>
      </c>
      <c r="BD12">
        <v>11</v>
      </c>
      <c r="BE12">
        <v>54501900</v>
      </c>
      <c r="BF12">
        <v>7897613336953</v>
      </c>
      <c r="BG12" s="1" t="s">
        <v>222</v>
      </c>
      <c r="BH12">
        <v>39209990</v>
      </c>
      <c r="BI12">
        <v>1000900</v>
      </c>
      <c r="BJ12">
        <v>6403</v>
      </c>
      <c r="BK12" s="1" t="s">
        <v>192</v>
      </c>
      <c r="BL12">
        <v>28</v>
      </c>
      <c r="BM12">
        <v>4.3499999999999996</v>
      </c>
      <c r="BN12">
        <v>121.8</v>
      </c>
      <c r="BO12">
        <v>7897613336953</v>
      </c>
      <c r="BP12" s="1" t="s">
        <v>137</v>
      </c>
      <c r="BQ12">
        <v>28</v>
      </c>
      <c r="BR12">
        <v>4.3499999999999996</v>
      </c>
      <c r="BS12">
        <v>1</v>
      </c>
      <c r="BT12" s="1"/>
      <c r="BU12">
        <v>0</v>
      </c>
      <c r="BV12">
        <v>10</v>
      </c>
      <c r="BW12">
        <v>3</v>
      </c>
      <c r="BX12">
        <v>121.8</v>
      </c>
      <c r="BY12">
        <v>7</v>
      </c>
      <c r="BZ12">
        <v>8.5299999999999994</v>
      </c>
      <c r="CA12">
        <v>4</v>
      </c>
      <c r="CB12">
        <v>54.63</v>
      </c>
      <c r="CC12">
        <v>188.34</v>
      </c>
      <c r="CD12">
        <v>17</v>
      </c>
      <c r="CE12">
        <v>23.49</v>
      </c>
      <c r="CF12">
        <v>999</v>
      </c>
      <c r="CG12">
        <v>53</v>
      </c>
      <c r="CL12">
        <v>1</v>
      </c>
      <c r="CM12">
        <v>121.8</v>
      </c>
      <c r="CN12">
        <v>1.65</v>
      </c>
      <c r="CO12">
        <v>2.0099999999999998</v>
      </c>
      <c r="CP12">
        <v>1</v>
      </c>
      <c r="CQ12">
        <v>121.8</v>
      </c>
      <c r="CR12">
        <v>7.6</v>
      </c>
      <c r="CS12">
        <v>9.26</v>
      </c>
      <c r="CT12" s="1" t="s">
        <v>222</v>
      </c>
      <c r="CU12">
        <v>5793.45</v>
      </c>
      <c r="CV12">
        <v>388.37</v>
      </c>
      <c r="CW12">
        <v>0</v>
      </c>
      <c r="CX12">
        <v>0</v>
      </c>
      <c r="CY12">
        <v>9003.5300000000007</v>
      </c>
      <c r="CZ12">
        <v>1142.28</v>
      </c>
      <c r="DA12">
        <v>0</v>
      </c>
      <c r="DB12">
        <v>0</v>
      </c>
      <c r="DC12">
        <v>5793.45</v>
      </c>
      <c r="DD12">
        <v>0</v>
      </c>
      <c r="DE12">
        <v>0</v>
      </c>
      <c r="DF12">
        <v>0</v>
      </c>
      <c r="DG12">
        <v>0</v>
      </c>
      <c r="DH12">
        <v>10.71</v>
      </c>
      <c r="DI12">
        <v>0</v>
      </c>
      <c r="DJ12">
        <v>95.56</v>
      </c>
      <c r="DK12">
        <v>440.33</v>
      </c>
      <c r="DL12">
        <v>0</v>
      </c>
      <c r="DM12">
        <v>6946.44</v>
      </c>
      <c r="DP12" s="1"/>
      <c r="DR12" s="1"/>
      <c r="DS12" s="1"/>
      <c r="DT12" s="1"/>
      <c r="DV12" s="1"/>
      <c r="DY12">
        <v>0</v>
      </c>
      <c r="DZ12">
        <v>6946.44</v>
      </c>
      <c r="EA12">
        <v>0</v>
      </c>
      <c r="EB12">
        <v>6946.44</v>
      </c>
      <c r="EC12">
        <v>1</v>
      </c>
      <c r="ED12" s="3">
        <v>44160</v>
      </c>
      <c r="EE12">
        <v>6946.44</v>
      </c>
      <c r="EF12">
        <v>15</v>
      </c>
      <c r="EG12">
        <v>6946.44</v>
      </c>
      <c r="EH12" s="1" t="s">
        <v>195</v>
      </c>
      <c r="EI12" s="1" t="s">
        <v>196</v>
      </c>
      <c r="EJ12" s="1"/>
      <c r="EK12" s="1"/>
      <c r="EL12" s="1"/>
      <c r="EM12" s="1"/>
      <c r="EN12" s="1"/>
      <c r="EO12" s="1"/>
      <c r="EP12" s="1"/>
      <c r="EQ12" s="1"/>
      <c r="ER12">
        <v>4</v>
      </c>
      <c r="ES12" s="1" t="s">
        <v>197</v>
      </c>
      <c r="ET12">
        <v>1</v>
      </c>
      <c r="EU12" s="1" t="s">
        <v>148</v>
      </c>
      <c r="EV12" t="s">
        <v>198</v>
      </c>
      <c r="EW12" s="2" t="s">
        <v>199</v>
      </c>
      <c r="EX12">
        <v>135201028371073</v>
      </c>
      <c r="EY12" s="1" t="s">
        <v>200</v>
      </c>
      <c r="EZ12">
        <v>100</v>
      </c>
      <c r="FA12" s="1" t="s">
        <v>131</v>
      </c>
    </row>
    <row r="13" spans="1:157" x14ac:dyDescent="0.25">
      <c r="A13">
        <v>4</v>
      </c>
      <c r="B13">
        <v>4</v>
      </c>
      <c r="C13" s="1" t="s">
        <v>178</v>
      </c>
      <c r="D13">
        <v>35</v>
      </c>
      <c r="E13">
        <v>32699224</v>
      </c>
      <c r="F13" s="1" t="s">
        <v>179</v>
      </c>
      <c r="G13">
        <v>55</v>
      </c>
      <c r="H13">
        <v>1</v>
      </c>
      <c r="I13">
        <v>826846</v>
      </c>
      <c r="J13" s="2" t="s">
        <v>180</v>
      </c>
      <c r="K13">
        <v>1</v>
      </c>
      <c r="L13">
        <v>2</v>
      </c>
      <c r="M13">
        <v>3543907</v>
      </c>
      <c r="N13">
        <v>1</v>
      </c>
      <c r="O13">
        <v>1</v>
      </c>
      <c r="P13">
        <v>2</v>
      </c>
      <c r="Q13">
        <v>1</v>
      </c>
      <c r="R13">
        <v>1</v>
      </c>
      <c r="S13">
        <v>0</v>
      </c>
      <c r="T13">
        <v>9</v>
      </c>
      <c r="U13">
        <v>0</v>
      </c>
      <c r="V13" s="1" t="s">
        <v>181</v>
      </c>
      <c r="W13">
        <v>8862530001122</v>
      </c>
      <c r="X13" s="1" t="s">
        <v>182</v>
      </c>
      <c r="Y13" s="1" t="s">
        <v>183</v>
      </c>
      <c r="Z13" s="1" t="s">
        <v>184</v>
      </c>
      <c r="AA13">
        <v>4233</v>
      </c>
      <c r="AB13" s="1" t="s">
        <v>185</v>
      </c>
      <c r="AC13">
        <v>3543907</v>
      </c>
      <c r="AD13" s="1" t="s">
        <v>186</v>
      </c>
      <c r="AE13" s="1" t="s">
        <v>147</v>
      </c>
      <c r="AF13">
        <v>13505600</v>
      </c>
      <c r="AG13">
        <v>1058</v>
      </c>
      <c r="AH13" s="1" t="s">
        <v>187</v>
      </c>
      <c r="AI13">
        <v>8007074900</v>
      </c>
      <c r="AJ13">
        <v>587240963110</v>
      </c>
      <c r="AK13">
        <v>284911097</v>
      </c>
      <c r="AL13">
        <v>68425</v>
      </c>
      <c r="AM13">
        <v>2223400</v>
      </c>
      <c r="AN13">
        <v>3</v>
      </c>
      <c r="AO13">
        <v>24647331000186</v>
      </c>
      <c r="AP13" s="1" t="s">
        <v>188</v>
      </c>
      <c r="AQ13" s="1" t="s">
        <v>189</v>
      </c>
      <c r="AR13">
        <v>1315</v>
      </c>
      <c r="AS13" s="1" t="s">
        <v>124</v>
      </c>
      <c r="AT13">
        <v>5007901</v>
      </c>
      <c r="AU13" s="1" t="s">
        <v>125</v>
      </c>
      <c r="AV13" s="1" t="s">
        <v>126</v>
      </c>
      <c r="AW13">
        <v>79170000</v>
      </c>
      <c r="AX13">
        <v>1058</v>
      </c>
      <c r="AY13" s="1" t="s">
        <v>187</v>
      </c>
      <c r="AZ13">
        <v>6732721520</v>
      </c>
      <c r="BA13">
        <v>1</v>
      </c>
      <c r="BB13">
        <v>282567143</v>
      </c>
      <c r="BC13" s="1" t="s">
        <v>190</v>
      </c>
      <c r="BD13">
        <v>12</v>
      </c>
      <c r="BE13">
        <v>54501951</v>
      </c>
      <c r="BF13">
        <v>7897613336960</v>
      </c>
      <c r="BG13" s="1" t="s">
        <v>223</v>
      </c>
      <c r="BH13">
        <v>39209990</v>
      </c>
      <c r="BI13">
        <v>1000900</v>
      </c>
      <c r="BJ13">
        <v>6403</v>
      </c>
      <c r="BK13" s="1" t="s">
        <v>192</v>
      </c>
      <c r="BL13">
        <v>28</v>
      </c>
      <c r="BM13">
        <v>8.56</v>
      </c>
      <c r="BN13">
        <v>239.68</v>
      </c>
      <c r="BO13">
        <v>7897613336960</v>
      </c>
      <c r="BP13" s="1" t="s">
        <v>137</v>
      </c>
      <c r="BQ13">
        <v>28</v>
      </c>
      <c r="BR13">
        <v>8.56</v>
      </c>
      <c r="BS13">
        <v>1</v>
      </c>
      <c r="BT13" s="1"/>
      <c r="BU13">
        <v>0</v>
      </c>
      <c r="BV13">
        <v>10</v>
      </c>
      <c r="BW13">
        <v>3</v>
      </c>
      <c r="BX13">
        <v>239.68</v>
      </c>
      <c r="BY13">
        <v>7</v>
      </c>
      <c r="BZ13">
        <v>16.78</v>
      </c>
      <c r="CA13">
        <v>4</v>
      </c>
      <c r="CB13">
        <v>54.63</v>
      </c>
      <c r="CC13">
        <v>370.62</v>
      </c>
      <c r="CD13">
        <v>17</v>
      </c>
      <c r="CE13">
        <v>46.23</v>
      </c>
      <c r="CF13">
        <v>999</v>
      </c>
      <c r="CG13">
        <v>53</v>
      </c>
      <c r="CL13">
        <v>1</v>
      </c>
      <c r="CM13">
        <v>239.68</v>
      </c>
      <c r="CN13">
        <v>1.65</v>
      </c>
      <c r="CO13">
        <v>3.95</v>
      </c>
      <c r="CP13">
        <v>1</v>
      </c>
      <c r="CQ13">
        <v>239.68</v>
      </c>
      <c r="CR13">
        <v>7.6</v>
      </c>
      <c r="CS13">
        <v>18.22</v>
      </c>
      <c r="CT13" s="1" t="s">
        <v>223</v>
      </c>
      <c r="CU13">
        <v>5793.45</v>
      </c>
      <c r="CV13">
        <v>388.37</v>
      </c>
      <c r="CW13">
        <v>0</v>
      </c>
      <c r="CX13">
        <v>0</v>
      </c>
      <c r="CY13">
        <v>9003.5300000000007</v>
      </c>
      <c r="CZ13">
        <v>1142.28</v>
      </c>
      <c r="DA13">
        <v>0</v>
      </c>
      <c r="DB13">
        <v>0</v>
      </c>
      <c r="DC13">
        <v>5793.45</v>
      </c>
      <c r="DD13">
        <v>0</v>
      </c>
      <c r="DE13">
        <v>0</v>
      </c>
      <c r="DF13">
        <v>0</v>
      </c>
      <c r="DG13">
        <v>0</v>
      </c>
      <c r="DH13">
        <v>10.71</v>
      </c>
      <c r="DI13">
        <v>0</v>
      </c>
      <c r="DJ13">
        <v>95.56</v>
      </c>
      <c r="DK13">
        <v>440.33</v>
      </c>
      <c r="DL13">
        <v>0</v>
      </c>
      <c r="DM13">
        <v>6946.44</v>
      </c>
      <c r="DP13" s="1"/>
      <c r="DR13" s="1"/>
      <c r="DS13" s="1"/>
      <c r="DT13" s="1"/>
      <c r="DV13" s="1"/>
      <c r="DY13">
        <v>0</v>
      </c>
      <c r="DZ13">
        <v>6946.44</v>
      </c>
      <c r="EA13">
        <v>0</v>
      </c>
      <c r="EB13">
        <v>6946.44</v>
      </c>
      <c r="EC13">
        <v>1</v>
      </c>
      <c r="ED13" s="3">
        <v>44160</v>
      </c>
      <c r="EE13">
        <v>6946.44</v>
      </c>
      <c r="EF13">
        <v>15</v>
      </c>
      <c r="EG13">
        <v>6946.44</v>
      </c>
      <c r="EH13" s="1" t="s">
        <v>195</v>
      </c>
      <c r="EI13" s="1" t="s">
        <v>196</v>
      </c>
      <c r="EJ13" s="1"/>
      <c r="EK13" s="1"/>
      <c r="EL13" s="1"/>
      <c r="EM13" s="1"/>
      <c r="EN13" s="1"/>
      <c r="EO13" s="1"/>
      <c r="EP13" s="1"/>
      <c r="EQ13" s="1"/>
      <c r="ER13">
        <v>4</v>
      </c>
      <c r="ES13" s="1" t="s">
        <v>197</v>
      </c>
      <c r="ET13">
        <v>1</v>
      </c>
      <c r="EU13" s="1" t="s">
        <v>148</v>
      </c>
      <c r="EV13" t="s">
        <v>198</v>
      </c>
      <c r="EW13" s="2" t="s">
        <v>199</v>
      </c>
      <c r="EX13">
        <v>135201028371073</v>
      </c>
      <c r="EY13" s="1" t="s">
        <v>200</v>
      </c>
      <c r="EZ13">
        <v>100</v>
      </c>
      <c r="FA13" s="1" t="s">
        <v>131</v>
      </c>
    </row>
    <row r="14" spans="1:157" x14ac:dyDescent="0.25">
      <c r="A14">
        <v>4</v>
      </c>
      <c r="B14">
        <v>4</v>
      </c>
      <c r="C14" s="1" t="s">
        <v>178</v>
      </c>
      <c r="D14">
        <v>35</v>
      </c>
      <c r="E14">
        <v>32699224</v>
      </c>
      <c r="F14" s="1" t="s">
        <v>179</v>
      </c>
      <c r="G14">
        <v>55</v>
      </c>
      <c r="H14">
        <v>1</v>
      </c>
      <c r="I14">
        <v>826846</v>
      </c>
      <c r="J14" s="2" t="s">
        <v>180</v>
      </c>
      <c r="K14">
        <v>1</v>
      </c>
      <c r="L14">
        <v>2</v>
      </c>
      <c r="M14">
        <v>3543907</v>
      </c>
      <c r="N14">
        <v>1</v>
      </c>
      <c r="O14">
        <v>1</v>
      </c>
      <c r="P14">
        <v>2</v>
      </c>
      <c r="Q14">
        <v>1</v>
      </c>
      <c r="R14">
        <v>1</v>
      </c>
      <c r="S14">
        <v>0</v>
      </c>
      <c r="T14">
        <v>9</v>
      </c>
      <c r="U14">
        <v>0</v>
      </c>
      <c r="V14" s="1" t="s">
        <v>181</v>
      </c>
      <c r="W14">
        <v>8862530001122</v>
      </c>
      <c r="X14" s="1" t="s">
        <v>182</v>
      </c>
      <c r="Y14" s="1" t="s">
        <v>183</v>
      </c>
      <c r="Z14" s="1" t="s">
        <v>184</v>
      </c>
      <c r="AA14">
        <v>4233</v>
      </c>
      <c r="AB14" s="1" t="s">
        <v>185</v>
      </c>
      <c r="AC14">
        <v>3543907</v>
      </c>
      <c r="AD14" s="1" t="s">
        <v>186</v>
      </c>
      <c r="AE14" s="1" t="s">
        <v>147</v>
      </c>
      <c r="AF14">
        <v>13505600</v>
      </c>
      <c r="AG14">
        <v>1058</v>
      </c>
      <c r="AH14" s="1" t="s">
        <v>187</v>
      </c>
      <c r="AI14">
        <v>8007074900</v>
      </c>
      <c r="AJ14">
        <v>587240963110</v>
      </c>
      <c r="AK14">
        <v>284911097</v>
      </c>
      <c r="AL14">
        <v>68425</v>
      </c>
      <c r="AM14">
        <v>2223400</v>
      </c>
      <c r="AN14">
        <v>3</v>
      </c>
      <c r="AO14">
        <v>24647331000186</v>
      </c>
      <c r="AP14" s="1" t="s">
        <v>188</v>
      </c>
      <c r="AQ14" s="1" t="s">
        <v>189</v>
      </c>
      <c r="AR14">
        <v>1315</v>
      </c>
      <c r="AS14" s="1" t="s">
        <v>124</v>
      </c>
      <c r="AT14">
        <v>5007901</v>
      </c>
      <c r="AU14" s="1" t="s">
        <v>125</v>
      </c>
      <c r="AV14" s="1" t="s">
        <v>126</v>
      </c>
      <c r="AW14">
        <v>79170000</v>
      </c>
      <c r="AX14">
        <v>1058</v>
      </c>
      <c r="AY14" s="1" t="s">
        <v>187</v>
      </c>
      <c r="AZ14">
        <v>6732721520</v>
      </c>
      <c r="BA14">
        <v>1</v>
      </c>
      <c r="BB14">
        <v>282567143</v>
      </c>
      <c r="BC14" s="1" t="s">
        <v>190</v>
      </c>
      <c r="BD14">
        <v>13</v>
      </c>
      <c r="BE14">
        <v>10101417</v>
      </c>
      <c r="BF14">
        <v>7899036390512</v>
      </c>
      <c r="BG14" s="1" t="s">
        <v>224</v>
      </c>
      <c r="BH14">
        <v>39172100</v>
      </c>
      <c r="BI14">
        <v>1000600</v>
      </c>
      <c r="BJ14">
        <v>6401</v>
      </c>
      <c r="BK14" s="1" t="s">
        <v>192</v>
      </c>
      <c r="BL14">
        <v>2</v>
      </c>
      <c r="BM14">
        <v>309.79000000000002</v>
      </c>
      <c r="BN14">
        <v>619.58000000000004</v>
      </c>
      <c r="BO14">
        <v>7899036390512</v>
      </c>
      <c r="BP14" s="1" t="s">
        <v>137</v>
      </c>
      <c r="BQ14">
        <v>2</v>
      </c>
      <c r="BR14">
        <v>309.79000000000002</v>
      </c>
      <c r="BS14">
        <v>1</v>
      </c>
      <c r="BT14" s="1"/>
      <c r="BU14">
        <v>0</v>
      </c>
      <c r="BV14">
        <v>10</v>
      </c>
      <c r="BW14">
        <v>3</v>
      </c>
      <c r="BX14">
        <v>619.58000000000004</v>
      </c>
      <c r="BY14">
        <v>7</v>
      </c>
      <c r="BZ14">
        <v>43.37</v>
      </c>
      <c r="CA14">
        <v>4</v>
      </c>
      <c r="CB14">
        <v>54.63</v>
      </c>
      <c r="CC14">
        <v>958.06</v>
      </c>
      <c r="CD14">
        <v>17</v>
      </c>
      <c r="CE14">
        <v>119.5</v>
      </c>
      <c r="CF14">
        <v>999</v>
      </c>
      <c r="CG14">
        <v>51</v>
      </c>
      <c r="CL14">
        <v>1</v>
      </c>
      <c r="CM14">
        <v>619.58000000000004</v>
      </c>
      <c r="CN14">
        <v>1.65</v>
      </c>
      <c r="CO14">
        <v>10.220000000000001</v>
      </c>
      <c r="CP14">
        <v>1</v>
      </c>
      <c r="CQ14">
        <v>619.58000000000004</v>
      </c>
      <c r="CR14">
        <v>7.6</v>
      </c>
      <c r="CS14">
        <v>47.09</v>
      </c>
      <c r="CT14" s="1" t="s">
        <v>224</v>
      </c>
      <c r="CU14">
        <v>5793.45</v>
      </c>
      <c r="CV14">
        <v>388.37</v>
      </c>
      <c r="CW14">
        <v>0</v>
      </c>
      <c r="CX14">
        <v>0</v>
      </c>
      <c r="CY14">
        <v>9003.5300000000007</v>
      </c>
      <c r="CZ14">
        <v>1142.28</v>
      </c>
      <c r="DA14">
        <v>0</v>
      </c>
      <c r="DB14">
        <v>0</v>
      </c>
      <c r="DC14">
        <v>5793.45</v>
      </c>
      <c r="DD14">
        <v>0</v>
      </c>
      <c r="DE14">
        <v>0</v>
      </c>
      <c r="DF14">
        <v>0</v>
      </c>
      <c r="DG14">
        <v>0</v>
      </c>
      <c r="DH14">
        <v>10.71</v>
      </c>
      <c r="DI14">
        <v>0</v>
      </c>
      <c r="DJ14">
        <v>95.56</v>
      </c>
      <c r="DK14">
        <v>440.33</v>
      </c>
      <c r="DL14">
        <v>0</v>
      </c>
      <c r="DM14">
        <v>6946.44</v>
      </c>
      <c r="DP14" s="1"/>
      <c r="DR14" s="1"/>
      <c r="DS14" s="1"/>
      <c r="DT14" s="1"/>
      <c r="DV14" s="1"/>
      <c r="DY14">
        <v>0</v>
      </c>
      <c r="DZ14">
        <v>6946.44</v>
      </c>
      <c r="EA14">
        <v>0</v>
      </c>
      <c r="EB14">
        <v>6946.44</v>
      </c>
      <c r="EC14">
        <v>1</v>
      </c>
      <c r="ED14" s="3">
        <v>44160</v>
      </c>
      <c r="EE14">
        <v>6946.44</v>
      </c>
      <c r="EF14">
        <v>15</v>
      </c>
      <c r="EG14">
        <v>6946.44</v>
      </c>
      <c r="EH14" s="1" t="s">
        <v>195</v>
      </c>
      <c r="EI14" s="1" t="s">
        <v>196</v>
      </c>
      <c r="EJ14" s="1"/>
      <c r="EK14" s="1"/>
      <c r="EL14" s="1"/>
      <c r="EM14" s="1"/>
      <c r="EN14" s="1"/>
      <c r="EO14" s="1"/>
      <c r="EP14" s="1"/>
      <c r="EQ14" s="1"/>
      <c r="ER14">
        <v>4</v>
      </c>
      <c r="ES14" s="1" t="s">
        <v>197</v>
      </c>
      <c r="ET14">
        <v>1</v>
      </c>
      <c r="EU14" s="1" t="s">
        <v>148</v>
      </c>
      <c r="EV14" t="s">
        <v>198</v>
      </c>
      <c r="EW14" s="2" t="s">
        <v>199</v>
      </c>
      <c r="EX14">
        <v>135201028371073</v>
      </c>
      <c r="EY14" s="1" t="s">
        <v>200</v>
      </c>
      <c r="EZ14">
        <v>100</v>
      </c>
      <c r="FA14" s="1" t="s">
        <v>131</v>
      </c>
    </row>
    <row r="15" spans="1:157" x14ac:dyDescent="0.25">
      <c r="A15">
        <v>4</v>
      </c>
      <c r="B15">
        <v>4</v>
      </c>
      <c r="C15" s="1" t="s">
        <v>178</v>
      </c>
      <c r="D15">
        <v>35</v>
      </c>
      <c r="E15">
        <v>32699224</v>
      </c>
      <c r="F15" s="1" t="s">
        <v>179</v>
      </c>
      <c r="G15">
        <v>55</v>
      </c>
      <c r="H15">
        <v>1</v>
      </c>
      <c r="I15">
        <v>826846</v>
      </c>
      <c r="J15" s="2" t="s">
        <v>180</v>
      </c>
      <c r="K15">
        <v>1</v>
      </c>
      <c r="L15">
        <v>2</v>
      </c>
      <c r="M15">
        <v>3543907</v>
      </c>
      <c r="N15">
        <v>1</v>
      </c>
      <c r="O15">
        <v>1</v>
      </c>
      <c r="P15">
        <v>2</v>
      </c>
      <c r="Q15">
        <v>1</v>
      </c>
      <c r="R15">
        <v>1</v>
      </c>
      <c r="S15">
        <v>0</v>
      </c>
      <c r="T15">
        <v>9</v>
      </c>
      <c r="U15">
        <v>0</v>
      </c>
      <c r="V15" s="1" t="s">
        <v>181</v>
      </c>
      <c r="W15">
        <v>8862530001122</v>
      </c>
      <c r="X15" s="1" t="s">
        <v>182</v>
      </c>
      <c r="Y15" s="1" t="s">
        <v>183</v>
      </c>
      <c r="Z15" s="1" t="s">
        <v>184</v>
      </c>
      <c r="AA15">
        <v>4233</v>
      </c>
      <c r="AB15" s="1" t="s">
        <v>185</v>
      </c>
      <c r="AC15">
        <v>3543907</v>
      </c>
      <c r="AD15" s="1" t="s">
        <v>186</v>
      </c>
      <c r="AE15" s="1" t="s">
        <v>147</v>
      </c>
      <c r="AF15">
        <v>13505600</v>
      </c>
      <c r="AG15">
        <v>1058</v>
      </c>
      <c r="AH15" s="1" t="s">
        <v>187</v>
      </c>
      <c r="AI15">
        <v>8007074900</v>
      </c>
      <c r="AJ15">
        <v>587240963110</v>
      </c>
      <c r="AK15">
        <v>284911097</v>
      </c>
      <c r="AL15">
        <v>68425</v>
      </c>
      <c r="AM15">
        <v>2223400</v>
      </c>
      <c r="AN15">
        <v>3</v>
      </c>
      <c r="AO15">
        <v>24647331000186</v>
      </c>
      <c r="AP15" s="1" t="s">
        <v>188</v>
      </c>
      <c r="AQ15" s="1" t="s">
        <v>189</v>
      </c>
      <c r="AR15">
        <v>1315</v>
      </c>
      <c r="AS15" s="1" t="s">
        <v>124</v>
      </c>
      <c r="AT15">
        <v>5007901</v>
      </c>
      <c r="AU15" s="1" t="s">
        <v>125</v>
      </c>
      <c r="AV15" s="1" t="s">
        <v>126</v>
      </c>
      <c r="AW15">
        <v>79170000</v>
      </c>
      <c r="AX15">
        <v>1058</v>
      </c>
      <c r="AY15" s="1" t="s">
        <v>187</v>
      </c>
      <c r="AZ15">
        <v>6732721520</v>
      </c>
      <c r="BA15">
        <v>1</v>
      </c>
      <c r="BB15">
        <v>282567143</v>
      </c>
      <c r="BC15" s="1" t="s">
        <v>190</v>
      </c>
      <c r="BD15">
        <v>14</v>
      </c>
      <c r="BE15">
        <v>20161850</v>
      </c>
      <c r="BF15">
        <v>7899349112252</v>
      </c>
      <c r="BG15" s="1" t="s">
        <v>225</v>
      </c>
      <c r="BH15">
        <v>39174090</v>
      </c>
      <c r="BI15">
        <v>1000600</v>
      </c>
      <c r="BJ15">
        <v>6401</v>
      </c>
      <c r="BK15" s="1" t="s">
        <v>192</v>
      </c>
      <c r="BL15">
        <v>100</v>
      </c>
      <c r="BM15">
        <v>0.53</v>
      </c>
      <c r="BN15">
        <v>53</v>
      </c>
      <c r="BO15">
        <v>7899349112252</v>
      </c>
      <c r="BP15" s="1" t="s">
        <v>137</v>
      </c>
      <c r="BQ15">
        <v>100</v>
      </c>
      <c r="BR15">
        <v>0.53</v>
      </c>
      <c r="BS15">
        <v>1</v>
      </c>
      <c r="BT15" s="1" t="s">
        <v>226</v>
      </c>
      <c r="BU15">
        <v>5</v>
      </c>
      <c r="BV15">
        <v>10</v>
      </c>
      <c r="BW15">
        <v>3</v>
      </c>
      <c r="BX15">
        <v>53</v>
      </c>
      <c r="BY15">
        <v>7</v>
      </c>
      <c r="BZ15">
        <v>3.71</v>
      </c>
      <c r="CA15">
        <v>4</v>
      </c>
      <c r="CB15">
        <v>54.63</v>
      </c>
      <c r="CC15">
        <v>81.95</v>
      </c>
      <c r="CD15">
        <v>17</v>
      </c>
      <c r="CE15">
        <v>10.220000000000001</v>
      </c>
      <c r="CF15">
        <v>999</v>
      </c>
      <c r="CG15">
        <v>51</v>
      </c>
      <c r="CL15">
        <v>1</v>
      </c>
      <c r="CM15">
        <v>53</v>
      </c>
      <c r="CN15">
        <v>1.65</v>
      </c>
      <c r="CO15">
        <v>0.87</v>
      </c>
      <c r="CP15">
        <v>1</v>
      </c>
      <c r="CQ15">
        <v>53</v>
      </c>
      <c r="CR15">
        <v>7.6</v>
      </c>
      <c r="CS15">
        <v>4.03</v>
      </c>
      <c r="CT15" s="1" t="s">
        <v>227</v>
      </c>
      <c r="CU15">
        <v>5793.45</v>
      </c>
      <c r="CV15">
        <v>388.37</v>
      </c>
      <c r="CW15">
        <v>0</v>
      </c>
      <c r="CX15">
        <v>0</v>
      </c>
      <c r="CY15">
        <v>9003.5300000000007</v>
      </c>
      <c r="CZ15">
        <v>1142.28</v>
      </c>
      <c r="DA15">
        <v>0</v>
      </c>
      <c r="DB15">
        <v>0</v>
      </c>
      <c r="DC15">
        <v>5793.45</v>
      </c>
      <c r="DD15">
        <v>0</v>
      </c>
      <c r="DE15">
        <v>0</v>
      </c>
      <c r="DF15">
        <v>0</v>
      </c>
      <c r="DG15">
        <v>0</v>
      </c>
      <c r="DH15">
        <v>10.71</v>
      </c>
      <c r="DI15">
        <v>0</v>
      </c>
      <c r="DJ15">
        <v>95.56</v>
      </c>
      <c r="DK15">
        <v>440.33</v>
      </c>
      <c r="DL15">
        <v>0</v>
      </c>
      <c r="DM15">
        <v>6946.44</v>
      </c>
      <c r="DP15" s="1"/>
      <c r="DR15" s="1"/>
      <c r="DS15" s="1"/>
      <c r="DT15" s="1"/>
      <c r="DV15" s="1"/>
      <c r="DY15">
        <v>0</v>
      </c>
      <c r="DZ15">
        <v>6946.44</v>
      </c>
      <c r="EA15">
        <v>0</v>
      </c>
      <c r="EB15">
        <v>6946.44</v>
      </c>
      <c r="EC15">
        <v>1</v>
      </c>
      <c r="ED15" s="3">
        <v>44160</v>
      </c>
      <c r="EE15">
        <v>6946.44</v>
      </c>
      <c r="EF15">
        <v>15</v>
      </c>
      <c r="EG15">
        <v>6946.44</v>
      </c>
      <c r="EH15" s="1" t="s">
        <v>195</v>
      </c>
      <c r="EI15" s="1" t="s">
        <v>196</v>
      </c>
      <c r="EJ15" s="1"/>
      <c r="EK15" s="1"/>
      <c r="EL15" s="1"/>
      <c r="EM15" s="1"/>
      <c r="EN15" s="1"/>
      <c r="EO15" s="1"/>
      <c r="EP15" s="1"/>
      <c r="EQ15" s="1"/>
      <c r="ER15">
        <v>4</v>
      </c>
      <c r="ES15" s="1" t="s">
        <v>197</v>
      </c>
      <c r="ET15">
        <v>1</v>
      </c>
      <c r="EU15" s="1" t="s">
        <v>148</v>
      </c>
      <c r="EV15" t="s">
        <v>198</v>
      </c>
      <c r="EW15" s="2" t="s">
        <v>199</v>
      </c>
      <c r="EX15">
        <v>135201028371073</v>
      </c>
      <c r="EY15" s="1" t="s">
        <v>200</v>
      </c>
      <c r="EZ15">
        <v>100</v>
      </c>
      <c r="FA15" s="1" t="s">
        <v>131</v>
      </c>
    </row>
    <row r="16" spans="1:157" x14ac:dyDescent="0.25">
      <c r="A16">
        <v>4</v>
      </c>
      <c r="B16">
        <v>4</v>
      </c>
      <c r="C16" s="1" t="s">
        <v>178</v>
      </c>
      <c r="D16">
        <v>35</v>
      </c>
      <c r="E16">
        <v>32699224</v>
      </c>
      <c r="F16" s="1" t="s">
        <v>179</v>
      </c>
      <c r="G16">
        <v>55</v>
      </c>
      <c r="H16">
        <v>1</v>
      </c>
      <c r="I16">
        <v>826846</v>
      </c>
      <c r="J16" s="2" t="s">
        <v>180</v>
      </c>
      <c r="K16">
        <v>1</v>
      </c>
      <c r="L16">
        <v>2</v>
      </c>
      <c r="M16">
        <v>3543907</v>
      </c>
      <c r="N16">
        <v>1</v>
      </c>
      <c r="O16">
        <v>1</v>
      </c>
      <c r="P16">
        <v>2</v>
      </c>
      <c r="Q16">
        <v>1</v>
      </c>
      <c r="R16">
        <v>1</v>
      </c>
      <c r="S16">
        <v>0</v>
      </c>
      <c r="T16">
        <v>9</v>
      </c>
      <c r="U16">
        <v>0</v>
      </c>
      <c r="V16" s="1" t="s">
        <v>181</v>
      </c>
      <c r="W16">
        <v>8862530001122</v>
      </c>
      <c r="X16" s="1" t="s">
        <v>182</v>
      </c>
      <c r="Y16" s="1" t="s">
        <v>183</v>
      </c>
      <c r="Z16" s="1" t="s">
        <v>184</v>
      </c>
      <c r="AA16">
        <v>4233</v>
      </c>
      <c r="AB16" s="1" t="s">
        <v>185</v>
      </c>
      <c r="AC16">
        <v>3543907</v>
      </c>
      <c r="AD16" s="1" t="s">
        <v>186</v>
      </c>
      <c r="AE16" s="1" t="s">
        <v>147</v>
      </c>
      <c r="AF16">
        <v>13505600</v>
      </c>
      <c r="AG16">
        <v>1058</v>
      </c>
      <c r="AH16" s="1" t="s">
        <v>187</v>
      </c>
      <c r="AI16">
        <v>8007074900</v>
      </c>
      <c r="AJ16">
        <v>587240963110</v>
      </c>
      <c r="AK16">
        <v>284911097</v>
      </c>
      <c r="AL16">
        <v>68425</v>
      </c>
      <c r="AM16">
        <v>2223400</v>
      </c>
      <c r="AN16">
        <v>3</v>
      </c>
      <c r="AO16">
        <v>24647331000186</v>
      </c>
      <c r="AP16" s="1" t="s">
        <v>188</v>
      </c>
      <c r="AQ16" s="1" t="s">
        <v>189</v>
      </c>
      <c r="AR16">
        <v>1315</v>
      </c>
      <c r="AS16" s="1" t="s">
        <v>124</v>
      </c>
      <c r="AT16">
        <v>5007901</v>
      </c>
      <c r="AU16" s="1" t="s">
        <v>125</v>
      </c>
      <c r="AV16" s="1" t="s">
        <v>126</v>
      </c>
      <c r="AW16">
        <v>79170000</v>
      </c>
      <c r="AX16">
        <v>1058</v>
      </c>
      <c r="AY16" s="1" t="s">
        <v>187</v>
      </c>
      <c r="AZ16">
        <v>6732721520</v>
      </c>
      <c r="BA16">
        <v>1</v>
      </c>
      <c r="BB16">
        <v>282567143</v>
      </c>
      <c r="BC16" s="1" t="s">
        <v>190</v>
      </c>
      <c r="BD16">
        <v>15</v>
      </c>
      <c r="BE16">
        <v>100018098</v>
      </c>
      <c r="BF16">
        <v>7899349186628</v>
      </c>
      <c r="BG16" s="1" t="s">
        <v>228</v>
      </c>
      <c r="BH16">
        <v>39229000</v>
      </c>
      <c r="BI16">
        <v>1001300</v>
      </c>
      <c r="BJ16">
        <v>6401</v>
      </c>
      <c r="BK16" s="1" t="s">
        <v>192</v>
      </c>
      <c r="BL16">
        <v>20</v>
      </c>
      <c r="BM16">
        <v>23.9</v>
      </c>
      <c r="BN16">
        <v>478</v>
      </c>
      <c r="BO16">
        <v>7899349186628</v>
      </c>
      <c r="BP16" s="1" t="s">
        <v>137</v>
      </c>
      <c r="BQ16">
        <v>20</v>
      </c>
      <c r="BR16">
        <v>23.9</v>
      </c>
      <c r="BS16">
        <v>1</v>
      </c>
      <c r="BT16" s="1"/>
      <c r="BU16">
        <v>5</v>
      </c>
      <c r="BV16">
        <v>10</v>
      </c>
      <c r="BW16">
        <v>3</v>
      </c>
      <c r="BX16">
        <v>478</v>
      </c>
      <c r="BY16">
        <v>7</v>
      </c>
      <c r="BZ16">
        <v>33.46</v>
      </c>
      <c r="CA16">
        <v>4</v>
      </c>
      <c r="CB16">
        <v>54.63</v>
      </c>
      <c r="CC16">
        <v>739.13</v>
      </c>
      <c r="CD16">
        <v>17</v>
      </c>
      <c r="CE16">
        <v>92.19</v>
      </c>
      <c r="CF16">
        <v>999</v>
      </c>
      <c r="CG16">
        <v>51</v>
      </c>
      <c r="CL16">
        <v>1</v>
      </c>
      <c r="CM16">
        <v>478</v>
      </c>
      <c r="CN16">
        <v>1.65</v>
      </c>
      <c r="CO16">
        <v>7.89</v>
      </c>
      <c r="CP16">
        <v>1</v>
      </c>
      <c r="CQ16">
        <v>478</v>
      </c>
      <c r="CR16">
        <v>7.6</v>
      </c>
      <c r="CS16">
        <v>36.33</v>
      </c>
      <c r="CT16" s="1" t="s">
        <v>228</v>
      </c>
      <c r="CU16">
        <v>5793.45</v>
      </c>
      <c r="CV16">
        <v>388.37</v>
      </c>
      <c r="CW16">
        <v>0</v>
      </c>
      <c r="CX16">
        <v>0</v>
      </c>
      <c r="CY16">
        <v>9003.5300000000007</v>
      </c>
      <c r="CZ16">
        <v>1142.28</v>
      </c>
      <c r="DA16">
        <v>0</v>
      </c>
      <c r="DB16">
        <v>0</v>
      </c>
      <c r="DC16">
        <v>5793.45</v>
      </c>
      <c r="DD16">
        <v>0</v>
      </c>
      <c r="DE16">
        <v>0</v>
      </c>
      <c r="DF16">
        <v>0</v>
      </c>
      <c r="DG16">
        <v>0</v>
      </c>
      <c r="DH16">
        <v>10.71</v>
      </c>
      <c r="DI16">
        <v>0</v>
      </c>
      <c r="DJ16">
        <v>95.56</v>
      </c>
      <c r="DK16">
        <v>440.33</v>
      </c>
      <c r="DL16">
        <v>0</v>
      </c>
      <c r="DM16">
        <v>6946.44</v>
      </c>
      <c r="DP16" s="1"/>
      <c r="DR16" s="1"/>
      <c r="DS16" s="1"/>
      <c r="DT16" s="1"/>
      <c r="DV16" s="1"/>
      <c r="DY16">
        <v>0</v>
      </c>
      <c r="DZ16">
        <v>6946.44</v>
      </c>
      <c r="EA16">
        <v>0</v>
      </c>
      <c r="EB16">
        <v>6946.44</v>
      </c>
      <c r="EC16">
        <v>1</v>
      </c>
      <c r="ED16" s="3">
        <v>44160</v>
      </c>
      <c r="EE16">
        <v>6946.44</v>
      </c>
      <c r="EF16">
        <v>15</v>
      </c>
      <c r="EG16">
        <v>6946.44</v>
      </c>
      <c r="EH16" s="1" t="s">
        <v>195</v>
      </c>
      <c r="EI16" s="1" t="s">
        <v>196</v>
      </c>
      <c r="EJ16" s="1"/>
      <c r="EK16" s="1"/>
      <c r="EL16" s="1"/>
      <c r="EM16" s="1"/>
      <c r="EN16" s="1"/>
      <c r="EO16" s="1"/>
      <c r="EP16" s="1"/>
      <c r="EQ16" s="1"/>
      <c r="ER16">
        <v>4</v>
      </c>
      <c r="ES16" s="1" t="s">
        <v>197</v>
      </c>
      <c r="ET16">
        <v>1</v>
      </c>
      <c r="EU16" s="1" t="s">
        <v>148</v>
      </c>
      <c r="EV16" t="s">
        <v>198</v>
      </c>
      <c r="EW16" s="2" t="s">
        <v>199</v>
      </c>
      <c r="EX16">
        <v>135201028371073</v>
      </c>
      <c r="EY16" s="1" t="s">
        <v>200</v>
      </c>
      <c r="EZ16">
        <v>100</v>
      </c>
      <c r="FA16" s="1" t="s">
        <v>131</v>
      </c>
    </row>
    <row r="17" spans="1:157" x14ac:dyDescent="0.25">
      <c r="A17">
        <v>4</v>
      </c>
      <c r="B17">
        <v>4</v>
      </c>
      <c r="C17" s="1" t="s">
        <v>178</v>
      </c>
      <c r="D17">
        <v>35</v>
      </c>
      <c r="E17">
        <v>32699224</v>
      </c>
      <c r="F17" s="1" t="s">
        <v>179</v>
      </c>
      <c r="G17">
        <v>55</v>
      </c>
      <c r="H17">
        <v>1</v>
      </c>
      <c r="I17">
        <v>826846</v>
      </c>
      <c r="J17" s="2" t="s">
        <v>180</v>
      </c>
      <c r="K17">
        <v>1</v>
      </c>
      <c r="L17">
        <v>2</v>
      </c>
      <c r="M17">
        <v>3543907</v>
      </c>
      <c r="N17">
        <v>1</v>
      </c>
      <c r="O17">
        <v>1</v>
      </c>
      <c r="P17">
        <v>2</v>
      </c>
      <c r="Q17">
        <v>1</v>
      </c>
      <c r="R17">
        <v>1</v>
      </c>
      <c r="S17">
        <v>0</v>
      </c>
      <c r="T17">
        <v>9</v>
      </c>
      <c r="U17">
        <v>0</v>
      </c>
      <c r="V17" s="1" t="s">
        <v>181</v>
      </c>
      <c r="W17">
        <v>8862530001122</v>
      </c>
      <c r="X17" s="1" t="s">
        <v>182</v>
      </c>
      <c r="Y17" s="1" t="s">
        <v>183</v>
      </c>
      <c r="Z17" s="1" t="s">
        <v>184</v>
      </c>
      <c r="AA17">
        <v>4233</v>
      </c>
      <c r="AB17" s="1" t="s">
        <v>185</v>
      </c>
      <c r="AC17">
        <v>3543907</v>
      </c>
      <c r="AD17" s="1" t="s">
        <v>186</v>
      </c>
      <c r="AE17" s="1" t="s">
        <v>147</v>
      </c>
      <c r="AF17">
        <v>13505600</v>
      </c>
      <c r="AG17">
        <v>1058</v>
      </c>
      <c r="AH17" s="1" t="s">
        <v>187</v>
      </c>
      <c r="AI17">
        <v>8007074900</v>
      </c>
      <c r="AJ17">
        <v>587240963110</v>
      </c>
      <c r="AK17">
        <v>284911097</v>
      </c>
      <c r="AL17">
        <v>68425</v>
      </c>
      <c r="AM17">
        <v>2223400</v>
      </c>
      <c r="AN17">
        <v>3</v>
      </c>
      <c r="AO17">
        <v>24647331000186</v>
      </c>
      <c r="AP17" s="1" t="s">
        <v>188</v>
      </c>
      <c r="AQ17" s="1" t="s">
        <v>189</v>
      </c>
      <c r="AR17">
        <v>1315</v>
      </c>
      <c r="AS17" s="1" t="s">
        <v>124</v>
      </c>
      <c r="AT17">
        <v>5007901</v>
      </c>
      <c r="AU17" s="1" t="s">
        <v>125</v>
      </c>
      <c r="AV17" s="1" t="s">
        <v>126</v>
      </c>
      <c r="AW17">
        <v>79170000</v>
      </c>
      <c r="AX17">
        <v>1058</v>
      </c>
      <c r="AY17" s="1" t="s">
        <v>187</v>
      </c>
      <c r="AZ17">
        <v>6732721520</v>
      </c>
      <c r="BA17">
        <v>1</v>
      </c>
      <c r="BB17">
        <v>282567143</v>
      </c>
      <c r="BC17" s="1" t="s">
        <v>190</v>
      </c>
      <c r="BD17">
        <v>16</v>
      </c>
      <c r="BE17">
        <v>100018101</v>
      </c>
      <c r="BF17">
        <v>7899349186680</v>
      </c>
      <c r="BG17" s="1" t="s">
        <v>229</v>
      </c>
      <c r="BH17">
        <v>39229000</v>
      </c>
      <c r="BI17">
        <v>1001300</v>
      </c>
      <c r="BJ17">
        <v>6401</v>
      </c>
      <c r="BK17" s="1" t="s">
        <v>192</v>
      </c>
      <c r="BL17">
        <v>20</v>
      </c>
      <c r="BM17">
        <v>23.9</v>
      </c>
      <c r="BN17">
        <v>478</v>
      </c>
      <c r="BO17">
        <v>7899349186680</v>
      </c>
      <c r="BP17" s="1" t="s">
        <v>137</v>
      </c>
      <c r="BQ17">
        <v>20</v>
      </c>
      <c r="BR17">
        <v>23.9</v>
      </c>
      <c r="BS17">
        <v>1</v>
      </c>
      <c r="BT17" s="1" t="s">
        <v>230</v>
      </c>
      <c r="BU17">
        <v>5</v>
      </c>
      <c r="BV17">
        <v>10</v>
      </c>
      <c r="BW17">
        <v>3</v>
      </c>
      <c r="BX17">
        <v>478</v>
      </c>
      <c r="BY17">
        <v>7</v>
      </c>
      <c r="BZ17">
        <v>33.46</v>
      </c>
      <c r="CA17">
        <v>4</v>
      </c>
      <c r="CB17">
        <v>54.63</v>
      </c>
      <c r="CC17">
        <v>739.13</v>
      </c>
      <c r="CD17">
        <v>17</v>
      </c>
      <c r="CE17">
        <v>92.19</v>
      </c>
      <c r="CF17">
        <v>999</v>
      </c>
      <c r="CG17">
        <v>51</v>
      </c>
      <c r="CL17">
        <v>1</v>
      </c>
      <c r="CM17">
        <v>478</v>
      </c>
      <c r="CN17">
        <v>1.65</v>
      </c>
      <c r="CO17">
        <v>7.89</v>
      </c>
      <c r="CP17">
        <v>1</v>
      </c>
      <c r="CQ17">
        <v>478</v>
      </c>
      <c r="CR17">
        <v>7.6</v>
      </c>
      <c r="CS17">
        <v>36.33</v>
      </c>
      <c r="CT17" s="1" t="s">
        <v>231</v>
      </c>
      <c r="CU17">
        <v>5793.45</v>
      </c>
      <c r="CV17">
        <v>388.37</v>
      </c>
      <c r="CW17">
        <v>0</v>
      </c>
      <c r="CX17">
        <v>0</v>
      </c>
      <c r="CY17">
        <v>9003.5300000000007</v>
      </c>
      <c r="CZ17">
        <v>1142.28</v>
      </c>
      <c r="DA17">
        <v>0</v>
      </c>
      <c r="DB17">
        <v>0</v>
      </c>
      <c r="DC17">
        <v>5793.45</v>
      </c>
      <c r="DD17">
        <v>0</v>
      </c>
      <c r="DE17">
        <v>0</v>
      </c>
      <c r="DF17">
        <v>0</v>
      </c>
      <c r="DG17">
        <v>0</v>
      </c>
      <c r="DH17">
        <v>10.71</v>
      </c>
      <c r="DI17">
        <v>0</v>
      </c>
      <c r="DJ17">
        <v>95.56</v>
      </c>
      <c r="DK17">
        <v>440.33</v>
      </c>
      <c r="DL17">
        <v>0</v>
      </c>
      <c r="DM17">
        <v>6946.44</v>
      </c>
      <c r="DP17" s="1"/>
      <c r="DR17" s="1"/>
      <c r="DS17" s="1"/>
      <c r="DT17" s="1"/>
      <c r="DV17" s="1"/>
      <c r="DY17">
        <v>0</v>
      </c>
      <c r="DZ17">
        <v>6946.44</v>
      </c>
      <c r="EA17">
        <v>0</v>
      </c>
      <c r="EB17">
        <v>6946.44</v>
      </c>
      <c r="EC17">
        <v>1</v>
      </c>
      <c r="ED17" s="3">
        <v>44160</v>
      </c>
      <c r="EE17">
        <v>6946.44</v>
      </c>
      <c r="EF17">
        <v>15</v>
      </c>
      <c r="EG17">
        <v>6946.44</v>
      </c>
      <c r="EH17" s="1" t="s">
        <v>195</v>
      </c>
      <c r="EI17" s="1" t="s">
        <v>196</v>
      </c>
      <c r="EJ17" s="1"/>
      <c r="EK17" s="1"/>
      <c r="EL17" s="1"/>
      <c r="EM17" s="1"/>
      <c r="EN17" s="1"/>
      <c r="EO17" s="1"/>
      <c r="EP17" s="1"/>
      <c r="EQ17" s="1"/>
      <c r="ER17">
        <v>4</v>
      </c>
      <c r="ES17" s="1" t="s">
        <v>197</v>
      </c>
      <c r="ET17">
        <v>1</v>
      </c>
      <c r="EU17" s="1" t="s">
        <v>148</v>
      </c>
      <c r="EV17" t="s">
        <v>198</v>
      </c>
      <c r="EW17" s="2" t="s">
        <v>199</v>
      </c>
      <c r="EX17">
        <v>135201028371073</v>
      </c>
      <c r="EY17" s="1" t="s">
        <v>200</v>
      </c>
      <c r="EZ17">
        <v>100</v>
      </c>
      <c r="FA17" s="1" t="s">
        <v>131</v>
      </c>
    </row>
    <row r="18" spans="1:157" x14ac:dyDescent="0.25">
      <c r="A18">
        <v>4</v>
      </c>
      <c r="B18">
        <v>4</v>
      </c>
      <c r="C18" s="1" t="s">
        <v>178</v>
      </c>
      <c r="D18">
        <v>35</v>
      </c>
      <c r="E18">
        <v>32699224</v>
      </c>
      <c r="F18" s="1" t="s">
        <v>179</v>
      </c>
      <c r="G18">
        <v>55</v>
      </c>
      <c r="H18">
        <v>1</v>
      </c>
      <c r="I18">
        <v>826846</v>
      </c>
      <c r="J18" s="2" t="s">
        <v>180</v>
      </c>
      <c r="K18">
        <v>1</v>
      </c>
      <c r="L18">
        <v>2</v>
      </c>
      <c r="M18">
        <v>3543907</v>
      </c>
      <c r="N18">
        <v>1</v>
      </c>
      <c r="O18">
        <v>1</v>
      </c>
      <c r="P18">
        <v>2</v>
      </c>
      <c r="Q18">
        <v>1</v>
      </c>
      <c r="R18">
        <v>1</v>
      </c>
      <c r="S18">
        <v>0</v>
      </c>
      <c r="T18">
        <v>9</v>
      </c>
      <c r="U18">
        <v>0</v>
      </c>
      <c r="V18" s="1" t="s">
        <v>181</v>
      </c>
      <c r="W18">
        <v>8862530001122</v>
      </c>
      <c r="X18" s="1" t="s">
        <v>182</v>
      </c>
      <c r="Y18" s="1" t="s">
        <v>183</v>
      </c>
      <c r="Z18" s="1" t="s">
        <v>184</v>
      </c>
      <c r="AA18">
        <v>4233</v>
      </c>
      <c r="AB18" s="1" t="s">
        <v>185</v>
      </c>
      <c r="AC18">
        <v>3543907</v>
      </c>
      <c r="AD18" s="1" t="s">
        <v>186</v>
      </c>
      <c r="AE18" s="1" t="s">
        <v>147</v>
      </c>
      <c r="AF18">
        <v>13505600</v>
      </c>
      <c r="AG18">
        <v>1058</v>
      </c>
      <c r="AH18" s="1" t="s">
        <v>187</v>
      </c>
      <c r="AI18">
        <v>8007074900</v>
      </c>
      <c r="AJ18">
        <v>587240963110</v>
      </c>
      <c r="AK18">
        <v>284911097</v>
      </c>
      <c r="AL18">
        <v>68425</v>
      </c>
      <c r="AM18">
        <v>2223400</v>
      </c>
      <c r="AN18">
        <v>3</v>
      </c>
      <c r="AO18">
        <v>24647331000186</v>
      </c>
      <c r="AP18" s="1" t="s">
        <v>188</v>
      </c>
      <c r="AQ18" s="1" t="s">
        <v>189</v>
      </c>
      <c r="AR18">
        <v>1315</v>
      </c>
      <c r="AS18" s="1" t="s">
        <v>124</v>
      </c>
      <c r="AT18">
        <v>5007901</v>
      </c>
      <c r="AU18" s="1" t="s">
        <v>125</v>
      </c>
      <c r="AV18" s="1" t="s">
        <v>126</v>
      </c>
      <c r="AW18">
        <v>79170000</v>
      </c>
      <c r="AX18">
        <v>1058</v>
      </c>
      <c r="AY18" s="1" t="s">
        <v>187</v>
      </c>
      <c r="AZ18">
        <v>6732721520</v>
      </c>
      <c r="BA18">
        <v>1</v>
      </c>
      <c r="BB18">
        <v>282567143</v>
      </c>
      <c r="BC18" s="1" t="s">
        <v>190</v>
      </c>
      <c r="BD18">
        <v>17</v>
      </c>
      <c r="BE18">
        <v>22002457</v>
      </c>
      <c r="BF18">
        <v>7899349114744</v>
      </c>
      <c r="BG18" s="1" t="s">
        <v>232</v>
      </c>
      <c r="BH18">
        <v>39174090</v>
      </c>
      <c r="BI18">
        <v>1000600</v>
      </c>
      <c r="BJ18">
        <v>6401</v>
      </c>
      <c r="BK18" s="1" t="s">
        <v>192</v>
      </c>
      <c r="BL18">
        <v>24</v>
      </c>
      <c r="BM18">
        <v>7.76</v>
      </c>
      <c r="BN18">
        <v>186.24</v>
      </c>
      <c r="BO18">
        <v>7899349114744</v>
      </c>
      <c r="BP18" s="1" t="s">
        <v>137</v>
      </c>
      <c r="BQ18">
        <v>24</v>
      </c>
      <c r="BR18">
        <v>7.76</v>
      </c>
      <c r="BS18">
        <v>1</v>
      </c>
      <c r="BT18" s="1" t="s">
        <v>233</v>
      </c>
      <c r="BU18">
        <v>5</v>
      </c>
      <c r="BV18">
        <v>10</v>
      </c>
      <c r="BW18">
        <v>3</v>
      </c>
      <c r="BX18">
        <v>186.24</v>
      </c>
      <c r="BY18">
        <v>7</v>
      </c>
      <c r="BZ18">
        <v>13.04</v>
      </c>
      <c r="CA18">
        <v>4</v>
      </c>
      <c r="CB18">
        <v>54.63</v>
      </c>
      <c r="CC18">
        <v>287.98</v>
      </c>
      <c r="CD18">
        <v>17</v>
      </c>
      <c r="CE18">
        <v>35.92</v>
      </c>
      <c r="CF18">
        <v>999</v>
      </c>
      <c r="CG18">
        <v>51</v>
      </c>
      <c r="CL18">
        <v>1</v>
      </c>
      <c r="CM18">
        <v>186.24</v>
      </c>
      <c r="CN18">
        <v>1.65</v>
      </c>
      <c r="CO18">
        <v>3.07</v>
      </c>
      <c r="CP18">
        <v>1</v>
      </c>
      <c r="CQ18">
        <v>186.24</v>
      </c>
      <c r="CR18">
        <v>7.6</v>
      </c>
      <c r="CS18">
        <v>14.15</v>
      </c>
      <c r="CT18" s="1" t="s">
        <v>234</v>
      </c>
      <c r="CU18">
        <v>5793.45</v>
      </c>
      <c r="CV18">
        <v>388.37</v>
      </c>
      <c r="CW18">
        <v>0</v>
      </c>
      <c r="CX18">
        <v>0</v>
      </c>
      <c r="CY18">
        <v>9003.5300000000007</v>
      </c>
      <c r="CZ18">
        <v>1142.28</v>
      </c>
      <c r="DA18">
        <v>0</v>
      </c>
      <c r="DB18">
        <v>0</v>
      </c>
      <c r="DC18">
        <v>5793.45</v>
      </c>
      <c r="DD18">
        <v>0</v>
      </c>
      <c r="DE18">
        <v>0</v>
      </c>
      <c r="DF18">
        <v>0</v>
      </c>
      <c r="DG18">
        <v>0</v>
      </c>
      <c r="DH18">
        <v>10.71</v>
      </c>
      <c r="DI18">
        <v>0</v>
      </c>
      <c r="DJ18">
        <v>95.56</v>
      </c>
      <c r="DK18">
        <v>440.33</v>
      </c>
      <c r="DL18">
        <v>0</v>
      </c>
      <c r="DM18">
        <v>6946.44</v>
      </c>
      <c r="DP18" s="1"/>
      <c r="DR18" s="1"/>
      <c r="DS18" s="1"/>
      <c r="DT18" s="1"/>
      <c r="DV18" s="1"/>
      <c r="DY18">
        <v>0</v>
      </c>
      <c r="DZ18">
        <v>6946.44</v>
      </c>
      <c r="EA18">
        <v>0</v>
      </c>
      <c r="EB18">
        <v>6946.44</v>
      </c>
      <c r="EC18">
        <v>1</v>
      </c>
      <c r="ED18" s="3">
        <v>44160</v>
      </c>
      <c r="EE18">
        <v>6946.44</v>
      </c>
      <c r="EF18">
        <v>15</v>
      </c>
      <c r="EG18">
        <v>6946.44</v>
      </c>
      <c r="EH18" s="1" t="s">
        <v>195</v>
      </c>
      <c r="EI18" s="1" t="s">
        <v>196</v>
      </c>
      <c r="EJ18" s="1"/>
      <c r="EK18" s="1"/>
      <c r="EL18" s="1"/>
      <c r="EM18" s="1"/>
      <c r="EN18" s="1"/>
      <c r="EO18" s="1"/>
      <c r="EP18" s="1"/>
      <c r="EQ18" s="1"/>
      <c r="ER18">
        <v>4</v>
      </c>
      <c r="ES18" s="1" t="s">
        <v>197</v>
      </c>
      <c r="ET18">
        <v>1</v>
      </c>
      <c r="EU18" s="1" t="s">
        <v>148</v>
      </c>
      <c r="EV18" t="s">
        <v>198</v>
      </c>
      <c r="EW18" s="2" t="s">
        <v>199</v>
      </c>
      <c r="EX18">
        <v>135201028371073</v>
      </c>
      <c r="EY18" s="1" t="s">
        <v>200</v>
      </c>
      <c r="EZ18">
        <v>100</v>
      </c>
      <c r="FA18" s="1" t="s">
        <v>131</v>
      </c>
    </row>
    <row r="19" spans="1:157" x14ac:dyDescent="0.25">
      <c r="A19">
        <v>4</v>
      </c>
      <c r="B19">
        <v>4</v>
      </c>
      <c r="C19" s="1" t="s">
        <v>178</v>
      </c>
      <c r="D19">
        <v>35</v>
      </c>
      <c r="E19">
        <v>32699224</v>
      </c>
      <c r="F19" s="1" t="s">
        <v>179</v>
      </c>
      <c r="G19">
        <v>55</v>
      </c>
      <c r="H19">
        <v>1</v>
      </c>
      <c r="I19">
        <v>826846</v>
      </c>
      <c r="J19" s="2" t="s">
        <v>180</v>
      </c>
      <c r="K19">
        <v>1</v>
      </c>
      <c r="L19">
        <v>2</v>
      </c>
      <c r="M19">
        <v>3543907</v>
      </c>
      <c r="N19">
        <v>1</v>
      </c>
      <c r="O19">
        <v>1</v>
      </c>
      <c r="P19">
        <v>2</v>
      </c>
      <c r="Q19">
        <v>1</v>
      </c>
      <c r="R19">
        <v>1</v>
      </c>
      <c r="S19">
        <v>0</v>
      </c>
      <c r="T19">
        <v>9</v>
      </c>
      <c r="U19">
        <v>0</v>
      </c>
      <c r="V19" s="1" t="s">
        <v>181</v>
      </c>
      <c r="W19">
        <v>8862530001122</v>
      </c>
      <c r="X19" s="1" t="s">
        <v>182</v>
      </c>
      <c r="Y19" s="1" t="s">
        <v>183</v>
      </c>
      <c r="Z19" s="1" t="s">
        <v>184</v>
      </c>
      <c r="AA19">
        <v>4233</v>
      </c>
      <c r="AB19" s="1" t="s">
        <v>185</v>
      </c>
      <c r="AC19">
        <v>3543907</v>
      </c>
      <c r="AD19" s="1" t="s">
        <v>186</v>
      </c>
      <c r="AE19" s="1" t="s">
        <v>147</v>
      </c>
      <c r="AF19">
        <v>13505600</v>
      </c>
      <c r="AG19">
        <v>1058</v>
      </c>
      <c r="AH19" s="1" t="s">
        <v>187</v>
      </c>
      <c r="AI19">
        <v>8007074900</v>
      </c>
      <c r="AJ19">
        <v>587240963110</v>
      </c>
      <c r="AK19">
        <v>284911097</v>
      </c>
      <c r="AL19">
        <v>68425</v>
      </c>
      <c r="AM19">
        <v>2223400</v>
      </c>
      <c r="AN19">
        <v>3</v>
      </c>
      <c r="AO19">
        <v>24647331000186</v>
      </c>
      <c r="AP19" s="1" t="s">
        <v>188</v>
      </c>
      <c r="AQ19" s="1" t="s">
        <v>189</v>
      </c>
      <c r="AR19">
        <v>1315</v>
      </c>
      <c r="AS19" s="1" t="s">
        <v>124</v>
      </c>
      <c r="AT19">
        <v>5007901</v>
      </c>
      <c r="AU19" s="1" t="s">
        <v>125</v>
      </c>
      <c r="AV19" s="1" t="s">
        <v>126</v>
      </c>
      <c r="AW19">
        <v>79170000</v>
      </c>
      <c r="AX19">
        <v>1058</v>
      </c>
      <c r="AY19" s="1" t="s">
        <v>187</v>
      </c>
      <c r="AZ19">
        <v>6732721520</v>
      </c>
      <c r="BA19">
        <v>1</v>
      </c>
      <c r="BB19">
        <v>282567143</v>
      </c>
      <c r="BC19" s="1" t="s">
        <v>190</v>
      </c>
      <c r="BD19">
        <v>18</v>
      </c>
      <c r="BE19">
        <v>22002481</v>
      </c>
      <c r="BF19">
        <v>7897613321744</v>
      </c>
      <c r="BG19" s="1" t="s">
        <v>235</v>
      </c>
      <c r="BH19">
        <v>39174090</v>
      </c>
      <c r="BI19">
        <v>1000600</v>
      </c>
      <c r="BJ19">
        <v>6401</v>
      </c>
      <c r="BK19" s="1" t="s">
        <v>192</v>
      </c>
      <c r="BL19">
        <v>30</v>
      </c>
      <c r="BM19">
        <v>17.559999999999999</v>
      </c>
      <c r="BN19">
        <v>526.79999999999995</v>
      </c>
      <c r="BO19">
        <v>7897613321744</v>
      </c>
      <c r="BP19" s="1" t="s">
        <v>137</v>
      </c>
      <c r="BQ19">
        <v>30</v>
      </c>
      <c r="BR19">
        <v>17.559999999999999</v>
      </c>
      <c r="BS19">
        <v>1</v>
      </c>
      <c r="BT19" s="1" t="s">
        <v>236</v>
      </c>
      <c r="BU19">
        <v>5</v>
      </c>
      <c r="BV19">
        <v>10</v>
      </c>
      <c r="BW19">
        <v>3</v>
      </c>
      <c r="BX19">
        <v>526.79999999999995</v>
      </c>
      <c r="BY19">
        <v>7</v>
      </c>
      <c r="BZ19">
        <v>36.880000000000003</v>
      </c>
      <c r="CA19">
        <v>4</v>
      </c>
      <c r="CB19">
        <v>54.63</v>
      </c>
      <c r="CC19">
        <v>814.59</v>
      </c>
      <c r="CD19">
        <v>17</v>
      </c>
      <c r="CE19">
        <v>101.6</v>
      </c>
      <c r="CF19">
        <v>999</v>
      </c>
      <c r="CG19">
        <v>51</v>
      </c>
      <c r="CL19">
        <v>1</v>
      </c>
      <c r="CM19">
        <v>526.79999999999995</v>
      </c>
      <c r="CN19">
        <v>1.65</v>
      </c>
      <c r="CO19">
        <v>8.69</v>
      </c>
      <c r="CP19">
        <v>1</v>
      </c>
      <c r="CQ19">
        <v>526.79999999999995</v>
      </c>
      <c r="CR19">
        <v>7.6</v>
      </c>
      <c r="CS19">
        <v>40.04</v>
      </c>
      <c r="CT19" s="1" t="s">
        <v>237</v>
      </c>
      <c r="CU19">
        <v>5793.45</v>
      </c>
      <c r="CV19">
        <v>388.37</v>
      </c>
      <c r="CW19">
        <v>0</v>
      </c>
      <c r="CX19">
        <v>0</v>
      </c>
      <c r="CY19">
        <v>9003.5300000000007</v>
      </c>
      <c r="CZ19">
        <v>1142.28</v>
      </c>
      <c r="DA19">
        <v>0</v>
      </c>
      <c r="DB19">
        <v>0</v>
      </c>
      <c r="DC19">
        <v>5793.45</v>
      </c>
      <c r="DD19">
        <v>0</v>
      </c>
      <c r="DE19">
        <v>0</v>
      </c>
      <c r="DF19">
        <v>0</v>
      </c>
      <c r="DG19">
        <v>0</v>
      </c>
      <c r="DH19">
        <v>10.71</v>
      </c>
      <c r="DI19">
        <v>0</v>
      </c>
      <c r="DJ19">
        <v>95.56</v>
      </c>
      <c r="DK19">
        <v>440.33</v>
      </c>
      <c r="DL19">
        <v>0</v>
      </c>
      <c r="DM19">
        <v>6946.44</v>
      </c>
      <c r="DP19" s="1"/>
      <c r="DR19" s="1"/>
      <c r="DS19" s="1"/>
      <c r="DT19" s="1"/>
      <c r="DV19" s="1"/>
      <c r="DY19">
        <v>0</v>
      </c>
      <c r="DZ19">
        <v>6946.44</v>
      </c>
      <c r="EA19">
        <v>0</v>
      </c>
      <c r="EB19">
        <v>6946.44</v>
      </c>
      <c r="EC19">
        <v>1</v>
      </c>
      <c r="ED19" s="3">
        <v>44160</v>
      </c>
      <c r="EE19">
        <v>6946.44</v>
      </c>
      <c r="EF19">
        <v>15</v>
      </c>
      <c r="EG19">
        <v>6946.44</v>
      </c>
      <c r="EH19" s="1" t="s">
        <v>195</v>
      </c>
      <c r="EI19" s="1" t="s">
        <v>196</v>
      </c>
      <c r="EJ19" s="1"/>
      <c r="EK19" s="1"/>
      <c r="EL19" s="1"/>
      <c r="EM19" s="1"/>
      <c r="EN19" s="1"/>
      <c r="EO19" s="1"/>
      <c r="EP19" s="1"/>
      <c r="EQ19" s="1"/>
      <c r="ER19">
        <v>4</v>
      </c>
      <c r="ES19" s="1" t="s">
        <v>197</v>
      </c>
      <c r="ET19">
        <v>1</v>
      </c>
      <c r="EU19" s="1" t="s">
        <v>148</v>
      </c>
      <c r="EV19" t="s">
        <v>198</v>
      </c>
      <c r="EW19" s="2" t="s">
        <v>199</v>
      </c>
      <c r="EX19">
        <v>135201028371073</v>
      </c>
      <c r="EY19" s="1" t="s">
        <v>200</v>
      </c>
      <c r="EZ19">
        <v>100</v>
      </c>
      <c r="FA19" s="1" t="s">
        <v>131</v>
      </c>
    </row>
    <row r="20" spans="1:157" x14ac:dyDescent="0.25">
      <c r="A20">
        <v>4</v>
      </c>
      <c r="B20">
        <v>4</v>
      </c>
      <c r="C20" s="1" t="s">
        <v>178</v>
      </c>
      <c r="D20">
        <v>35</v>
      </c>
      <c r="E20">
        <v>32699224</v>
      </c>
      <c r="F20" s="1" t="s">
        <v>179</v>
      </c>
      <c r="G20">
        <v>55</v>
      </c>
      <c r="H20">
        <v>1</v>
      </c>
      <c r="I20">
        <v>826846</v>
      </c>
      <c r="J20" s="2" t="s">
        <v>180</v>
      </c>
      <c r="K20">
        <v>1</v>
      </c>
      <c r="L20">
        <v>2</v>
      </c>
      <c r="M20">
        <v>3543907</v>
      </c>
      <c r="N20">
        <v>1</v>
      </c>
      <c r="O20">
        <v>1</v>
      </c>
      <c r="P20">
        <v>2</v>
      </c>
      <c r="Q20">
        <v>1</v>
      </c>
      <c r="R20">
        <v>1</v>
      </c>
      <c r="S20">
        <v>0</v>
      </c>
      <c r="T20">
        <v>9</v>
      </c>
      <c r="U20">
        <v>0</v>
      </c>
      <c r="V20" s="1" t="s">
        <v>181</v>
      </c>
      <c r="W20">
        <v>8862530001122</v>
      </c>
      <c r="X20" s="1" t="s">
        <v>182</v>
      </c>
      <c r="Y20" s="1" t="s">
        <v>183</v>
      </c>
      <c r="Z20" s="1" t="s">
        <v>184</v>
      </c>
      <c r="AA20">
        <v>4233</v>
      </c>
      <c r="AB20" s="1" t="s">
        <v>185</v>
      </c>
      <c r="AC20">
        <v>3543907</v>
      </c>
      <c r="AD20" s="1" t="s">
        <v>186</v>
      </c>
      <c r="AE20" s="1" t="s">
        <v>147</v>
      </c>
      <c r="AF20">
        <v>13505600</v>
      </c>
      <c r="AG20">
        <v>1058</v>
      </c>
      <c r="AH20" s="1" t="s">
        <v>187</v>
      </c>
      <c r="AI20">
        <v>8007074900</v>
      </c>
      <c r="AJ20">
        <v>587240963110</v>
      </c>
      <c r="AK20">
        <v>284911097</v>
      </c>
      <c r="AL20">
        <v>68425</v>
      </c>
      <c r="AM20">
        <v>2223400</v>
      </c>
      <c r="AN20">
        <v>3</v>
      </c>
      <c r="AO20">
        <v>24647331000186</v>
      </c>
      <c r="AP20" s="1" t="s">
        <v>188</v>
      </c>
      <c r="AQ20" s="1" t="s">
        <v>189</v>
      </c>
      <c r="AR20">
        <v>1315</v>
      </c>
      <c r="AS20" s="1" t="s">
        <v>124</v>
      </c>
      <c r="AT20">
        <v>5007901</v>
      </c>
      <c r="AU20" s="1" t="s">
        <v>125</v>
      </c>
      <c r="AV20" s="1" t="s">
        <v>126</v>
      </c>
      <c r="AW20">
        <v>79170000</v>
      </c>
      <c r="AX20">
        <v>1058</v>
      </c>
      <c r="AY20" s="1" t="s">
        <v>187</v>
      </c>
      <c r="AZ20">
        <v>6732721520</v>
      </c>
      <c r="BA20">
        <v>1</v>
      </c>
      <c r="BB20">
        <v>282567143</v>
      </c>
      <c r="BC20" s="1" t="s">
        <v>190</v>
      </c>
      <c r="BD20">
        <v>19</v>
      </c>
      <c r="BE20">
        <v>22000250</v>
      </c>
      <c r="BF20">
        <v>7899349138627</v>
      </c>
      <c r="BG20" s="1" t="s">
        <v>238</v>
      </c>
      <c r="BH20">
        <v>39174090</v>
      </c>
      <c r="BI20">
        <v>1000600</v>
      </c>
      <c r="BJ20">
        <v>6401</v>
      </c>
      <c r="BK20" s="1" t="s">
        <v>192</v>
      </c>
      <c r="BL20">
        <v>100</v>
      </c>
      <c r="BM20">
        <v>0.51</v>
      </c>
      <c r="BN20">
        <v>51</v>
      </c>
      <c r="BO20">
        <v>7899349138627</v>
      </c>
      <c r="BP20" s="1" t="s">
        <v>137</v>
      </c>
      <c r="BQ20">
        <v>100</v>
      </c>
      <c r="BR20">
        <v>0.51</v>
      </c>
      <c r="BS20">
        <v>1</v>
      </c>
      <c r="BT20" s="1"/>
      <c r="BU20">
        <v>0</v>
      </c>
      <c r="BV20">
        <v>10</v>
      </c>
      <c r="BW20">
        <v>3</v>
      </c>
      <c r="BX20">
        <v>51</v>
      </c>
      <c r="BY20">
        <v>7</v>
      </c>
      <c r="BZ20">
        <v>3.57</v>
      </c>
      <c r="CA20">
        <v>4</v>
      </c>
      <c r="CB20">
        <v>54.63</v>
      </c>
      <c r="CC20">
        <v>78.86</v>
      </c>
      <c r="CD20">
        <v>17</v>
      </c>
      <c r="CE20">
        <v>9.84</v>
      </c>
      <c r="CF20">
        <v>999</v>
      </c>
      <c r="CG20">
        <v>51</v>
      </c>
      <c r="CL20">
        <v>1</v>
      </c>
      <c r="CM20">
        <v>51</v>
      </c>
      <c r="CN20">
        <v>1.65</v>
      </c>
      <c r="CO20">
        <v>0.84</v>
      </c>
      <c r="CP20">
        <v>1</v>
      </c>
      <c r="CQ20">
        <v>51</v>
      </c>
      <c r="CR20">
        <v>7.6</v>
      </c>
      <c r="CS20">
        <v>3.88</v>
      </c>
      <c r="CT20" s="1" t="s">
        <v>238</v>
      </c>
      <c r="CU20">
        <v>5793.45</v>
      </c>
      <c r="CV20">
        <v>388.37</v>
      </c>
      <c r="CW20">
        <v>0</v>
      </c>
      <c r="CX20">
        <v>0</v>
      </c>
      <c r="CY20">
        <v>9003.5300000000007</v>
      </c>
      <c r="CZ20">
        <v>1142.28</v>
      </c>
      <c r="DA20">
        <v>0</v>
      </c>
      <c r="DB20">
        <v>0</v>
      </c>
      <c r="DC20">
        <v>5793.45</v>
      </c>
      <c r="DD20">
        <v>0</v>
      </c>
      <c r="DE20">
        <v>0</v>
      </c>
      <c r="DF20">
        <v>0</v>
      </c>
      <c r="DG20">
        <v>0</v>
      </c>
      <c r="DH20">
        <v>10.71</v>
      </c>
      <c r="DI20">
        <v>0</v>
      </c>
      <c r="DJ20">
        <v>95.56</v>
      </c>
      <c r="DK20">
        <v>440.33</v>
      </c>
      <c r="DL20">
        <v>0</v>
      </c>
      <c r="DM20">
        <v>6946.44</v>
      </c>
      <c r="DP20" s="1"/>
      <c r="DR20" s="1"/>
      <c r="DS20" s="1"/>
      <c r="DT20" s="1"/>
      <c r="DV20" s="1"/>
      <c r="DY20">
        <v>0</v>
      </c>
      <c r="DZ20">
        <v>6946.44</v>
      </c>
      <c r="EA20">
        <v>0</v>
      </c>
      <c r="EB20">
        <v>6946.44</v>
      </c>
      <c r="EC20">
        <v>1</v>
      </c>
      <c r="ED20" s="3">
        <v>44160</v>
      </c>
      <c r="EE20">
        <v>6946.44</v>
      </c>
      <c r="EF20">
        <v>15</v>
      </c>
      <c r="EG20">
        <v>6946.44</v>
      </c>
      <c r="EH20" s="1" t="s">
        <v>195</v>
      </c>
      <c r="EI20" s="1" t="s">
        <v>196</v>
      </c>
      <c r="EJ20" s="1"/>
      <c r="EK20" s="1"/>
      <c r="EL20" s="1"/>
      <c r="EM20" s="1"/>
      <c r="EN20" s="1"/>
      <c r="EO20" s="1"/>
      <c r="EP20" s="1"/>
      <c r="EQ20" s="1"/>
      <c r="ER20">
        <v>4</v>
      </c>
      <c r="ES20" s="1" t="s">
        <v>197</v>
      </c>
      <c r="ET20">
        <v>1</v>
      </c>
      <c r="EU20" s="1" t="s">
        <v>148</v>
      </c>
      <c r="EV20" t="s">
        <v>198</v>
      </c>
      <c r="EW20" s="2" t="s">
        <v>199</v>
      </c>
      <c r="EX20">
        <v>135201028371073</v>
      </c>
      <c r="EY20" s="1" t="s">
        <v>200</v>
      </c>
      <c r="EZ20">
        <v>100</v>
      </c>
      <c r="FA20" s="1" t="s">
        <v>131</v>
      </c>
    </row>
    <row r="21" spans="1:157" x14ac:dyDescent="0.25">
      <c r="A21">
        <v>4</v>
      </c>
      <c r="B21">
        <v>4</v>
      </c>
      <c r="C21" s="1" t="s">
        <v>178</v>
      </c>
      <c r="D21">
        <v>35</v>
      </c>
      <c r="E21">
        <v>32699224</v>
      </c>
      <c r="F21" s="1" t="s">
        <v>179</v>
      </c>
      <c r="G21">
        <v>55</v>
      </c>
      <c r="H21">
        <v>1</v>
      </c>
      <c r="I21">
        <v>826846</v>
      </c>
      <c r="J21" s="2" t="s">
        <v>180</v>
      </c>
      <c r="K21">
        <v>1</v>
      </c>
      <c r="L21">
        <v>2</v>
      </c>
      <c r="M21">
        <v>3543907</v>
      </c>
      <c r="N21">
        <v>1</v>
      </c>
      <c r="O21">
        <v>1</v>
      </c>
      <c r="P21">
        <v>2</v>
      </c>
      <c r="Q21">
        <v>1</v>
      </c>
      <c r="R21">
        <v>1</v>
      </c>
      <c r="S21">
        <v>0</v>
      </c>
      <c r="T21">
        <v>9</v>
      </c>
      <c r="U21">
        <v>0</v>
      </c>
      <c r="V21" s="1" t="s">
        <v>181</v>
      </c>
      <c r="W21">
        <v>8862530001122</v>
      </c>
      <c r="X21" s="1" t="s">
        <v>182</v>
      </c>
      <c r="Y21" s="1" t="s">
        <v>183</v>
      </c>
      <c r="Z21" s="1" t="s">
        <v>184</v>
      </c>
      <c r="AA21">
        <v>4233</v>
      </c>
      <c r="AB21" s="1" t="s">
        <v>185</v>
      </c>
      <c r="AC21">
        <v>3543907</v>
      </c>
      <c r="AD21" s="1" t="s">
        <v>186</v>
      </c>
      <c r="AE21" s="1" t="s">
        <v>147</v>
      </c>
      <c r="AF21">
        <v>13505600</v>
      </c>
      <c r="AG21">
        <v>1058</v>
      </c>
      <c r="AH21" s="1" t="s">
        <v>187</v>
      </c>
      <c r="AI21">
        <v>8007074900</v>
      </c>
      <c r="AJ21">
        <v>587240963110</v>
      </c>
      <c r="AK21">
        <v>284911097</v>
      </c>
      <c r="AL21">
        <v>68425</v>
      </c>
      <c r="AM21">
        <v>2223400</v>
      </c>
      <c r="AN21">
        <v>3</v>
      </c>
      <c r="AO21">
        <v>24647331000186</v>
      </c>
      <c r="AP21" s="1" t="s">
        <v>188</v>
      </c>
      <c r="AQ21" s="1" t="s">
        <v>189</v>
      </c>
      <c r="AR21">
        <v>1315</v>
      </c>
      <c r="AS21" s="1" t="s">
        <v>124</v>
      </c>
      <c r="AT21">
        <v>5007901</v>
      </c>
      <c r="AU21" s="1" t="s">
        <v>125</v>
      </c>
      <c r="AV21" s="1" t="s">
        <v>126</v>
      </c>
      <c r="AW21">
        <v>79170000</v>
      </c>
      <c r="AX21">
        <v>1058</v>
      </c>
      <c r="AY21" s="1" t="s">
        <v>187</v>
      </c>
      <c r="AZ21">
        <v>6732721520</v>
      </c>
      <c r="BA21">
        <v>1</v>
      </c>
      <c r="BB21">
        <v>282567143</v>
      </c>
      <c r="BC21" s="1" t="s">
        <v>190</v>
      </c>
      <c r="BD21">
        <v>20</v>
      </c>
      <c r="BE21">
        <v>22066668</v>
      </c>
      <c r="BF21">
        <v>7899349138641</v>
      </c>
      <c r="BG21" s="1" t="s">
        <v>239</v>
      </c>
      <c r="BH21">
        <v>39174090</v>
      </c>
      <c r="BI21">
        <v>1000600</v>
      </c>
      <c r="BJ21">
        <v>6401</v>
      </c>
      <c r="BK21" s="1" t="s">
        <v>192</v>
      </c>
      <c r="BL21">
        <v>50</v>
      </c>
      <c r="BM21">
        <v>0.35</v>
      </c>
      <c r="BN21">
        <v>17.5</v>
      </c>
      <c r="BO21">
        <v>7899349138641</v>
      </c>
      <c r="BP21" s="1" t="s">
        <v>137</v>
      </c>
      <c r="BQ21">
        <v>50</v>
      </c>
      <c r="BR21">
        <v>0.35</v>
      </c>
      <c r="BS21">
        <v>1</v>
      </c>
      <c r="BT21" s="1"/>
      <c r="BU21">
        <v>0</v>
      </c>
      <c r="BV21">
        <v>10</v>
      </c>
      <c r="BW21">
        <v>3</v>
      </c>
      <c r="BX21">
        <v>17.5</v>
      </c>
      <c r="BY21">
        <v>7</v>
      </c>
      <c r="BZ21">
        <v>1.23</v>
      </c>
      <c r="CA21">
        <v>4</v>
      </c>
      <c r="CB21">
        <v>54.63</v>
      </c>
      <c r="CC21">
        <v>27.06</v>
      </c>
      <c r="CD21">
        <v>17</v>
      </c>
      <c r="CE21">
        <v>3.38</v>
      </c>
      <c r="CF21">
        <v>999</v>
      </c>
      <c r="CG21">
        <v>51</v>
      </c>
      <c r="CL21">
        <v>1</v>
      </c>
      <c r="CM21">
        <v>17.5</v>
      </c>
      <c r="CN21">
        <v>1.65</v>
      </c>
      <c r="CO21">
        <v>0.28999999999999998</v>
      </c>
      <c r="CP21">
        <v>1</v>
      </c>
      <c r="CQ21">
        <v>17.5</v>
      </c>
      <c r="CR21">
        <v>7.6</v>
      </c>
      <c r="CS21">
        <v>1.33</v>
      </c>
      <c r="CT21" s="1" t="s">
        <v>239</v>
      </c>
      <c r="CU21">
        <v>5793.45</v>
      </c>
      <c r="CV21">
        <v>388.37</v>
      </c>
      <c r="CW21">
        <v>0</v>
      </c>
      <c r="CX21">
        <v>0</v>
      </c>
      <c r="CY21">
        <v>9003.5300000000007</v>
      </c>
      <c r="CZ21">
        <v>1142.28</v>
      </c>
      <c r="DA21">
        <v>0</v>
      </c>
      <c r="DB21">
        <v>0</v>
      </c>
      <c r="DC21">
        <v>5793.45</v>
      </c>
      <c r="DD21">
        <v>0</v>
      </c>
      <c r="DE21">
        <v>0</v>
      </c>
      <c r="DF21">
        <v>0</v>
      </c>
      <c r="DG21">
        <v>0</v>
      </c>
      <c r="DH21">
        <v>10.71</v>
      </c>
      <c r="DI21">
        <v>0</v>
      </c>
      <c r="DJ21">
        <v>95.56</v>
      </c>
      <c r="DK21">
        <v>440.33</v>
      </c>
      <c r="DL21">
        <v>0</v>
      </c>
      <c r="DM21">
        <v>6946.44</v>
      </c>
      <c r="DP21" s="1"/>
      <c r="DR21" s="1"/>
      <c r="DS21" s="1"/>
      <c r="DT21" s="1"/>
      <c r="DV21" s="1"/>
      <c r="DY21">
        <v>0</v>
      </c>
      <c r="DZ21">
        <v>6946.44</v>
      </c>
      <c r="EA21">
        <v>0</v>
      </c>
      <c r="EB21">
        <v>6946.44</v>
      </c>
      <c r="EC21">
        <v>1</v>
      </c>
      <c r="ED21" s="3">
        <v>44160</v>
      </c>
      <c r="EE21">
        <v>6946.44</v>
      </c>
      <c r="EF21">
        <v>15</v>
      </c>
      <c r="EG21">
        <v>6946.44</v>
      </c>
      <c r="EH21" s="1" t="s">
        <v>195</v>
      </c>
      <c r="EI21" s="1" t="s">
        <v>196</v>
      </c>
      <c r="EJ21" s="1"/>
      <c r="EK21" s="1"/>
      <c r="EL21" s="1"/>
      <c r="EM21" s="1"/>
      <c r="EN21" s="1"/>
      <c r="EO21" s="1"/>
      <c r="EP21" s="1"/>
      <c r="EQ21" s="1"/>
      <c r="ER21">
        <v>4</v>
      </c>
      <c r="ES21" s="1" t="s">
        <v>197</v>
      </c>
      <c r="ET21">
        <v>1</v>
      </c>
      <c r="EU21" s="1" t="s">
        <v>148</v>
      </c>
      <c r="EV21" t="s">
        <v>198</v>
      </c>
      <c r="EW21" s="2" t="s">
        <v>199</v>
      </c>
      <c r="EX21">
        <v>135201028371073</v>
      </c>
      <c r="EY21" s="1" t="s">
        <v>200</v>
      </c>
      <c r="EZ21">
        <v>100</v>
      </c>
      <c r="FA21" s="1" t="s">
        <v>131</v>
      </c>
    </row>
    <row r="22" spans="1:157" x14ac:dyDescent="0.25">
      <c r="A22">
        <v>4</v>
      </c>
      <c r="B22">
        <v>4</v>
      </c>
      <c r="C22" s="1" t="s">
        <v>178</v>
      </c>
      <c r="D22">
        <v>35</v>
      </c>
      <c r="E22">
        <v>32699224</v>
      </c>
      <c r="F22" s="1" t="s">
        <v>179</v>
      </c>
      <c r="G22">
        <v>55</v>
      </c>
      <c r="H22">
        <v>1</v>
      </c>
      <c r="I22">
        <v>826846</v>
      </c>
      <c r="J22" s="2" t="s">
        <v>180</v>
      </c>
      <c r="K22">
        <v>1</v>
      </c>
      <c r="L22">
        <v>2</v>
      </c>
      <c r="M22">
        <v>3543907</v>
      </c>
      <c r="N22">
        <v>1</v>
      </c>
      <c r="O22">
        <v>1</v>
      </c>
      <c r="P22">
        <v>2</v>
      </c>
      <c r="Q22">
        <v>1</v>
      </c>
      <c r="R22">
        <v>1</v>
      </c>
      <c r="S22">
        <v>0</v>
      </c>
      <c r="T22">
        <v>9</v>
      </c>
      <c r="U22">
        <v>0</v>
      </c>
      <c r="V22" s="1" t="s">
        <v>181</v>
      </c>
      <c r="W22">
        <v>8862530001122</v>
      </c>
      <c r="X22" s="1" t="s">
        <v>182</v>
      </c>
      <c r="Y22" s="1" t="s">
        <v>183</v>
      </c>
      <c r="Z22" s="1" t="s">
        <v>184</v>
      </c>
      <c r="AA22">
        <v>4233</v>
      </c>
      <c r="AB22" s="1" t="s">
        <v>185</v>
      </c>
      <c r="AC22">
        <v>3543907</v>
      </c>
      <c r="AD22" s="1" t="s">
        <v>186</v>
      </c>
      <c r="AE22" s="1" t="s">
        <v>147</v>
      </c>
      <c r="AF22">
        <v>13505600</v>
      </c>
      <c r="AG22">
        <v>1058</v>
      </c>
      <c r="AH22" s="1" t="s">
        <v>187</v>
      </c>
      <c r="AI22">
        <v>8007074900</v>
      </c>
      <c r="AJ22">
        <v>587240963110</v>
      </c>
      <c r="AK22">
        <v>284911097</v>
      </c>
      <c r="AL22">
        <v>68425</v>
      </c>
      <c r="AM22">
        <v>2223400</v>
      </c>
      <c r="AN22">
        <v>3</v>
      </c>
      <c r="AO22">
        <v>24647331000186</v>
      </c>
      <c r="AP22" s="1" t="s">
        <v>188</v>
      </c>
      <c r="AQ22" s="1" t="s">
        <v>189</v>
      </c>
      <c r="AR22">
        <v>1315</v>
      </c>
      <c r="AS22" s="1" t="s">
        <v>124</v>
      </c>
      <c r="AT22">
        <v>5007901</v>
      </c>
      <c r="AU22" s="1" t="s">
        <v>125</v>
      </c>
      <c r="AV22" s="1" t="s">
        <v>126</v>
      </c>
      <c r="AW22">
        <v>79170000</v>
      </c>
      <c r="AX22">
        <v>1058</v>
      </c>
      <c r="AY22" s="1" t="s">
        <v>187</v>
      </c>
      <c r="AZ22">
        <v>6732721520</v>
      </c>
      <c r="BA22">
        <v>1</v>
      </c>
      <c r="BB22">
        <v>282567143</v>
      </c>
      <c r="BC22" s="1" t="s">
        <v>190</v>
      </c>
      <c r="BD22">
        <v>21</v>
      </c>
      <c r="BE22">
        <v>22076914</v>
      </c>
      <c r="BF22">
        <v>7897613322109</v>
      </c>
      <c r="BG22" s="1" t="s">
        <v>240</v>
      </c>
      <c r="BH22">
        <v>39174090</v>
      </c>
      <c r="BI22">
        <v>1000600</v>
      </c>
      <c r="BJ22">
        <v>6401</v>
      </c>
      <c r="BK22" s="1" t="s">
        <v>192</v>
      </c>
      <c r="BL22">
        <v>12</v>
      </c>
      <c r="BM22">
        <v>3.45</v>
      </c>
      <c r="BN22">
        <v>41.4</v>
      </c>
      <c r="BO22">
        <v>7897613322109</v>
      </c>
      <c r="BP22" s="1" t="s">
        <v>137</v>
      </c>
      <c r="BQ22">
        <v>12</v>
      </c>
      <c r="BR22">
        <v>3.45</v>
      </c>
      <c r="BS22">
        <v>1</v>
      </c>
      <c r="BT22" s="1" t="s">
        <v>241</v>
      </c>
      <c r="BU22">
        <v>5</v>
      </c>
      <c r="BV22">
        <v>10</v>
      </c>
      <c r="BW22">
        <v>3</v>
      </c>
      <c r="BX22">
        <v>41.4</v>
      </c>
      <c r="BY22">
        <v>7</v>
      </c>
      <c r="BZ22">
        <v>2.9</v>
      </c>
      <c r="CA22">
        <v>4</v>
      </c>
      <c r="CB22">
        <v>54.63</v>
      </c>
      <c r="CC22">
        <v>64.02</v>
      </c>
      <c r="CD22">
        <v>17</v>
      </c>
      <c r="CE22">
        <v>7.99</v>
      </c>
      <c r="CF22">
        <v>999</v>
      </c>
      <c r="CG22">
        <v>51</v>
      </c>
      <c r="CL22">
        <v>1</v>
      </c>
      <c r="CM22">
        <v>41.4</v>
      </c>
      <c r="CN22">
        <v>1.65</v>
      </c>
      <c r="CO22">
        <v>0.68</v>
      </c>
      <c r="CP22">
        <v>1</v>
      </c>
      <c r="CQ22">
        <v>41.4</v>
      </c>
      <c r="CR22">
        <v>7.6</v>
      </c>
      <c r="CS22">
        <v>3.15</v>
      </c>
      <c r="CT22" s="1" t="s">
        <v>242</v>
      </c>
      <c r="CU22">
        <v>5793.45</v>
      </c>
      <c r="CV22">
        <v>388.37</v>
      </c>
      <c r="CW22">
        <v>0</v>
      </c>
      <c r="CX22">
        <v>0</v>
      </c>
      <c r="CY22">
        <v>9003.5300000000007</v>
      </c>
      <c r="CZ22">
        <v>1142.28</v>
      </c>
      <c r="DA22">
        <v>0</v>
      </c>
      <c r="DB22">
        <v>0</v>
      </c>
      <c r="DC22">
        <v>5793.45</v>
      </c>
      <c r="DD22">
        <v>0</v>
      </c>
      <c r="DE22">
        <v>0</v>
      </c>
      <c r="DF22">
        <v>0</v>
      </c>
      <c r="DG22">
        <v>0</v>
      </c>
      <c r="DH22">
        <v>10.71</v>
      </c>
      <c r="DI22">
        <v>0</v>
      </c>
      <c r="DJ22">
        <v>95.56</v>
      </c>
      <c r="DK22">
        <v>440.33</v>
      </c>
      <c r="DL22">
        <v>0</v>
      </c>
      <c r="DM22">
        <v>6946.44</v>
      </c>
      <c r="DP22" s="1"/>
      <c r="DR22" s="1"/>
      <c r="DS22" s="1"/>
      <c r="DT22" s="1"/>
      <c r="DV22" s="1"/>
      <c r="DY22">
        <v>0</v>
      </c>
      <c r="DZ22">
        <v>6946.44</v>
      </c>
      <c r="EA22">
        <v>0</v>
      </c>
      <c r="EB22">
        <v>6946.44</v>
      </c>
      <c r="EC22">
        <v>1</v>
      </c>
      <c r="ED22" s="3">
        <v>44160</v>
      </c>
      <c r="EE22">
        <v>6946.44</v>
      </c>
      <c r="EF22">
        <v>15</v>
      </c>
      <c r="EG22">
        <v>6946.44</v>
      </c>
      <c r="EH22" s="1" t="s">
        <v>195</v>
      </c>
      <c r="EI22" s="1" t="s">
        <v>196</v>
      </c>
      <c r="EJ22" s="1"/>
      <c r="EK22" s="1"/>
      <c r="EL22" s="1"/>
      <c r="EM22" s="1"/>
      <c r="EN22" s="1"/>
      <c r="EO22" s="1"/>
      <c r="EP22" s="1"/>
      <c r="EQ22" s="1"/>
      <c r="ER22">
        <v>4</v>
      </c>
      <c r="ES22" s="1" t="s">
        <v>197</v>
      </c>
      <c r="ET22">
        <v>1</v>
      </c>
      <c r="EU22" s="1" t="s">
        <v>148</v>
      </c>
      <c r="EV22" t="s">
        <v>198</v>
      </c>
      <c r="EW22" s="2" t="s">
        <v>199</v>
      </c>
      <c r="EX22">
        <v>135201028371073</v>
      </c>
      <c r="EY22" s="1" t="s">
        <v>200</v>
      </c>
      <c r="EZ22">
        <v>100</v>
      </c>
      <c r="FA22" s="1" t="s">
        <v>131</v>
      </c>
    </row>
    <row r="23" spans="1:157" x14ac:dyDescent="0.25">
      <c r="A23">
        <v>4</v>
      </c>
      <c r="B23">
        <v>4</v>
      </c>
      <c r="C23" s="1" t="s">
        <v>178</v>
      </c>
      <c r="D23">
        <v>35</v>
      </c>
      <c r="E23">
        <v>32699224</v>
      </c>
      <c r="F23" s="1" t="s">
        <v>179</v>
      </c>
      <c r="G23">
        <v>55</v>
      </c>
      <c r="H23">
        <v>1</v>
      </c>
      <c r="I23">
        <v>826846</v>
      </c>
      <c r="J23" s="2" t="s">
        <v>180</v>
      </c>
      <c r="K23">
        <v>1</v>
      </c>
      <c r="L23">
        <v>2</v>
      </c>
      <c r="M23">
        <v>3543907</v>
      </c>
      <c r="N23">
        <v>1</v>
      </c>
      <c r="O23">
        <v>1</v>
      </c>
      <c r="P23">
        <v>2</v>
      </c>
      <c r="Q23">
        <v>1</v>
      </c>
      <c r="R23">
        <v>1</v>
      </c>
      <c r="S23">
        <v>0</v>
      </c>
      <c r="T23">
        <v>9</v>
      </c>
      <c r="U23">
        <v>0</v>
      </c>
      <c r="V23" s="1" t="s">
        <v>181</v>
      </c>
      <c r="W23">
        <v>8862530001122</v>
      </c>
      <c r="X23" s="1" t="s">
        <v>182</v>
      </c>
      <c r="Y23" s="1" t="s">
        <v>183</v>
      </c>
      <c r="Z23" s="1" t="s">
        <v>184</v>
      </c>
      <c r="AA23">
        <v>4233</v>
      </c>
      <c r="AB23" s="1" t="s">
        <v>185</v>
      </c>
      <c r="AC23">
        <v>3543907</v>
      </c>
      <c r="AD23" s="1" t="s">
        <v>186</v>
      </c>
      <c r="AE23" s="1" t="s">
        <v>147</v>
      </c>
      <c r="AF23">
        <v>13505600</v>
      </c>
      <c r="AG23">
        <v>1058</v>
      </c>
      <c r="AH23" s="1" t="s">
        <v>187</v>
      </c>
      <c r="AI23">
        <v>8007074900</v>
      </c>
      <c r="AJ23">
        <v>587240963110</v>
      </c>
      <c r="AK23">
        <v>284911097</v>
      </c>
      <c r="AL23">
        <v>68425</v>
      </c>
      <c r="AM23">
        <v>2223400</v>
      </c>
      <c r="AN23">
        <v>3</v>
      </c>
      <c r="AO23">
        <v>24647331000186</v>
      </c>
      <c r="AP23" s="1" t="s">
        <v>188</v>
      </c>
      <c r="AQ23" s="1" t="s">
        <v>189</v>
      </c>
      <c r="AR23">
        <v>1315</v>
      </c>
      <c r="AS23" s="1" t="s">
        <v>124</v>
      </c>
      <c r="AT23">
        <v>5007901</v>
      </c>
      <c r="AU23" s="1" t="s">
        <v>125</v>
      </c>
      <c r="AV23" s="1" t="s">
        <v>126</v>
      </c>
      <c r="AW23">
        <v>79170000</v>
      </c>
      <c r="AX23">
        <v>1058</v>
      </c>
      <c r="AY23" s="1" t="s">
        <v>187</v>
      </c>
      <c r="AZ23">
        <v>6732721520</v>
      </c>
      <c r="BA23">
        <v>1</v>
      </c>
      <c r="BB23">
        <v>282567143</v>
      </c>
      <c r="BC23" s="1" t="s">
        <v>190</v>
      </c>
      <c r="BD23">
        <v>22</v>
      </c>
      <c r="BE23">
        <v>22150405</v>
      </c>
      <c r="BF23">
        <v>7897613322666</v>
      </c>
      <c r="BG23" s="1" t="s">
        <v>243</v>
      </c>
      <c r="BH23">
        <v>39174090</v>
      </c>
      <c r="BI23">
        <v>1000600</v>
      </c>
      <c r="BJ23">
        <v>6401</v>
      </c>
      <c r="BK23" s="1" t="s">
        <v>192</v>
      </c>
      <c r="BL23">
        <v>60</v>
      </c>
      <c r="BM23">
        <v>3.56</v>
      </c>
      <c r="BN23">
        <v>213.6</v>
      </c>
      <c r="BO23">
        <v>7897613322666</v>
      </c>
      <c r="BP23" s="1" t="s">
        <v>137</v>
      </c>
      <c r="BQ23">
        <v>60</v>
      </c>
      <c r="BR23">
        <v>3.56</v>
      </c>
      <c r="BS23">
        <v>1</v>
      </c>
      <c r="BT23" s="1" t="s">
        <v>244</v>
      </c>
      <c r="BU23">
        <v>5</v>
      </c>
      <c r="BV23">
        <v>10</v>
      </c>
      <c r="BW23">
        <v>3</v>
      </c>
      <c r="BX23">
        <v>213.6</v>
      </c>
      <c r="BY23">
        <v>7</v>
      </c>
      <c r="BZ23">
        <v>14.95</v>
      </c>
      <c r="CA23">
        <v>4</v>
      </c>
      <c r="CB23">
        <v>54.63</v>
      </c>
      <c r="CC23">
        <v>330.29</v>
      </c>
      <c r="CD23">
        <v>17</v>
      </c>
      <c r="CE23">
        <v>41.2</v>
      </c>
      <c r="CF23">
        <v>999</v>
      </c>
      <c r="CG23">
        <v>51</v>
      </c>
      <c r="CL23">
        <v>1</v>
      </c>
      <c r="CM23">
        <v>213.6</v>
      </c>
      <c r="CN23">
        <v>1.65</v>
      </c>
      <c r="CO23">
        <v>3.52</v>
      </c>
      <c r="CP23">
        <v>1</v>
      </c>
      <c r="CQ23">
        <v>213.6</v>
      </c>
      <c r="CR23">
        <v>7.6</v>
      </c>
      <c r="CS23">
        <v>16.23</v>
      </c>
      <c r="CT23" s="1" t="s">
        <v>245</v>
      </c>
      <c r="CU23">
        <v>5793.45</v>
      </c>
      <c r="CV23">
        <v>388.37</v>
      </c>
      <c r="CW23">
        <v>0</v>
      </c>
      <c r="CX23">
        <v>0</v>
      </c>
      <c r="CY23">
        <v>9003.5300000000007</v>
      </c>
      <c r="CZ23">
        <v>1142.28</v>
      </c>
      <c r="DA23">
        <v>0</v>
      </c>
      <c r="DB23">
        <v>0</v>
      </c>
      <c r="DC23">
        <v>5793.45</v>
      </c>
      <c r="DD23">
        <v>0</v>
      </c>
      <c r="DE23">
        <v>0</v>
      </c>
      <c r="DF23">
        <v>0</v>
      </c>
      <c r="DG23">
        <v>0</v>
      </c>
      <c r="DH23">
        <v>10.71</v>
      </c>
      <c r="DI23">
        <v>0</v>
      </c>
      <c r="DJ23">
        <v>95.56</v>
      </c>
      <c r="DK23">
        <v>440.33</v>
      </c>
      <c r="DL23">
        <v>0</v>
      </c>
      <c r="DM23">
        <v>6946.44</v>
      </c>
      <c r="DP23" s="1"/>
      <c r="DR23" s="1"/>
      <c r="DS23" s="1"/>
      <c r="DT23" s="1"/>
      <c r="DV23" s="1"/>
      <c r="DY23">
        <v>0</v>
      </c>
      <c r="DZ23">
        <v>6946.44</v>
      </c>
      <c r="EA23">
        <v>0</v>
      </c>
      <c r="EB23">
        <v>6946.44</v>
      </c>
      <c r="EC23">
        <v>1</v>
      </c>
      <c r="ED23" s="3">
        <v>44160</v>
      </c>
      <c r="EE23">
        <v>6946.44</v>
      </c>
      <c r="EF23">
        <v>15</v>
      </c>
      <c r="EG23">
        <v>6946.44</v>
      </c>
      <c r="EH23" s="1" t="s">
        <v>195</v>
      </c>
      <c r="EI23" s="1" t="s">
        <v>196</v>
      </c>
      <c r="EJ23" s="1"/>
      <c r="EK23" s="1"/>
      <c r="EL23" s="1"/>
      <c r="EM23" s="1"/>
      <c r="EN23" s="1"/>
      <c r="EO23" s="1"/>
      <c r="EP23" s="1"/>
      <c r="EQ23" s="1"/>
      <c r="ER23">
        <v>4</v>
      </c>
      <c r="ES23" s="1" t="s">
        <v>197</v>
      </c>
      <c r="ET23">
        <v>1</v>
      </c>
      <c r="EU23" s="1" t="s">
        <v>148</v>
      </c>
      <c r="EV23" t="s">
        <v>198</v>
      </c>
      <c r="EW23" s="2" t="s">
        <v>199</v>
      </c>
      <c r="EX23">
        <v>135201028371073</v>
      </c>
      <c r="EY23" s="1" t="s">
        <v>200</v>
      </c>
      <c r="EZ23">
        <v>100</v>
      </c>
      <c r="FA23" s="1" t="s">
        <v>131</v>
      </c>
    </row>
    <row r="24" spans="1:157" x14ac:dyDescent="0.25">
      <c r="A24">
        <v>4</v>
      </c>
      <c r="B24">
        <v>4</v>
      </c>
      <c r="C24" s="1" t="s">
        <v>178</v>
      </c>
      <c r="D24">
        <v>35</v>
      </c>
      <c r="E24">
        <v>32699224</v>
      </c>
      <c r="F24" s="1" t="s">
        <v>179</v>
      </c>
      <c r="G24">
        <v>55</v>
      </c>
      <c r="H24">
        <v>1</v>
      </c>
      <c r="I24">
        <v>826846</v>
      </c>
      <c r="J24" s="2" t="s">
        <v>180</v>
      </c>
      <c r="K24">
        <v>1</v>
      </c>
      <c r="L24">
        <v>2</v>
      </c>
      <c r="M24">
        <v>3543907</v>
      </c>
      <c r="N24">
        <v>1</v>
      </c>
      <c r="O24">
        <v>1</v>
      </c>
      <c r="P24">
        <v>2</v>
      </c>
      <c r="Q24">
        <v>1</v>
      </c>
      <c r="R24">
        <v>1</v>
      </c>
      <c r="S24">
        <v>0</v>
      </c>
      <c r="T24">
        <v>9</v>
      </c>
      <c r="U24">
        <v>0</v>
      </c>
      <c r="V24" s="1" t="s">
        <v>181</v>
      </c>
      <c r="W24">
        <v>8862530001122</v>
      </c>
      <c r="X24" s="1" t="s">
        <v>182</v>
      </c>
      <c r="Y24" s="1" t="s">
        <v>183</v>
      </c>
      <c r="Z24" s="1" t="s">
        <v>184</v>
      </c>
      <c r="AA24">
        <v>4233</v>
      </c>
      <c r="AB24" s="1" t="s">
        <v>185</v>
      </c>
      <c r="AC24">
        <v>3543907</v>
      </c>
      <c r="AD24" s="1" t="s">
        <v>186</v>
      </c>
      <c r="AE24" s="1" t="s">
        <v>147</v>
      </c>
      <c r="AF24">
        <v>13505600</v>
      </c>
      <c r="AG24">
        <v>1058</v>
      </c>
      <c r="AH24" s="1" t="s">
        <v>187</v>
      </c>
      <c r="AI24">
        <v>8007074900</v>
      </c>
      <c r="AJ24">
        <v>587240963110</v>
      </c>
      <c r="AK24">
        <v>284911097</v>
      </c>
      <c r="AL24">
        <v>68425</v>
      </c>
      <c r="AM24">
        <v>2223400</v>
      </c>
      <c r="AN24">
        <v>3</v>
      </c>
      <c r="AO24">
        <v>24647331000186</v>
      </c>
      <c r="AP24" s="1" t="s">
        <v>188</v>
      </c>
      <c r="AQ24" s="1" t="s">
        <v>189</v>
      </c>
      <c r="AR24">
        <v>1315</v>
      </c>
      <c r="AS24" s="1" t="s">
        <v>124</v>
      </c>
      <c r="AT24">
        <v>5007901</v>
      </c>
      <c r="AU24" s="1" t="s">
        <v>125</v>
      </c>
      <c r="AV24" s="1" t="s">
        <v>126</v>
      </c>
      <c r="AW24">
        <v>79170000</v>
      </c>
      <c r="AX24">
        <v>1058</v>
      </c>
      <c r="AY24" s="1" t="s">
        <v>187</v>
      </c>
      <c r="AZ24">
        <v>6732721520</v>
      </c>
      <c r="BA24">
        <v>1</v>
      </c>
      <c r="BB24">
        <v>282567143</v>
      </c>
      <c r="BC24" s="1" t="s">
        <v>190</v>
      </c>
      <c r="BD24">
        <v>23</v>
      </c>
      <c r="BE24">
        <v>35467823</v>
      </c>
      <c r="BF24">
        <v>7897613335369</v>
      </c>
      <c r="BG24" s="1" t="s">
        <v>246</v>
      </c>
      <c r="BH24">
        <v>39174090</v>
      </c>
      <c r="BI24">
        <v>1000600</v>
      </c>
      <c r="BJ24">
        <v>6401</v>
      </c>
      <c r="BK24" s="1" t="s">
        <v>192</v>
      </c>
      <c r="BL24">
        <v>120</v>
      </c>
      <c r="BM24">
        <v>1.27</v>
      </c>
      <c r="BN24">
        <v>152.4</v>
      </c>
      <c r="BO24">
        <v>7897613335369</v>
      </c>
      <c r="BP24" s="1" t="s">
        <v>137</v>
      </c>
      <c r="BQ24">
        <v>120</v>
      </c>
      <c r="BR24">
        <v>1.27</v>
      </c>
      <c r="BS24">
        <v>1</v>
      </c>
      <c r="BT24" s="1" t="s">
        <v>247</v>
      </c>
      <c r="BU24">
        <v>5</v>
      </c>
      <c r="BV24">
        <v>10</v>
      </c>
      <c r="BW24">
        <v>3</v>
      </c>
      <c r="BX24">
        <v>152.4</v>
      </c>
      <c r="BY24">
        <v>7</v>
      </c>
      <c r="BZ24">
        <v>10.67</v>
      </c>
      <c r="CA24">
        <v>4</v>
      </c>
      <c r="CB24">
        <v>54.63</v>
      </c>
      <c r="CC24">
        <v>235.66</v>
      </c>
      <c r="CD24">
        <v>17</v>
      </c>
      <c r="CE24">
        <v>29.39</v>
      </c>
      <c r="CF24">
        <v>999</v>
      </c>
      <c r="CG24">
        <v>51</v>
      </c>
      <c r="CL24">
        <v>1</v>
      </c>
      <c r="CM24">
        <v>152.4</v>
      </c>
      <c r="CN24">
        <v>1.65</v>
      </c>
      <c r="CO24">
        <v>2.5099999999999998</v>
      </c>
      <c r="CP24">
        <v>1</v>
      </c>
      <c r="CQ24">
        <v>152.4</v>
      </c>
      <c r="CR24">
        <v>7.6</v>
      </c>
      <c r="CS24">
        <v>11.58</v>
      </c>
      <c r="CT24" s="1" t="s">
        <v>248</v>
      </c>
      <c r="CU24">
        <v>5793.45</v>
      </c>
      <c r="CV24">
        <v>388.37</v>
      </c>
      <c r="CW24">
        <v>0</v>
      </c>
      <c r="CX24">
        <v>0</v>
      </c>
      <c r="CY24">
        <v>9003.5300000000007</v>
      </c>
      <c r="CZ24">
        <v>1142.28</v>
      </c>
      <c r="DA24">
        <v>0</v>
      </c>
      <c r="DB24">
        <v>0</v>
      </c>
      <c r="DC24">
        <v>5793.45</v>
      </c>
      <c r="DD24">
        <v>0</v>
      </c>
      <c r="DE24">
        <v>0</v>
      </c>
      <c r="DF24">
        <v>0</v>
      </c>
      <c r="DG24">
        <v>0</v>
      </c>
      <c r="DH24">
        <v>10.71</v>
      </c>
      <c r="DI24">
        <v>0</v>
      </c>
      <c r="DJ24">
        <v>95.56</v>
      </c>
      <c r="DK24">
        <v>440.33</v>
      </c>
      <c r="DL24">
        <v>0</v>
      </c>
      <c r="DM24">
        <v>6946.44</v>
      </c>
      <c r="DP24" s="1"/>
      <c r="DR24" s="1"/>
      <c r="DS24" s="1"/>
      <c r="DT24" s="1"/>
      <c r="DV24" s="1"/>
      <c r="DY24">
        <v>0</v>
      </c>
      <c r="DZ24">
        <v>6946.44</v>
      </c>
      <c r="EA24">
        <v>0</v>
      </c>
      <c r="EB24">
        <v>6946.44</v>
      </c>
      <c r="EC24">
        <v>1</v>
      </c>
      <c r="ED24" s="3">
        <v>44160</v>
      </c>
      <c r="EE24">
        <v>6946.44</v>
      </c>
      <c r="EF24">
        <v>15</v>
      </c>
      <c r="EG24">
        <v>6946.44</v>
      </c>
      <c r="EH24" s="1" t="s">
        <v>195</v>
      </c>
      <c r="EI24" s="1" t="s">
        <v>196</v>
      </c>
      <c r="EJ24" s="1"/>
      <c r="EK24" s="1"/>
      <c r="EL24" s="1"/>
      <c r="EM24" s="1"/>
      <c r="EN24" s="1"/>
      <c r="EO24" s="1"/>
      <c r="EP24" s="1"/>
      <c r="EQ24" s="1"/>
      <c r="ER24">
        <v>4</v>
      </c>
      <c r="ES24" s="1" t="s">
        <v>197</v>
      </c>
      <c r="ET24">
        <v>1</v>
      </c>
      <c r="EU24" s="1" t="s">
        <v>148</v>
      </c>
      <c r="EV24" t="s">
        <v>198</v>
      </c>
      <c r="EW24" s="2" t="s">
        <v>199</v>
      </c>
      <c r="EX24">
        <v>135201028371073</v>
      </c>
      <c r="EY24" s="1" t="s">
        <v>200</v>
      </c>
      <c r="EZ24">
        <v>100</v>
      </c>
      <c r="FA24" s="1" t="s">
        <v>131</v>
      </c>
    </row>
    <row r="25" spans="1:157" x14ac:dyDescent="0.25">
      <c r="A25">
        <v>4</v>
      </c>
      <c r="B25">
        <v>4</v>
      </c>
      <c r="C25" s="1" t="s">
        <v>178</v>
      </c>
      <c r="D25">
        <v>35</v>
      </c>
      <c r="E25">
        <v>32699224</v>
      </c>
      <c r="F25" s="1" t="s">
        <v>179</v>
      </c>
      <c r="G25">
        <v>55</v>
      </c>
      <c r="H25">
        <v>1</v>
      </c>
      <c r="I25">
        <v>826846</v>
      </c>
      <c r="J25" s="2" t="s">
        <v>180</v>
      </c>
      <c r="K25">
        <v>1</v>
      </c>
      <c r="L25">
        <v>2</v>
      </c>
      <c r="M25">
        <v>3543907</v>
      </c>
      <c r="N25">
        <v>1</v>
      </c>
      <c r="O25">
        <v>1</v>
      </c>
      <c r="P25">
        <v>2</v>
      </c>
      <c r="Q25">
        <v>1</v>
      </c>
      <c r="R25">
        <v>1</v>
      </c>
      <c r="S25">
        <v>0</v>
      </c>
      <c r="T25">
        <v>9</v>
      </c>
      <c r="U25">
        <v>0</v>
      </c>
      <c r="V25" s="1" t="s">
        <v>181</v>
      </c>
      <c r="W25">
        <v>8862530001122</v>
      </c>
      <c r="X25" s="1" t="s">
        <v>182</v>
      </c>
      <c r="Y25" s="1" t="s">
        <v>183</v>
      </c>
      <c r="Z25" s="1" t="s">
        <v>184</v>
      </c>
      <c r="AA25">
        <v>4233</v>
      </c>
      <c r="AB25" s="1" t="s">
        <v>185</v>
      </c>
      <c r="AC25">
        <v>3543907</v>
      </c>
      <c r="AD25" s="1" t="s">
        <v>186</v>
      </c>
      <c r="AE25" s="1" t="s">
        <v>147</v>
      </c>
      <c r="AF25">
        <v>13505600</v>
      </c>
      <c r="AG25">
        <v>1058</v>
      </c>
      <c r="AH25" s="1" t="s">
        <v>187</v>
      </c>
      <c r="AI25">
        <v>8007074900</v>
      </c>
      <c r="AJ25">
        <v>587240963110</v>
      </c>
      <c r="AK25">
        <v>284911097</v>
      </c>
      <c r="AL25">
        <v>68425</v>
      </c>
      <c r="AM25">
        <v>2223400</v>
      </c>
      <c r="AN25">
        <v>3</v>
      </c>
      <c r="AO25">
        <v>24647331000186</v>
      </c>
      <c r="AP25" s="1" t="s">
        <v>188</v>
      </c>
      <c r="AQ25" s="1" t="s">
        <v>189</v>
      </c>
      <c r="AR25">
        <v>1315</v>
      </c>
      <c r="AS25" s="1" t="s">
        <v>124</v>
      </c>
      <c r="AT25">
        <v>5007901</v>
      </c>
      <c r="AU25" s="1" t="s">
        <v>125</v>
      </c>
      <c r="AV25" s="1" t="s">
        <v>126</v>
      </c>
      <c r="AW25">
        <v>79170000</v>
      </c>
      <c r="AX25">
        <v>1058</v>
      </c>
      <c r="AY25" s="1" t="s">
        <v>187</v>
      </c>
      <c r="AZ25">
        <v>6732721520</v>
      </c>
      <c r="BA25">
        <v>1</v>
      </c>
      <c r="BB25">
        <v>282567143</v>
      </c>
      <c r="BC25" s="1" t="s">
        <v>190</v>
      </c>
      <c r="BD25">
        <v>24</v>
      </c>
      <c r="BE25">
        <v>22170252</v>
      </c>
      <c r="BF25">
        <v>7899349110692</v>
      </c>
      <c r="BG25" s="1" t="s">
        <v>249</v>
      </c>
      <c r="BH25">
        <v>39174090</v>
      </c>
      <c r="BI25">
        <v>1000600</v>
      </c>
      <c r="BJ25">
        <v>6401</v>
      </c>
      <c r="BK25" s="1" t="s">
        <v>192</v>
      </c>
      <c r="BL25">
        <v>200</v>
      </c>
      <c r="BM25">
        <v>0.49</v>
      </c>
      <c r="BN25">
        <v>98</v>
      </c>
      <c r="BO25">
        <v>7899349110692</v>
      </c>
      <c r="BP25" s="1" t="s">
        <v>137</v>
      </c>
      <c r="BQ25">
        <v>200</v>
      </c>
      <c r="BR25">
        <v>0.49</v>
      </c>
      <c r="BS25">
        <v>1</v>
      </c>
      <c r="BT25" s="1" t="s">
        <v>250</v>
      </c>
      <c r="BU25">
        <v>5</v>
      </c>
      <c r="BV25">
        <v>10</v>
      </c>
      <c r="BW25">
        <v>3</v>
      </c>
      <c r="BX25">
        <v>98</v>
      </c>
      <c r="BY25">
        <v>7</v>
      </c>
      <c r="BZ25">
        <v>6.86</v>
      </c>
      <c r="CA25">
        <v>4</v>
      </c>
      <c r="CB25">
        <v>54.63</v>
      </c>
      <c r="CC25">
        <v>151.54</v>
      </c>
      <c r="CD25">
        <v>17</v>
      </c>
      <c r="CE25">
        <v>18.899999999999999</v>
      </c>
      <c r="CF25">
        <v>999</v>
      </c>
      <c r="CG25">
        <v>51</v>
      </c>
      <c r="CL25">
        <v>1</v>
      </c>
      <c r="CM25">
        <v>98</v>
      </c>
      <c r="CN25">
        <v>1.65</v>
      </c>
      <c r="CO25">
        <v>1.62</v>
      </c>
      <c r="CP25">
        <v>1</v>
      </c>
      <c r="CQ25">
        <v>98</v>
      </c>
      <c r="CR25">
        <v>7.6</v>
      </c>
      <c r="CS25">
        <v>7.45</v>
      </c>
      <c r="CT25" s="1" t="s">
        <v>251</v>
      </c>
      <c r="CU25">
        <v>5793.45</v>
      </c>
      <c r="CV25">
        <v>388.37</v>
      </c>
      <c r="CW25">
        <v>0</v>
      </c>
      <c r="CX25">
        <v>0</v>
      </c>
      <c r="CY25">
        <v>9003.5300000000007</v>
      </c>
      <c r="CZ25">
        <v>1142.28</v>
      </c>
      <c r="DA25">
        <v>0</v>
      </c>
      <c r="DB25">
        <v>0</v>
      </c>
      <c r="DC25">
        <v>5793.45</v>
      </c>
      <c r="DD25">
        <v>0</v>
      </c>
      <c r="DE25">
        <v>0</v>
      </c>
      <c r="DF25">
        <v>0</v>
      </c>
      <c r="DG25">
        <v>0</v>
      </c>
      <c r="DH25">
        <v>10.71</v>
      </c>
      <c r="DI25">
        <v>0</v>
      </c>
      <c r="DJ25">
        <v>95.56</v>
      </c>
      <c r="DK25">
        <v>440.33</v>
      </c>
      <c r="DL25">
        <v>0</v>
      </c>
      <c r="DM25">
        <v>6946.44</v>
      </c>
      <c r="DP25" s="1"/>
      <c r="DR25" s="1"/>
      <c r="DS25" s="1"/>
      <c r="DT25" s="1"/>
      <c r="DV25" s="1"/>
      <c r="DY25">
        <v>0</v>
      </c>
      <c r="DZ25">
        <v>6946.44</v>
      </c>
      <c r="EA25">
        <v>0</v>
      </c>
      <c r="EB25">
        <v>6946.44</v>
      </c>
      <c r="EC25">
        <v>1</v>
      </c>
      <c r="ED25" s="3">
        <v>44160</v>
      </c>
      <c r="EE25">
        <v>6946.44</v>
      </c>
      <c r="EF25">
        <v>15</v>
      </c>
      <c r="EG25">
        <v>6946.44</v>
      </c>
      <c r="EH25" s="1" t="s">
        <v>195</v>
      </c>
      <c r="EI25" s="1" t="s">
        <v>196</v>
      </c>
      <c r="EJ25" s="1"/>
      <c r="EK25" s="1"/>
      <c r="EL25" s="1"/>
      <c r="EM25" s="1"/>
      <c r="EN25" s="1"/>
      <c r="EO25" s="1"/>
      <c r="EP25" s="1"/>
      <c r="EQ25" s="1"/>
      <c r="ER25">
        <v>4</v>
      </c>
      <c r="ES25" s="1" t="s">
        <v>197</v>
      </c>
      <c r="ET25">
        <v>1</v>
      </c>
      <c r="EU25" s="1" t="s">
        <v>148</v>
      </c>
      <c r="EV25" t="s">
        <v>198</v>
      </c>
      <c r="EW25" s="2" t="s">
        <v>199</v>
      </c>
      <c r="EX25">
        <v>135201028371073</v>
      </c>
      <c r="EY25" s="1" t="s">
        <v>200</v>
      </c>
      <c r="EZ25">
        <v>100</v>
      </c>
      <c r="FA25" s="1" t="s">
        <v>131</v>
      </c>
    </row>
    <row r="26" spans="1:157" x14ac:dyDescent="0.25">
      <c r="A26">
        <v>4</v>
      </c>
      <c r="B26">
        <v>4</v>
      </c>
      <c r="C26" s="1" t="s">
        <v>178</v>
      </c>
      <c r="D26">
        <v>35</v>
      </c>
      <c r="E26">
        <v>32699224</v>
      </c>
      <c r="F26" s="1" t="s">
        <v>179</v>
      </c>
      <c r="G26">
        <v>55</v>
      </c>
      <c r="H26">
        <v>1</v>
      </c>
      <c r="I26">
        <v>826846</v>
      </c>
      <c r="J26" s="2" t="s">
        <v>180</v>
      </c>
      <c r="K26">
        <v>1</v>
      </c>
      <c r="L26">
        <v>2</v>
      </c>
      <c r="M26">
        <v>3543907</v>
      </c>
      <c r="N26">
        <v>1</v>
      </c>
      <c r="O26">
        <v>1</v>
      </c>
      <c r="P26">
        <v>2</v>
      </c>
      <c r="Q26">
        <v>1</v>
      </c>
      <c r="R26">
        <v>1</v>
      </c>
      <c r="S26">
        <v>0</v>
      </c>
      <c r="T26">
        <v>9</v>
      </c>
      <c r="U26">
        <v>0</v>
      </c>
      <c r="V26" s="1" t="s">
        <v>181</v>
      </c>
      <c r="W26">
        <v>8862530001122</v>
      </c>
      <c r="X26" s="1" t="s">
        <v>182</v>
      </c>
      <c r="Y26" s="1" t="s">
        <v>183</v>
      </c>
      <c r="Z26" s="1" t="s">
        <v>184</v>
      </c>
      <c r="AA26">
        <v>4233</v>
      </c>
      <c r="AB26" s="1" t="s">
        <v>185</v>
      </c>
      <c r="AC26">
        <v>3543907</v>
      </c>
      <c r="AD26" s="1" t="s">
        <v>186</v>
      </c>
      <c r="AE26" s="1" t="s">
        <v>147</v>
      </c>
      <c r="AF26">
        <v>13505600</v>
      </c>
      <c r="AG26">
        <v>1058</v>
      </c>
      <c r="AH26" s="1" t="s">
        <v>187</v>
      </c>
      <c r="AI26">
        <v>8007074900</v>
      </c>
      <c r="AJ26">
        <v>587240963110</v>
      </c>
      <c r="AK26">
        <v>284911097</v>
      </c>
      <c r="AL26">
        <v>68425</v>
      </c>
      <c r="AM26">
        <v>2223400</v>
      </c>
      <c r="AN26">
        <v>3</v>
      </c>
      <c r="AO26">
        <v>24647331000186</v>
      </c>
      <c r="AP26" s="1" t="s">
        <v>188</v>
      </c>
      <c r="AQ26" s="1" t="s">
        <v>189</v>
      </c>
      <c r="AR26">
        <v>1315</v>
      </c>
      <c r="AS26" s="1" t="s">
        <v>124</v>
      </c>
      <c r="AT26">
        <v>5007901</v>
      </c>
      <c r="AU26" s="1" t="s">
        <v>125</v>
      </c>
      <c r="AV26" s="1" t="s">
        <v>126</v>
      </c>
      <c r="AW26">
        <v>79170000</v>
      </c>
      <c r="AX26">
        <v>1058</v>
      </c>
      <c r="AY26" s="1" t="s">
        <v>187</v>
      </c>
      <c r="AZ26">
        <v>6732721520</v>
      </c>
      <c r="BA26">
        <v>1</v>
      </c>
      <c r="BB26">
        <v>282567143</v>
      </c>
      <c r="BC26" s="1" t="s">
        <v>190</v>
      </c>
      <c r="BD26">
        <v>25</v>
      </c>
      <c r="BE26">
        <v>35447881</v>
      </c>
      <c r="BF26">
        <v>7897613335284</v>
      </c>
      <c r="BG26" s="1" t="s">
        <v>252</v>
      </c>
      <c r="BH26">
        <v>39174090</v>
      </c>
      <c r="BI26">
        <v>1000600</v>
      </c>
      <c r="BJ26">
        <v>6401</v>
      </c>
      <c r="BK26" s="1" t="s">
        <v>192</v>
      </c>
      <c r="BL26">
        <v>20</v>
      </c>
      <c r="BM26">
        <v>3.1</v>
      </c>
      <c r="BN26">
        <v>62</v>
      </c>
      <c r="BO26">
        <v>7897613335284</v>
      </c>
      <c r="BP26" s="1" t="s">
        <v>137</v>
      </c>
      <c r="BQ26">
        <v>20</v>
      </c>
      <c r="BR26">
        <v>3.1</v>
      </c>
      <c r="BS26">
        <v>1</v>
      </c>
      <c r="BT26" s="1" t="s">
        <v>253</v>
      </c>
      <c r="BU26">
        <v>5</v>
      </c>
      <c r="BV26">
        <v>10</v>
      </c>
      <c r="BW26">
        <v>3</v>
      </c>
      <c r="BX26">
        <v>62</v>
      </c>
      <c r="BY26">
        <v>7</v>
      </c>
      <c r="BZ26">
        <v>4.34</v>
      </c>
      <c r="CA26">
        <v>4</v>
      </c>
      <c r="CB26">
        <v>54.63</v>
      </c>
      <c r="CC26">
        <v>95.87</v>
      </c>
      <c r="CD26">
        <v>17</v>
      </c>
      <c r="CE26">
        <v>11.96</v>
      </c>
      <c r="CF26">
        <v>999</v>
      </c>
      <c r="CG26">
        <v>51</v>
      </c>
      <c r="CL26">
        <v>1</v>
      </c>
      <c r="CM26">
        <v>62</v>
      </c>
      <c r="CN26">
        <v>1.65</v>
      </c>
      <c r="CO26">
        <v>1.02</v>
      </c>
      <c r="CP26">
        <v>1</v>
      </c>
      <c r="CQ26">
        <v>62</v>
      </c>
      <c r="CR26">
        <v>7.6</v>
      </c>
      <c r="CS26">
        <v>4.71</v>
      </c>
      <c r="CT26" s="1" t="s">
        <v>254</v>
      </c>
      <c r="CU26">
        <v>5793.45</v>
      </c>
      <c r="CV26">
        <v>388.37</v>
      </c>
      <c r="CW26">
        <v>0</v>
      </c>
      <c r="CX26">
        <v>0</v>
      </c>
      <c r="CY26">
        <v>9003.5300000000007</v>
      </c>
      <c r="CZ26">
        <v>1142.28</v>
      </c>
      <c r="DA26">
        <v>0</v>
      </c>
      <c r="DB26">
        <v>0</v>
      </c>
      <c r="DC26">
        <v>5793.45</v>
      </c>
      <c r="DD26">
        <v>0</v>
      </c>
      <c r="DE26">
        <v>0</v>
      </c>
      <c r="DF26">
        <v>0</v>
      </c>
      <c r="DG26">
        <v>0</v>
      </c>
      <c r="DH26">
        <v>10.71</v>
      </c>
      <c r="DI26">
        <v>0</v>
      </c>
      <c r="DJ26">
        <v>95.56</v>
      </c>
      <c r="DK26">
        <v>440.33</v>
      </c>
      <c r="DL26">
        <v>0</v>
      </c>
      <c r="DM26">
        <v>6946.44</v>
      </c>
      <c r="DP26" s="1"/>
      <c r="DR26" s="1"/>
      <c r="DS26" s="1"/>
      <c r="DT26" s="1"/>
      <c r="DV26" s="1"/>
      <c r="DY26">
        <v>0</v>
      </c>
      <c r="DZ26">
        <v>6946.44</v>
      </c>
      <c r="EA26">
        <v>0</v>
      </c>
      <c r="EB26">
        <v>6946.44</v>
      </c>
      <c r="EC26">
        <v>1</v>
      </c>
      <c r="ED26" s="3">
        <v>44160</v>
      </c>
      <c r="EE26">
        <v>6946.44</v>
      </c>
      <c r="EF26">
        <v>15</v>
      </c>
      <c r="EG26">
        <v>6946.44</v>
      </c>
      <c r="EH26" s="1" t="s">
        <v>195</v>
      </c>
      <c r="EI26" s="1" t="s">
        <v>196</v>
      </c>
      <c r="EJ26" s="1"/>
      <c r="EK26" s="1"/>
      <c r="EL26" s="1"/>
      <c r="EM26" s="1"/>
      <c r="EN26" s="1"/>
      <c r="EO26" s="1"/>
      <c r="EP26" s="1"/>
      <c r="EQ26" s="1"/>
      <c r="ER26">
        <v>4</v>
      </c>
      <c r="ES26" s="1" t="s">
        <v>197</v>
      </c>
      <c r="ET26">
        <v>1</v>
      </c>
      <c r="EU26" s="1" t="s">
        <v>148</v>
      </c>
      <c r="EV26" t="s">
        <v>198</v>
      </c>
      <c r="EW26" s="2" t="s">
        <v>199</v>
      </c>
      <c r="EX26">
        <v>135201028371073</v>
      </c>
      <c r="EY26" s="1" t="s">
        <v>200</v>
      </c>
      <c r="EZ26">
        <v>100</v>
      </c>
      <c r="FA26" s="1" t="s">
        <v>131</v>
      </c>
    </row>
    <row r="27" spans="1:157" x14ac:dyDescent="0.25">
      <c r="A27">
        <v>4</v>
      </c>
      <c r="B27">
        <v>4</v>
      </c>
      <c r="C27" s="1" t="s">
        <v>178</v>
      </c>
      <c r="D27">
        <v>35</v>
      </c>
      <c r="E27">
        <v>32699224</v>
      </c>
      <c r="F27" s="1" t="s">
        <v>179</v>
      </c>
      <c r="G27">
        <v>55</v>
      </c>
      <c r="H27">
        <v>1</v>
      </c>
      <c r="I27">
        <v>826846</v>
      </c>
      <c r="J27" s="2" t="s">
        <v>180</v>
      </c>
      <c r="K27">
        <v>1</v>
      </c>
      <c r="L27">
        <v>2</v>
      </c>
      <c r="M27">
        <v>3543907</v>
      </c>
      <c r="N27">
        <v>1</v>
      </c>
      <c r="O27">
        <v>1</v>
      </c>
      <c r="P27">
        <v>2</v>
      </c>
      <c r="Q27">
        <v>1</v>
      </c>
      <c r="R27">
        <v>1</v>
      </c>
      <c r="S27">
        <v>0</v>
      </c>
      <c r="T27">
        <v>9</v>
      </c>
      <c r="U27">
        <v>0</v>
      </c>
      <c r="V27" s="1" t="s">
        <v>181</v>
      </c>
      <c r="W27">
        <v>8862530001122</v>
      </c>
      <c r="X27" s="1" t="s">
        <v>182</v>
      </c>
      <c r="Y27" s="1" t="s">
        <v>183</v>
      </c>
      <c r="Z27" s="1" t="s">
        <v>184</v>
      </c>
      <c r="AA27">
        <v>4233</v>
      </c>
      <c r="AB27" s="1" t="s">
        <v>185</v>
      </c>
      <c r="AC27">
        <v>3543907</v>
      </c>
      <c r="AD27" s="1" t="s">
        <v>186</v>
      </c>
      <c r="AE27" s="1" t="s">
        <v>147</v>
      </c>
      <c r="AF27">
        <v>13505600</v>
      </c>
      <c r="AG27">
        <v>1058</v>
      </c>
      <c r="AH27" s="1" t="s">
        <v>187</v>
      </c>
      <c r="AI27">
        <v>8007074900</v>
      </c>
      <c r="AJ27">
        <v>587240963110</v>
      </c>
      <c r="AK27">
        <v>284911097</v>
      </c>
      <c r="AL27">
        <v>68425</v>
      </c>
      <c r="AM27">
        <v>2223400</v>
      </c>
      <c r="AN27">
        <v>3</v>
      </c>
      <c r="AO27">
        <v>24647331000186</v>
      </c>
      <c r="AP27" s="1" t="s">
        <v>188</v>
      </c>
      <c r="AQ27" s="1" t="s">
        <v>189</v>
      </c>
      <c r="AR27">
        <v>1315</v>
      </c>
      <c r="AS27" s="1" t="s">
        <v>124</v>
      </c>
      <c r="AT27">
        <v>5007901</v>
      </c>
      <c r="AU27" s="1" t="s">
        <v>125</v>
      </c>
      <c r="AV27" s="1" t="s">
        <v>126</v>
      </c>
      <c r="AW27">
        <v>79170000</v>
      </c>
      <c r="AX27">
        <v>1058</v>
      </c>
      <c r="AY27" s="1" t="s">
        <v>187</v>
      </c>
      <c r="AZ27">
        <v>6732721520</v>
      </c>
      <c r="BA27">
        <v>1</v>
      </c>
      <c r="BB27">
        <v>282567143</v>
      </c>
      <c r="BC27" s="1" t="s">
        <v>190</v>
      </c>
      <c r="BD27">
        <v>26</v>
      </c>
      <c r="BE27">
        <v>22216902</v>
      </c>
      <c r="BF27">
        <v>7897613323069</v>
      </c>
      <c r="BG27" s="1" t="s">
        <v>255</v>
      </c>
      <c r="BH27">
        <v>39174090</v>
      </c>
      <c r="BI27">
        <v>1000600</v>
      </c>
      <c r="BJ27">
        <v>6401</v>
      </c>
      <c r="BK27" s="1" t="s">
        <v>192</v>
      </c>
      <c r="BL27">
        <v>60</v>
      </c>
      <c r="BM27">
        <v>6.15</v>
      </c>
      <c r="BN27">
        <v>369</v>
      </c>
      <c r="BO27">
        <v>7897613323069</v>
      </c>
      <c r="BP27" s="1" t="s">
        <v>137</v>
      </c>
      <c r="BQ27">
        <v>60</v>
      </c>
      <c r="BR27">
        <v>6.15</v>
      </c>
      <c r="BS27">
        <v>1</v>
      </c>
      <c r="BT27" s="1" t="s">
        <v>256</v>
      </c>
      <c r="BU27">
        <v>5</v>
      </c>
      <c r="BV27">
        <v>10</v>
      </c>
      <c r="BW27">
        <v>3</v>
      </c>
      <c r="BX27">
        <v>369</v>
      </c>
      <c r="BY27">
        <v>7</v>
      </c>
      <c r="BZ27">
        <v>25.83</v>
      </c>
      <c r="CA27">
        <v>4</v>
      </c>
      <c r="CB27">
        <v>54.63</v>
      </c>
      <c r="CC27">
        <v>570.58000000000004</v>
      </c>
      <c r="CD27">
        <v>17</v>
      </c>
      <c r="CE27">
        <v>71.17</v>
      </c>
      <c r="CF27">
        <v>999</v>
      </c>
      <c r="CG27">
        <v>51</v>
      </c>
      <c r="CL27">
        <v>1</v>
      </c>
      <c r="CM27">
        <v>369</v>
      </c>
      <c r="CN27">
        <v>1.65</v>
      </c>
      <c r="CO27">
        <v>6.09</v>
      </c>
      <c r="CP27">
        <v>1</v>
      </c>
      <c r="CQ27">
        <v>369</v>
      </c>
      <c r="CR27">
        <v>7.6</v>
      </c>
      <c r="CS27">
        <v>28.04</v>
      </c>
      <c r="CT27" s="1" t="s">
        <v>257</v>
      </c>
      <c r="CU27">
        <v>5793.45</v>
      </c>
      <c r="CV27">
        <v>388.37</v>
      </c>
      <c r="CW27">
        <v>0</v>
      </c>
      <c r="CX27">
        <v>0</v>
      </c>
      <c r="CY27">
        <v>9003.5300000000007</v>
      </c>
      <c r="CZ27">
        <v>1142.28</v>
      </c>
      <c r="DA27">
        <v>0</v>
      </c>
      <c r="DB27">
        <v>0</v>
      </c>
      <c r="DC27">
        <v>5793.45</v>
      </c>
      <c r="DD27">
        <v>0</v>
      </c>
      <c r="DE27">
        <v>0</v>
      </c>
      <c r="DF27">
        <v>0</v>
      </c>
      <c r="DG27">
        <v>0</v>
      </c>
      <c r="DH27">
        <v>10.71</v>
      </c>
      <c r="DI27">
        <v>0</v>
      </c>
      <c r="DJ27">
        <v>95.56</v>
      </c>
      <c r="DK27">
        <v>440.33</v>
      </c>
      <c r="DL27">
        <v>0</v>
      </c>
      <c r="DM27">
        <v>6946.44</v>
      </c>
      <c r="DP27" s="1"/>
      <c r="DR27" s="1"/>
      <c r="DS27" s="1"/>
      <c r="DT27" s="1"/>
      <c r="DV27" s="1"/>
      <c r="DY27">
        <v>0</v>
      </c>
      <c r="DZ27">
        <v>6946.44</v>
      </c>
      <c r="EA27">
        <v>0</v>
      </c>
      <c r="EB27">
        <v>6946.44</v>
      </c>
      <c r="EC27">
        <v>1</v>
      </c>
      <c r="ED27" s="3">
        <v>44160</v>
      </c>
      <c r="EE27">
        <v>6946.44</v>
      </c>
      <c r="EF27">
        <v>15</v>
      </c>
      <c r="EG27">
        <v>6946.44</v>
      </c>
      <c r="EH27" s="1" t="s">
        <v>195</v>
      </c>
      <c r="EI27" s="1" t="s">
        <v>196</v>
      </c>
      <c r="EJ27" s="1"/>
      <c r="EK27" s="1"/>
      <c r="EL27" s="1"/>
      <c r="EM27" s="1"/>
      <c r="EN27" s="1"/>
      <c r="EO27" s="1"/>
      <c r="EP27" s="1"/>
      <c r="EQ27" s="1"/>
      <c r="ER27">
        <v>4</v>
      </c>
      <c r="ES27" s="1" t="s">
        <v>197</v>
      </c>
      <c r="ET27">
        <v>1</v>
      </c>
      <c r="EU27" s="1" t="s">
        <v>148</v>
      </c>
      <c r="EV27" t="s">
        <v>198</v>
      </c>
      <c r="EW27" s="2" t="s">
        <v>199</v>
      </c>
      <c r="EX27">
        <v>135201028371073</v>
      </c>
      <c r="EY27" s="1" t="s">
        <v>200</v>
      </c>
      <c r="EZ27">
        <v>100</v>
      </c>
      <c r="FA27" s="1" t="s">
        <v>131</v>
      </c>
    </row>
    <row r="28" spans="1:157" x14ac:dyDescent="0.25">
      <c r="A28">
        <v>4</v>
      </c>
      <c r="B28">
        <v>4</v>
      </c>
      <c r="C28" s="1" t="s">
        <v>178</v>
      </c>
      <c r="D28">
        <v>35</v>
      </c>
      <c r="E28">
        <v>32699224</v>
      </c>
      <c r="F28" s="1" t="s">
        <v>179</v>
      </c>
      <c r="G28">
        <v>55</v>
      </c>
      <c r="H28">
        <v>1</v>
      </c>
      <c r="I28">
        <v>826846</v>
      </c>
      <c r="J28" s="2" t="s">
        <v>180</v>
      </c>
      <c r="K28">
        <v>1</v>
      </c>
      <c r="L28">
        <v>2</v>
      </c>
      <c r="M28">
        <v>3543907</v>
      </c>
      <c r="N28">
        <v>1</v>
      </c>
      <c r="O28">
        <v>1</v>
      </c>
      <c r="P28">
        <v>2</v>
      </c>
      <c r="Q28">
        <v>1</v>
      </c>
      <c r="R28">
        <v>1</v>
      </c>
      <c r="S28">
        <v>0</v>
      </c>
      <c r="T28">
        <v>9</v>
      </c>
      <c r="U28">
        <v>0</v>
      </c>
      <c r="V28" s="1" t="s">
        <v>181</v>
      </c>
      <c r="W28">
        <v>8862530001122</v>
      </c>
      <c r="X28" s="1" t="s">
        <v>182</v>
      </c>
      <c r="Y28" s="1" t="s">
        <v>183</v>
      </c>
      <c r="Z28" s="1" t="s">
        <v>184</v>
      </c>
      <c r="AA28">
        <v>4233</v>
      </c>
      <c r="AB28" s="1" t="s">
        <v>185</v>
      </c>
      <c r="AC28">
        <v>3543907</v>
      </c>
      <c r="AD28" s="1" t="s">
        <v>186</v>
      </c>
      <c r="AE28" s="1" t="s">
        <v>147</v>
      </c>
      <c r="AF28">
        <v>13505600</v>
      </c>
      <c r="AG28">
        <v>1058</v>
      </c>
      <c r="AH28" s="1" t="s">
        <v>187</v>
      </c>
      <c r="AI28">
        <v>8007074900</v>
      </c>
      <c r="AJ28">
        <v>587240963110</v>
      </c>
      <c r="AK28">
        <v>284911097</v>
      </c>
      <c r="AL28">
        <v>68425</v>
      </c>
      <c r="AM28">
        <v>2223400</v>
      </c>
      <c r="AN28">
        <v>3</v>
      </c>
      <c r="AO28">
        <v>24647331000186</v>
      </c>
      <c r="AP28" s="1" t="s">
        <v>188</v>
      </c>
      <c r="AQ28" s="1" t="s">
        <v>189</v>
      </c>
      <c r="AR28">
        <v>1315</v>
      </c>
      <c r="AS28" s="1" t="s">
        <v>124</v>
      </c>
      <c r="AT28">
        <v>5007901</v>
      </c>
      <c r="AU28" s="1" t="s">
        <v>125</v>
      </c>
      <c r="AV28" s="1" t="s">
        <v>126</v>
      </c>
      <c r="AW28">
        <v>79170000</v>
      </c>
      <c r="AX28">
        <v>1058</v>
      </c>
      <c r="AY28" s="1" t="s">
        <v>187</v>
      </c>
      <c r="AZ28">
        <v>6732721520</v>
      </c>
      <c r="BA28">
        <v>1</v>
      </c>
      <c r="BB28">
        <v>282567143</v>
      </c>
      <c r="BC28" s="1" t="s">
        <v>190</v>
      </c>
      <c r="BG28" s="1"/>
      <c r="BK28" s="1"/>
      <c r="BP28" s="1"/>
      <c r="BT28" s="1"/>
      <c r="CT28" s="1"/>
      <c r="CU28">
        <v>5793.45</v>
      </c>
      <c r="CV28">
        <v>388.37</v>
      </c>
      <c r="CW28">
        <v>0</v>
      </c>
      <c r="CX28">
        <v>0</v>
      </c>
      <c r="CY28">
        <v>9003.5300000000007</v>
      </c>
      <c r="CZ28">
        <v>1142.28</v>
      </c>
      <c r="DA28">
        <v>0</v>
      </c>
      <c r="DB28">
        <v>0</v>
      </c>
      <c r="DC28">
        <v>5793.45</v>
      </c>
      <c r="DD28">
        <v>0</v>
      </c>
      <c r="DE28">
        <v>0</v>
      </c>
      <c r="DF28">
        <v>0</v>
      </c>
      <c r="DG28">
        <v>0</v>
      </c>
      <c r="DH28">
        <v>10.71</v>
      </c>
      <c r="DI28">
        <v>0</v>
      </c>
      <c r="DJ28">
        <v>95.56</v>
      </c>
      <c r="DK28">
        <v>440.33</v>
      </c>
      <c r="DL28">
        <v>0</v>
      </c>
      <c r="DM28">
        <v>6946.44</v>
      </c>
      <c r="DN28">
        <v>0</v>
      </c>
      <c r="DO28">
        <v>5235912000247</v>
      </c>
      <c r="DP28" s="1" t="s">
        <v>258</v>
      </c>
      <c r="DQ28">
        <v>587208624110</v>
      </c>
      <c r="DR28" s="1" t="s">
        <v>259</v>
      </c>
      <c r="DS28" s="1" t="s">
        <v>260</v>
      </c>
      <c r="DT28" s="1" t="s">
        <v>147</v>
      </c>
      <c r="DU28">
        <v>10</v>
      </c>
      <c r="DV28" s="1" t="s">
        <v>261</v>
      </c>
      <c r="DW28">
        <v>60.317999999999998</v>
      </c>
      <c r="DX28">
        <v>61.56</v>
      </c>
      <c r="DY28">
        <v>0</v>
      </c>
      <c r="DZ28">
        <v>6946.44</v>
      </c>
      <c r="EA28">
        <v>0</v>
      </c>
      <c r="EB28">
        <v>6946.44</v>
      </c>
      <c r="EC28">
        <v>1</v>
      </c>
      <c r="ED28" s="3">
        <v>44160</v>
      </c>
      <c r="EE28">
        <v>6946.44</v>
      </c>
      <c r="EF28">
        <v>15</v>
      </c>
      <c r="EG28">
        <v>6946.44</v>
      </c>
      <c r="EH28" s="1" t="s">
        <v>195</v>
      </c>
      <c r="EI28" s="1" t="s">
        <v>196</v>
      </c>
      <c r="EJ28" s="1"/>
      <c r="EK28" s="1"/>
      <c r="EL28" s="1"/>
      <c r="EM28" s="1"/>
      <c r="EN28" s="1"/>
      <c r="EO28" s="1"/>
      <c r="EP28" s="1"/>
      <c r="EQ28" s="1"/>
      <c r="ER28">
        <v>4</v>
      </c>
      <c r="ES28" s="1" t="s">
        <v>197</v>
      </c>
      <c r="ET28">
        <v>1</v>
      </c>
      <c r="EU28" s="1" t="s">
        <v>148</v>
      </c>
      <c r="EV28" t="s">
        <v>198</v>
      </c>
      <c r="EW28" s="2" t="s">
        <v>199</v>
      </c>
      <c r="EX28">
        <v>135201028371073</v>
      </c>
      <c r="EY28" s="1" t="s">
        <v>200</v>
      </c>
      <c r="EZ28">
        <v>100</v>
      </c>
      <c r="FA28" s="1" t="s">
        <v>131</v>
      </c>
    </row>
    <row r="29" spans="1:157" x14ac:dyDescent="0.25">
      <c r="A29">
        <v>4</v>
      </c>
      <c r="B29">
        <v>4</v>
      </c>
      <c r="C29" s="1" t="s">
        <v>178</v>
      </c>
      <c r="D29">
        <v>35</v>
      </c>
      <c r="E29">
        <v>32699224</v>
      </c>
      <c r="F29" s="1" t="s">
        <v>179</v>
      </c>
      <c r="G29">
        <v>55</v>
      </c>
      <c r="H29">
        <v>1</v>
      </c>
      <c r="I29">
        <v>826846</v>
      </c>
      <c r="J29" s="2" t="s">
        <v>180</v>
      </c>
      <c r="K29">
        <v>1</v>
      </c>
      <c r="L29">
        <v>2</v>
      </c>
      <c r="M29">
        <v>3543907</v>
      </c>
      <c r="N29">
        <v>1</v>
      </c>
      <c r="O29">
        <v>1</v>
      </c>
      <c r="P29">
        <v>2</v>
      </c>
      <c r="Q29">
        <v>1</v>
      </c>
      <c r="R29">
        <v>1</v>
      </c>
      <c r="S29">
        <v>0</v>
      </c>
      <c r="T29">
        <v>9</v>
      </c>
      <c r="U29">
        <v>0</v>
      </c>
      <c r="V29" s="1" t="s">
        <v>181</v>
      </c>
      <c r="W29">
        <v>8862530001122</v>
      </c>
      <c r="X29" s="1" t="s">
        <v>182</v>
      </c>
      <c r="Y29" s="1" t="s">
        <v>183</v>
      </c>
      <c r="Z29" s="1" t="s">
        <v>184</v>
      </c>
      <c r="AA29">
        <v>4233</v>
      </c>
      <c r="AB29" s="1" t="s">
        <v>185</v>
      </c>
      <c r="AC29">
        <v>3543907</v>
      </c>
      <c r="AD29" s="1" t="s">
        <v>186</v>
      </c>
      <c r="AE29" s="1" t="s">
        <v>147</v>
      </c>
      <c r="AF29">
        <v>13505600</v>
      </c>
      <c r="AG29">
        <v>1058</v>
      </c>
      <c r="AH29" s="1" t="s">
        <v>187</v>
      </c>
      <c r="AI29">
        <v>8007074900</v>
      </c>
      <c r="AJ29">
        <v>587240963110</v>
      </c>
      <c r="AK29">
        <v>284911097</v>
      </c>
      <c r="AL29">
        <v>68425</v>
      </c>
      <c r="AM29">
        <v>2223400</v>
      </c>
      <c r="AN29">
        <v>3</v>
      </c>
      <c r="AO29">
        <v>24647331000186</v>
      </c>
      <c r="AP29" s="1" t="s">
        <v>188</v>
      </c>
      <c r="AQ29" s="1" t="s">
        <v>189</v>
      </c>
      <c r="AR29">
        <v>1315</v>
      </c>
      <c r="AS29" s="1" t="s">
        <v>124</v>
      </c>
      <c r="AT29">
        <v>5007901</v>
      </c>
      <c r="AU29" s="1" t="s">
        <v>125</v>
      </c>
      <c r="AV29" s="1" t="s">
        <v>126</v>
      </c>
      <c r="AW29">
        <v>79170000</v>
      </c>
      <c r="AX29">
        <v>1058</v>
      </c>
      <c r="AY29" s="1" t="s">
        <v>187</v>
      </c>
      <c r="AZ29">
        <v>6732721520</v>
      </c>
      <c r="BA29">
        <v>1</v>
      </c>
      <c r="BB29">
        <v>282567143</v>
      </c>
      <c r="BC29" s="1" t="s">
        <v>190</v>
      </c>
      <c r="BG29" s="1"/>
      <c r="BK29" s="1"/>
      <c r="BP29" s="1"/>
      <c r="BT29" s="1"/>
      <c r="CT29" s="1"/>
      <c r="CU29">
        <v>5793.45</v>
      </c>
      <c r="CV29">
        <v>388.37</v>
      </c>
      <c r="CW29">
        <v>0</v>
      </c>
      <c r="CX29">
        <v>0</v>
      </c>
      <c r="CY29">
        <v>9003.5300000000007</v>
      </c>
      <c r="CZ29">
        <v>1142.28</v>
      </c>
      <c r="DA29">
        <v>0</v>
      </c>
      <c r="DB29">
        <v>0</v>
      </c>
      <c r="DC29">
        <v>5793.45</v>
      </c>
      <c r="DD29">
        <v>0</v>
      </c>
      <c r="DE29">
        <v>0</v>
      </c>
      <c r="DF29">
        <v>0</v>
      </c>
      <c r="DG29">
        <v>0</v>
      </c>
      <c r="DH29">
        <v>10.71</v>
      </c>
      <c r="DI29">
        <v>0</v>
      </c>
      <c r="DJ29">
        <v>95.56</v>
      </c>
      <c r="DK29">
        <v>440.33</v>
      </c>
      <c r="DL29">
        <v>0</v>
      </c>
      <c r="DM29">
        <v>6946.44</v>
      </c>
      <c r="DN29">
        <v>0</v>
      </c>
      <c r="DO29">
        <v>5235912000247</v>
      </c>
      <c r="DP29" s="1" t="s">
        <v>258</v>
      </c>
      <c r="DQ29">
        <v>587208624110</v>
      </c>
      <c r="DR29" s="1" t="s">
        <v>259</v>
      </c>
      <c r="DS29" s="1" t="s">
        <v>260</v>
      </c>
      <c r="DT29" s="1" t="s">
        <v>147</v>
      </c>
      <c r="DU29">
        <v>3</v>
      </c>
      <c r="DV29" s="1" t="s">
        <v>262</v>
      </c>
      <c r="DW29">
        <v>37.008000000000003</v>
      </c>
      <c r="DX29">
        <v>37.008000000000003</v>
      </c>
      <c r="DY29">
        <v>0</v>
      </c>
      <c r="DZ29">
        <v>6946.44</v>
      </c>
      <c r="EA29">
        <v>0</v>
      </c>
      <c r="EB29">
        <v>6946.44</v>
      </c>
      <c r="EC29">
        <v>1</v>
      </c>
      <c r="ED29" s="3">
        <v>44160</v>
      </c>
      <c r="EE29">
        <v>6946.44</v>
      </c>
      <c r="EF29">
        <v>15</v>
      </c>
      <c r="EG29">
        <v>6946.44</v>
      </c>
      <c r="EH29" s="1" t="s">
        <v>195</v>
      </c>
      <c r="EI29" s="1" t="s">
        <v>196</v>
      </c>
      <c r="EJ29" s="1"/>
      <c r="EK29" s="1"/>
      <c r="EL29" s="1"/>
      <c r="EM29" s="1"/>
      <c r="EN29" s="1"/>
      <c r="EO29" s="1"/>
      <c r="EP29" s="1"/>
      <c r="EQ29" s="1"/>
      <c r="ER29">
        <v>4</v>
      </c>
      <c r="ES29" s="1" t="s">
        <v>197</v>
      </c>
      <c r="ET29">
        <v>1</v>
      </c>
      <c r="EU29" s="1" t="s">
        <v>148</v>
      </c>
      <c r="EV29" t="s">
        <v>198</v>
      </c>
      <c r="EW29" s="2" t="s">
        <v>199</v>
      </c>
      <c r="EX29">
        <v>135201028371073</v>
      </c>
      <c r="EY29" s="1" t="s">
        <v>200</v>
      </c>
      <c r="EZ29">
        <v>100</v>
      </c>
      <c r="FA29" s="1" t="s">
        <v>131</v>
      </c>
    </row>
    <row r="30" spans="1:157" x14ac:dyDescent="0.25">
      <c r="A30">
        <v>4</v>
      </c>
      <c r="B30">
        <v>4</v>
      </c>
      <c r="C30" s="1" t="s">
        <v>178</v>
      </c>
      <c r="D30">
        <v>35</v>
      </c>
      <c r="E30">
        <v>32699224</v>
      </c>
      <c r="F30" s="1" t="s">
        <v>179</v>
      </c>
      <c r="G30">
        <v>55</v>
      </c>
      <c r="H30">
        <v>1</v>
      </c>
      <c r="I30">
        <v>826846</v>
      </c>
      <c r="J30" s="2" t="s">
        <v>180</v>
      </c>
      <c r="K30">
        <v>1</v>
      </c>
      <c r="L30">
        <v>2</v>
      </c>
      <c r="M30">
        <v>3543907</v>
      </c>
      <c r="N30">
        <v>1</v>
      </c>
      <c r="O30">
        <v>1</v>
      </c>
      <c r="P30">
        <v>2</v>
      </c>
      <c r="Q30">
        <v>1</v>
      </c>
      <c r="R30">
        <v>1</v>
      </c>
      <c r="S30">
        <v>0</v>
      </c>
      <c r="T30">
        <v>9</v>
      </c>
      <c r="U30">
        <v>0</v>
      </c>
      <c r="V30" s="1" t="s">
        <v>181</v>
      </c>
      <c r="W30">
        <v>8862530001122</v>
      </c>
      <c r="X30" s="1" t="s">
        <v>182</v>
      </c>
      <c r="Y30" s="1" t="s">
        <v>183</v>
      </c>
      <c r="Z30" s="1" t="s">
        <v>184</v>
      </c>
      <c r="AA30">
        <v>4233</v>
      </c>
      <c r="AB30" s="1" t="s">
        <v>185</v>
      </c>
      <c r="AC30">
        <v>3543907</v>
      </c>
      <c r="AD30" s="1" t="s">
        <v>186</v>
      </c>
      <c r="AE30" s="1" t="s">
        <v>147</v>
      </c>
      <c r="AF30">
        <v>13505600</v>
      </c>
      <c r="AG30">
        <v>1058</v>
      </c>
      <c r="AH30" s="1" t="s">
        <v>187</v>
      </c>
      <c r="AI30">
        <v>8007074900</v>
      </c>
      <c r="AJ30">
        <v>587240963110</v>
      </c>
      <c r="AK30">
        <v>284911097</v>
      </c>
      <c r="AL30">
        <v>68425</v>
      </c>
      <c r="AM30">
        <v>2223400</v>
      </c>
      <c r="AN30">
        <v>3</v>
      </c>
      <c r="AO30">
        <v>24647331000186</v>
      </c>
      <c r="AP30" s="1" t="s">
        <v>188</v>
      </c>
      <c r="AQ30" s="1" t="s">
        <v>189</v>
      </c>
      <c r="AR30">
        <v>1315</v>
      </c>
      <c r="AS30" s="1" t="s">
        <v>124</v>
      </c>
      <c r="AT30">
        <v>5007901</v>
      </c>
      <c r="AU30" s="1" t="s">
        <v>125</v>
      </c>
      <c r="AV30" s="1" t="s">
        <v>126</v>
      </c>
      <c r="AW30">
        <v>79170000</v>
      </c>
      <c r="AX30">
        <v>1058</v>
      </c>
      <c r="AY30" s="1" t="s">
        <v>187</v>
      </c>
      <c r="AZ30">
        <v>6732721520</v>
      </c>
      <c r="BA30">
        <v>1</v>
      </c>
      <c r="BB30">
        <v>282567143</v>
      </c>
      <c r="BC30" s="1" t="s">
        <v>190</v>
      </c>
      <c r="BG30" s="1"/>
      <c r="BK30" s="1"/>
      <c r="BP30" s="1"/>
      <c r="BT30" s="1"/>
      <c r="CT30" s="1"/>
      <c r="CU30">
        <v>5793.45</v>
      </c>
      <c r="CV30">
        <v>388.37</v>
      </c>
      <c r="CW30">
        <v>0</v>
      </c>
      <c r="CX30">
        <v>0</v>
      </c>
      <c r="CY30">
        <v>9003.5300000000007</v>
      </c>
      <c r="CZ30">
        <v>1142.28</v>
      </c>
      <c r="DA30">
        <v>0</v>
      </c>
      <c r="DB30">
        <v>0</v>
      </c>
      <c r="DC30">
        <v>5793.45</v>
      </c>
      <c r="DD30">
        <v>0</v>
      </c>
      <c r="DE30">
        <v>0</v>
      </c>
      <c r="DF30">
        <v>0</v>
      </c>
      <c r="DG30">
        <v>0</v>
      </c>
      <c r="DH30">
        <v>10.71</v>
      </c>
      <c r="DI30">
        <v>0</v>
      </c>
      <c r="DJ30">
        <v>95.56</v>
      </c>
      <c r="DK30">
        <v>440.33</v>
      </c>
      <c r="DL30">
        <v>0</v>
      </c>
      <c r="DM30">
        <v>6946.44</v>
      </c>
      <c r="DN30">
        <v>0</v>
      </c>
      <c r="DO30">
        <v>5235912000247</v>
      </c>
      <c r="DP30" s="1" t="s">
        <v>258</v>
      </c>
      <c r="DQ30">
        <v>587208624110</v>
      </c>
      <c r="DR30" s="1" t="s">
        <v>259</v>
      </c>
      <c r="DS30" s="1" t="s">
        <v>260</v>
      </c>
      <c r="DT30" s="1" t="s">
        <v>147</v>
      </c>
      <c r="DU30">
        <v>11</v>
      </c>
      <c r="DV30" s="1" t="s">
        <v>263</v>
      </c>
      <c r="DW30">
        <v>27.738</v>
      </c>
      <c r="DX30">
        <v>37.258000000000003</v>
      </c>
      <c r="DY30">
        <v>0</v>
      </c>
      <c r="DZ30">
        <v>6946.44</v>
      </c>
      <c r="EA30">
        <v>0</v>
      </c>
      <c r="EB30">
        <v>6946.44</v>
      </c>
      <c r="EC30">
        <v>1</v>
      </c>
      <c r="ED30" s="3">
        <v>44160</v>
      </c>
      <c r="EE30">
        <v>6946.44</v>
      </c>
      <c r="EF30">
        <v>15</v>
      </c>
      <c r="EG30">
        <v>6946.44</v>
      </c>
      <c r="EH30" s="1" t="s">
        <v>195</v>
      </c>
      <c r="EI30" s="1" t="s">
        <v>196</v>
      </c>
      <c r="EJ30" s="1"/>
      <c r="EK30" s="1"/>
      <c r="EL30" s="1"/>
      <c r="EM30" s="1"/>
      <c r="EN30" s="1"/>
      <c r="EO30" s="1"/>
      <c r="EP30" s="1"/>
      <c r="EQ30" s="1"/>
      <c r="ER30">
        <v>4</v>
      </c>
      <c r="ES30" s="1" t="s">
        <v>197</v>
      </c>
      <c r="ET30">
        <v>1</v>
      </c>
      <c r="EU30" s="1" t="s">
        <v>148</v>
      </c>
      <c r="EV30" t="s">
        <v>198</v>
      </c>
      <c r="EW30" s="2" t="s">
        <v>199</v>
      </c>
      <c r="EX30">
        <v>135201028371073</v>
      </c>
      <c r="EY30" s="1" t="s">
        <v>200</v>
      </c>
      <c r="EZ30">
        <v>100</v>
      </c>
      <c r="FA30" s="1" t="s">
        <v>131</v>
      </c>
    </row>
    <row r="31" spans="1:157" ht="409.5" x14ac:dyDescent="0.25">
      <c r="A31">
        <v>4</v>
      </c>
      <c r="C31" s="1"/>
      <c r="F31" s="1"/>
      <c r="J31" s="2"/>
      <c r="V31" s="1"/>
      <c r="X31" s="1"/>
      <c r="Y31" s="1"/>
      <c r="Z31" s="1"/>
      <c r="AB31" s="1"/>
      <c r="AD31" s="1"/>
      <c r="AE31" s="1"/>
      <c r="AH31" s="1"/>
      <c r="AP31" s="1"/>
      <c r="AQ31" s="1"/>
      <c r="AS31" s="1"/>
      <c r="AU31" s="1"/>
      <c r="AV31" s="1"/>
      <c r="AY31" s="1"/>
      <c r="BC31" s="1"/>
      <c r="BG31" s="1"/>
      <c r="BK31" s="1"/>
      <c r="BP31" s="1"/>
      <c r="BT31" s="1"/>
      <c r="CT31" s="1"/>
      <c r="DP31" s="1"/>
      <c r="DR31" s="1"/>
      <c r="DS31" s="1"/>
      <c r="DT31" s="1"/>
      <c r="DV31" s="1"/>
      <c r="ED31" s="3"/>
      <c r="EH31" s="1"/>
      <c r="EI31" s="1"/>
      <c r="EJ31" s="4" t="s">
        <v>127</v>
      </c>
      <c r="EK31" s="4" t="s">
        <v>128</v>
      </c>
      <c r="EL31" s="1" t="s">
        <v>264</v>
      </c>
      <c r="EM31" s="4" t="s">
        <v>129</v>
      </c>
      <c r="EN31" s="4" t="s">
        <v>130</v>
      </c>
      <c r="EO31" s="1" t="s">
        <v>200</v>
      </c>
      <c r="EP31" s="5" t="s">
        <v>265</v>
      </c>
      <c r="EQ31" s="5" t="s">
        <v>266</v>
      </c>
      <c r="ER31">
        <v>4</v>
      </c>
      <c r="ES31" s="1" t="s">
        <v>197</v>
      </c>
      <c r="ET31">
        <v>1</v>
      </c>
      <c r="EU31" s="1" t="s">
        <v>148</v>
      </c>
      <c r="EV31" t="s">
        <v>198</v>
      </c>
      <c r="EW31" s="2" t="s">
        <v>199</v>
      </c>
      <c r="EX31">
        <v>135201028371073</v>
      </c>
      <c r="EY31" s="1" t="s">
        <v>200</v>
      </c>
      <c r="EZ31">
        <v>100</v>
      </c>
      <c r="FA31" s="1" t="s">
        <v>131</v>
      </c>
    </row>
    <row r="32" spans="1:157" ht="409.5" x14ac:dyDescent="0.25">
      <c r="A32">
        <v>4</v>
      </c>
      <c r="C32" s="1"/>
      <c r="F32" s="1"/>
      <c r="J32" s="2"/>
      <c r="V32" s="1"/>
      <c r="X32" s="1"/>
      <c r="Y32" s="1"/>
      <c r="Z32" s="1"/>
      <c r="AB32" s="1"/>
      <c r="AD32" s="1"/>
      <c r="AE32" s="1"/>
      <c r="AH32" s="1"/>
      <c r="AP32" s="1"/>
      <c r="AQ32" s="1"/>
      <c r="AS32" s="1"/>
      <c r="AU32" s="1"/>
      <c r="AV32" s="1"/>
      <c r="AY32" s="1"/>
      <c r="BC32" s="1"/>
      <c r="BG32" s="1"/>
      <c r="BK32" s="1"/>
      <c r="BP32" s="1"/>
      <c r="BT32" s="1"/>
      <c r="CT32" s="1"/>
      <c r="DP32" s="1"/>
      <c r="DR32" s="1"/>
      <c r="DS32" s="1"/>
      <c r="DT32" s="1"/>
      <c r="DV32" s="1"/>
      <c r="ED32" s="3"/>
      <c r="EH32" s="1"/>
      <c r="EI32" s="1"/>
      <c r="EJ32" s="4" t="s">
        <v>127</v>
      </c>
      <c r="EK32" s="4" t="s">
        <v>128</v>
      </c>
      <c r="EL32" s="1" t="s">
        <v>264</v>
      </c>
      <c r="EM32" s="4" t="s">
        <v>127</v>
      </c>
      <c r="EN32" s="4" t="s">
        <v>130</v>
      </c>
      <c r="EO32" s="1" t="s">
        <v>200</v>
      </c>
      <c r="EP32" s="5" t="s">
        <v>265</v>
      </c>
      <c r="EQ32" s="5" t="s">
        <v>266</v>
      </c>
      <c r="ER32">
        <v>4</v>
      </c>
      <c r="ES32" s="1" t="s">
        <v>197</v>
      </c>
      <c r="ET32">
        <v>1</v>
      </c>
      <c r="EU32" s="1" t="s">
        <v>148</v>
      </c>
      <c r="EV32" t="s">
        <v>198</v>
      </c>
      <c r="EW32" s="2" t="s">
        <v>199</v>
      </c>
      <c r="EX32">
        <v>135201028371073</v>
      </c>
      <c r="EY32" s="1" t="s">
        <v>200</v>
      </c>
      <c r="EZ32">
        <v>100</v>
      </c>
      <c r="FA32" s="1" t="s">
        <v>131</v>
      </c>
    </row>
  </sheetData>
  <hyperlinks>
    <hyperlink ref="EJ31" r:id="rId1" xr:uid="{00000000-0004-0000-0000-000000000000}"/>
    <hyperlink ref="EJ32" r:id="rId2" xr:uid="{00000000-0004-0000-0000-000001000000}"/>
    <hyperlink ref="EK31" r:id="rId3" location="rsa-sha1" xr:uid="{00000000-0004-0000-0000-000002000000}"/>
    <hyperlink ref="EK32" r:id="rId4" location="rsa-sha1" xr:uid="{00000000-0004-0000-0000-000003000000}"/>
    <hyperlink ref="EM31" r:id="rId5" location="enveloped-signature" xr:uid="{00000000-0004-0000-0000-000004000000}"/>
    <hyperlink ref="EM32" r:id="rId6" xr:uid="{00000000-0004-0000-0000-000005000000}"/>
    <hyperlink ref="EN31" r:id="rId7" location="sha1" xr:uid="{00000000-0004-0000-0000-000006000000}"/>
    <hyperlink ref="EN32" r:id="rId8" location="sha1" xr:uid="{00000000-0004-0000-0000-000007000000}"/>
  </hyperlinks>
  <pageMargins left="0.511811024" right="0.511811024" top="0.78740157499999996" bottom="0.78740157499999996" header="0.31496062000000002" footer="0.31496062000000002"/>
  <tableParts count="1"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1"/>
  <sheetViews>
    <sheetView tabSelected="1" workbookViewId="0">
      <pane ySplit="3" topLeftCell="A25" activePane="bottomLeft" state="frozen"/>
      <selection pane="bottomLeft" activeCell="O4" sqref="O4"/>
    </sheetView>
  </sheetViews>
  <sheetFormatPr defaultRowHeight="15" customHeight="1" x14ac:dyDescent="0.25"/>
  <cols>
    <col min="1" max="1" width="12.42578125" style="11" customWidth="1"/>
    <col min="2" max="2" width="32.42578125" style="11" customWidth="1"/>
    <col min="3" max="3" width="9.42578125" style="11" customWidth="1"/>
    <col min="4" max="4" width="12.5703125" style="11" customWidth="1"/>
    <col min="5" max="5" width="10.5703125" style="11" customWidth="1"/>
    <col min="6" max="6" width="10.28515625" style="11" customWidth="1"/>
    <col min="7" max="7" width="9.5703125" style="11" customWidth="1"/>
    <col min="8" max="8" width="9.85546875" style="11" bestFit="1" customWidth="1"/>
    <col min="9" max="9" width="10.5703125" style="11" customWidth="1"/>
    <col min="10" max="10" width="9.42578125" style="11" customWidth="1"/>
    <col min="11" max="11" width="8.7109375" style="11" customWidth="1"/>
    <col min="12" max="12" width="9.7109375" style="11" customWidth="1"/>
    <col min="13" max="13" width="8.85546875" style="11" customWidth="1"/>
    <col min="14" max="14" width="8.5703125" style="11" customWidth="1"/>
    <col min="15" max="15" width="4.42578125" style="11" bestFit="1" customWidth="1"/>
    <col min="16" max="16" width="3.7109375" style="11" customWidth="1"/>
    <col min="17" max="18" width="9.140625" style="11" customWidth="1"/>
    <col min="19" max="19" width="9.28515625" style="11" hidden="1" customWidth="1"/>
    <col min="20" max="22" width="10.140625" style="11" hidden="1" customWidth="1"/>
    <col min="23" max="23" width="9.140625" style="11" hidden="1" customWidth="1"/>
    <col min="24" max="24" width="8.5703125" style="11" hidden="1" customWidth="1"/>
    <col min="25" max="25" width="4.5703125" style="13" customWidth="1"/>
    <col min="26" max="16384" width="9.140625" style="13"/>
  </cols>
  <sheetData>
    <row r="1" spans="1:24" ht="23.25" customHeight="1" x14ac:dyDescent="0.2">
      <c r="A1" s="7" t="s">
        <v>267</v>
      </c>
      <c r="B1" s="37" t="str">
        <f>IF(Planilha1!B2="","",HLOOKUP($X$12,Planilha1!$A$1:$EX$130,ROWS($B$1:B2),0))</f>
        <v>TIGRE MATERIAIS E SOLUÇÕES PARA CONSTRUÇÃO LTDA.</v>
      </c>
      <c r="C1" s="37"/>
      <c r="D1" s="37"/>
      <c r="E1" s="33" t="s">
        <v>150</v>
      </c>
      <c r="F1" s="8">
        <f>IF(Planilha1!B2="","",HLOOKUP($X$13,Planilha1!$A$1:$EX$130,ROWS($B$1:B2),0))</f>
        <v>826846</v>
      </c>
      <c r="G1" s="29"/>
      <c r="H1" s="29"/>
      <c r="L1" s="6" t="s">
        <v>271</v>
      </c>
    </row>
    <row r="2" spans="1:24" ht="15" customHeight="1" x14ac:dyDescent="0.25">
      <c r="A2" s="12"/>
      <c r="C2" s="26" t="s">
        <v>149</v>
      </c>
      <c r="D2" s="24">
        <f>SUM(D4:D130)</f>
        <v>5793.45</v>
      </c>
      <c r="E2" s="24">
        <f t="shared" ref="E2:I2" si="0">SUM(E4:E130)</f>
        <v>388.37</v>
      </c>
      <c r="F2" s="24">
        <f t="shared" si="0"/>
        <v>10.71</v>
      </c>
      <c r="G2" s="31"/>
      <c r="H2" s="32"/>
      <c r="I2" s="24" t="e">
        <f t="shared" si="0"/>
        <v>#VALUE!</v>
      </c>
      <c r="J2" s="24">
        <f>SUM(J4:J130)</f>
        <v>1142.2297477600005</v>
      </c>
      <c r="K2" s="24">
        <f>IF(D2="","",D2+F2)</f>
        <v>5804.16</v>
      </c>
      <c r="L2" s="25">
        <f>IF(D2="","",D2+F2+J2)</f>
        <v>6946.3897477600003</v>
      </c>
      <c r="M2" s="13"/>
      <c r="Q2" s="35"/>
      <c r="R2" s="35"/>
    </row>
    <row r="3" spans="1:24" ht="19.5" customHeight="1" x14ac:dyDescent="0.25">
      <c r="A3" s="9" t="s">
        <v>132</v>
      </c>
      <c r="B3" s="9" t="s">
        <v>133</v>
      </c>
      <c r="C3" s="9" t="s">
        <v>134</v>
      </c>
      <c r="D3" s="9" t="s">
        <v>268</v>
      </c>
      <c r="E3" s="9" t="s">
        <v>269</v>
      </c>
      <c r="F3" s="9" t="s">
        <v>135</v>
      </c>
      <c r="G3" s="9" t="s">
        <v>274</v>
      </c>
      <c r="H3" s="9" t="s">
        <v>275</v>
      </c>
      <c r="I3" s="9" t="s">
        <v>136</v>
      </c>
      <c r="J3" s="9" t="s">
        <v>137</v>
      </c>
      <c r="K3" s="9" t="s">
        <v>138</v>
      </c>
      <c r="L3" s="9" t="s">
        <v>140</v>
      </c>
      <c r="M3" s="9" t="s">
        <v>139</v>
      </c>
      <c r="N3" s="9" t="s">
        <v>270</v>
      </c>
      <c r="O3" s="9" t="s">
        <v>276</v>
      </c>
      <c r="P3" s="10" t="s">
        <v>272</v>
      </c>
      <c r="Q3" s="10" t="s">
        <v>273</v>
      </c>
      <c r="R3" s="10" t="s">
        <v>273</v>
      </c>
      <c r="U3" s="14"/>
    </row>
    <row r="4" spans="1:24" ht="15" customHeight="1" x14ac:dyDescent="0.25">
      <c r="A4" s="15">
        <f>IF(Planilha1!B2="","",HLOOKUP($X$4,Planilha1!$A$1:$FZ$130,ROWS($A$1:A2),0))</f>
        <v>17000225</v>
      </c>
      <c r="B4" s="13" t="str">
        <f>IF(Planilha1!B2="","",HLOOKUP($X$5,Planilha1!$A$1:$FZ$130,ROWS($B$1:B2),0))</f>
        <v>TUBO CPVC AQ 22 7002</v>
      </c>
      <c r="C4" s="16">
        <f>IF(Planilha1!B2="","",HLOOKUP($X$6,Planilha1!$A$1:$FZ$130,ROWS($C$1:C2),0))</f>
        <v>39172300</v>
      </c>
      <c r="D4" s="17">
        <f>IFERROR(IF(Planilha1!B2="","",HLOOKUP($X$7,Planilha1!$A$1:$FZ$130,ROWS($D$1:D2),0)),0)</f>
        <v>573.4</v>
      </c>
      <c r="E4" s="17">
        <f>IFERROR(IF(Planilha1!B2="","",HLOOKUP($X$8,Planilha1!$A$1:$FZ$130,ROWS($E$1:E2),0)),0)</f>
        <v>22.94</v>
      </c>
      <c r="F4" s="17">
        <f>IFERROR(IF(Planilha1!B2="","",HLOOKUP($X$9,Planilha1!$A$1:$FZ$130,ROWS($F$1:F2),0)),0)</f>
        <v>0</v>
      </c>
      <c r="G4" s="17">
        <f t="shared" ref="G4:G16" si="1">IF(D4="","",$G$2/$D$2*D4)</f>
        <v>0</v>
      </c>
      <c r="H4" s="17">
        <f>IF(G4="","",G4*$H$2)</f>
        <v>0</v>
      </c>
      <c r="I4" s="17">
        <f t="shared" ref="I4:I28" si="2">IF(O4="T",0,IF(P4="X",V4,(D4+F4+G4)*N4+(D4+F4+G4)))</f>
        <v>915.20373999999993</v>
      </c>
      <c r="J4" s="17">
        <f>IF(N4="","",IF(P4="X",W4,(I4*17%)-E4-H4))</f>
        <v>132.6446358</v>
      </c>
      <c r="K4" s="18">
        <f>IF(J4="","",IFERROR(J4/D4,0))</f>
        <v>0.23133002406696898</v>
      </c>
      <c r="L4" s="28">
        <f>IFERROR(IF(Planilha1!B2="","",HLOOKUP($X$10,Planilha1!$A$1:$FZ$130,ROWS($L$1:L2),0)),0)</f>
        <v>4</v>
      </c>
      <c r="M4" s="28">
        <f>IFERROR(IF(Planilha1!B2="","",HLOOKUP($X$11,Planilha1!$A$1:$FZ$130,ROWS($M$1:M2),0)),0)</f>
        <v>0</v>
      </c>
      <c r="N4" s="30">
        <f t="shared" ref="N4:N29" si="3">IF(L4="","",IF(L4=4,59.61%,IF(L4=7,54.63%,IF(L4=12,46.31%,""))))</f>
        <v>0.59609999999999996</v>
      </c>
      <c r="O4" s="18"/>
      <c r="P4" s="19"/>
      <c r="Q4" s="34" t="str">
        <f t="shared" ref="Q4:Q68" si="4">IF(P4="","",$Q$2)</f>
        <v/>
      </c>
      <c r="R4" s="34" t="str">
        <f t="shared" ref="R4:R68" si="5">IF(P4="","",$R$2)</f>
        <v/>
      </c>
      <c r="S4" s="36" t="str">
        <f t="shared" ref="S4:S68" si="6">IF(R4="","",100%-R4)</f>
        <v/>
      </c>
      <c r="T4" s="20" t="str">
        <f t="shared" ref="T4:T68" si="7">IF(Q4="","",(((D4+F4)*N4)+(D4+F4))*Q4)</f>
        <v/>
      </c>
      <c r="U4" s="21" t="str">
        <f t="shared" ref="U4:U68" si="8">IF(S4="","",(D4*L4/100)*S4)</f>
        <v/>
      </c>
      <c r="V4" s="22" t="str">
        <f t="shared" ref="V4:V68" si="9">IF(T4="","",(D4+F4)*N4+(D4+F4)-T4)</f>
        <v/>
      </c>
      <c r="W4" s="23" t="str">
        <f t="shared" ref="W4:W68" si="10">IF(U4="","",(I4*17%)-U4)</f>
        <v/>
      </c>
      <c r="X4" s="27" t="s">
        <v>41</v>
      </c>
    </row>
    <row r="5" spans="1:24" ht="15" customHeight="1" x14ac:dyDescent="0.25">
      <c r="A5" s="15">
        <f>IF(Planilha1!B3="","",HLOOKUP($X$4,Planilha1!$A$1:$FZ$130,ROWS($A$1:A3),0))</f>
        <v>26915856</v>
      </c>
      <c r="B5" s="13" t="str">
        <f>IF(Planilha1!B3="","",HLOOKUP($X$5,Planilha1!$A$1:$FZ$130,ROWS($B$1:B3),0))</f>
        <v>ENGATE FLEX DE PVC 1/2X50CM</v>
      </c>
      <c r="C5" s="16">
        <f>IF(Planilha1!B3="","",HLOOKUP($X$6,Planilha1!$A$1:$FZ$130,ROWS($C$1:C3),0))</f>
        <v>39173300</v>
      </c>
      <c r="D5" s="17">
        <f>IFERROR(IF(Planilha1!B3="","",HLOOKUP($X$7,Planilha1!$A$1:$FZ$130,ROWS($D$1:D3),0)),0)</f>
        <v>214.2</v>
      </c>
      <c r="E5" s="17">
        <f>IFERROR(IF(Planilha1!B3="","",HLOOKUP($X$8,Planilha1!$A$1:$FZ$130,ROWS($E$1:E3),0)),0)</f>
        <v>14.99</v>
      </c>
      <c r="F5" s="17">
        <f>IFERROR(IF(Planilha1!B3="","",HLOOKUP($X$9,Planilha1!$A$1:$FZ$130,ROWS($F$1:F3),0)),0)</f>
        <v>10.71</v>
      </c>
      <c r="G5" s="17">
        <f t="shared" si="1"/>
        <v>0</v>
      </c>
      <c r="H5" s="17">
        <f t="shared" ref="H5:H33" si="11">IF(G5="","",G5*$H$2)</f>
        <v>0</v>
      </c>
      <c r="I5" s="17">
        <f t="shared" si="2"/>
        <v>347.77833299999998</v>
      </c>
      <c r="J5" s="17">
        <f t="shared" ref="J5:J33" si="12">IF(N5="","",IF(P5="X",W5,(I5*17%)-E5-H5))</f>
        <v>44.132316609999997</v>
      </c>
      <c r="K5" s="18">
        <f t="shared" ref="K5:K33" si="13">IF(J5="","",IFERROR(J5/D5,0))</f>
        <v>0.20603322413632119</v>
      </c>
      <c r="L5" s="28">
        <f>IFERROR(IF(Planilha1!B3="","",HLOOKUP($X$10,Planilha1!$A$1:$FZ$130,ROWS($L$1:L3),0)),0)</f>
        <v>7</v>
      </c>
      <c r="M5" s="28">
        <f>IFERROR(IF(Planilha1!B3="","",HLOOKUP($X$11,Planilha1!$A$1:$FZ$130,ROWS($M$1:M3),0)),0)</f>
        <v>5</v>
      </c>
      <c r="N5" s="30">
        <f t="shared" si="3"/>
        <v>0.54630000000000001</v>
      </c>
      <c r="O5" s="18"/>
      <c r="P5" s="19"/>
      <c r="Q5" s="34" t="str">
        <f t="shared" si="4"/>
        <v/>
      </c>
      <c r="R5" s="34" t="str">
        <f t="shared" si="5"/>
        <v/>
      </c>
      <c r="S5" s="36" t="str">
        <f t="shared" si="6"/>
        <v/>
      </c>
      <c r="T5" s="20" t="str">
        <f t="shared" si="7"/>
        <v/>
      </c>
      <c r="U5" s="21" t="str">
        <f t="shared" si="8"/>
        <v/>
      </c>
      <c r="V5" s="22" t="str">
        <f t="shared" si="9"/>
        <v/>
      </c>
      <c r="W5" s="23" t="str">
        <f t="shared" si="10"/>
        <v/>
      </c>
      <c r="X5" s="27" t="s">
        <v>43</v>
      </c>
    </row>
    <row r="6" spans="1:24" ht="15" customHeight="1" x14ac:dyDescent="0.25">
      <c r="A6" s="15">
        <f>IF(Planilha1!B4="","",HLOOKUP($X$4,Planilha1!$A$1:$FZ$130,ROWS($A$1:A4),0))</f>
        <v>33071884</v>
      </c>
      <c r="B6" s="13" t="str">
        <f>IF(Planilha1!B4="","",HLOOKUP($X$5,Planilha1!$A$1:$FZ$130,ROWS($B$1:B4),0))</f>
        <v>LUVA ELETR PESADO 3/4</v>
      </c>
      <c r="C6" s="16">
        <f>IF(Planilha1!B4="","",HLOOKUP($X$6,Planilha1!$A$1:$FZ$130,ROWS($C$1:C4),0))</f>
        <v>39174090</v>
      </c>
      <c r="D6" s="17">
        <f>IFERROR(IF(Planilha1!B4="","",HLOOKUP($X$7,Planilha1!$A$1:$FZ$130,ROWS($D$1:D4),0)),0)</f>
        <v>115</v>
      </c>
      <c r="E6" s="17">
        <f>IFERROR(IF(Planilha1!B4="","",HLOOKUP($X$8,Planilha1!$A$1:$FZ$130,ROWS($E$1:E4),0)),0)</f>
        <v>8.0500000000000007</v>
      </c>
      <c r="F6" s="17">
        <f>IFERROR(IF(Planilha1!B4="","",HLOOKUP($X$9,Planilha1!$A$1:$FZ$130,ROWS($F$1:F4),0)),0)</f>
        <v>0</v>
      </c>
      <c r="G6" s="17">
        <f t="shared" si="1"/>
        <v>0</v>
      </c>
      <c r="H6" s="17">
        <f t="shared" si="11"/>
        <v>0</v>
      </c>
      <c r="I6" s="17">
        <f t="shared" si="2"/>
        <v>177.8245</v>
      </c>
      <c r="J6" s="17">
        <f t="shared" si="12"/>
        <v>22.180165000000002</v>
      </c>
      <c r="K6" s="18">
        <f t="shared" si="13"/>
        <v>0.19287100000000001</v>
      </c>
      <c r="L6" s="28">
        <f>IFERROR(IF(Planilha1!B4="","",HLOOKUP($X$10,Planilha1!$A$1:$FZ$130,ROWS($L$1:L4),0)),0)</f>
        <v>7</v>
      </c>
      <c r="M6" s="28">
        <f>IFERROR(IF(Planilha1!B4="","",HLOOKUP($X$11,Planilha1!$A$1:$FZ$130,ROWS($M$1:M4),0)),0)</f>
        <v>0</v>
      </c>
      <c r="N6" s="30">
        <f t="shared" si="3"/>
        <v>0.54630000000000001</v>
      </c>
      <c r="O6" s="18"/>
      <c r="P6" s="19"/>
      <c r="Q6" s="34" t="str">
        <f t="shared" si="4"/>
        <v/>
      </c>
      <c r="R6" s="34" t="str">
        <f t="shared" si="5"/>
        <v/>
      </c>
      <c r="S6" s="36" t="str">
        <f t="shared" si="6"/>
        <v/>
      </c>
      <c r="T6" s="20" t="str">
        <f t="shared" si="7"/>
        <v/>
      </c>
      <c r="U6" s="21" t="str">
        <f t="shared" si="8"/>
        <v/>
      </c>
      <c r="V6" s="22" t="str">
        <f t="shared" si="9"/>
        <v/>
      </c>
      <c r="W6" s="23" t="str">
        <f t="shared" si="10"/>
        <v/>
      </c>
      <c r="X6" s="27" t="s">
        <v>44</v>
      </c>
    </row>
    <row r="7" spans="1:24" ht="15" customHeight="1" x14ac:dyDescent="0.25">
      <c r="A7" s="15">
        <f>IF(Planilha1!B5="","",HLOOKUP($X$4,Planilha1!$A$1:$FZ$130,ROWS($A$1:A5),0))</f>
        <v>26061008</v>
      </c>
      <c r="B7" s="13" t="str">
        <f>IF(Planilha1!B5="","",HLOOKUP($X$5,Planilha1!$A$1:$FZ$130,ROWS($B$1:B5),0))</f>
        <v>CAP ESG 100MM CB</v>
      </c>
      <c r="C7" s="16">
        <f>IF(Planilha1!B5="","",HLOOKUP($X$6,Planilha1!$A$1:$FZ$130,ROWS($C$1:C5),0))</f>
        <v>39174090</v>
      </c>
      <c r="D7" s="17">
        <f>IFERROR(IF(Planilha1!B5="","",HLOOKUP($X$7,Planilha1!$A$1:$FZ$130,ROWS($D$1:D5),0)),0)</f>
        <v>96.8</v>
      </c>
      <c r="E7" s="17">
        <f>IFERROR(IF(Planilha1!B5="","",HLOOKUP($X$8,Planilha1!$A$1:$FZ$130,ROWS($E$1:E5),0)),0)</f>
        <v>6.78</v>
      </c>
      <c r="F7" s="17">
        <f>IFERROR(IF(Planilha1!B5="","",HLOOKUP($X$9,Planilha1!$A$1:$FZ$130,ROWS($F$1:F5),0)),0)</f>
        <v>0</v>
      </c>
      <c r="G7" s="17">
        <f t="shared" si="1"/>
        <v>0</v>
      </c>
      <c r="H7" s="17">
        <f t="shared" si="11"/>
        <v>0</v>
      </c>
      <c r="I7" s="17">
        <f t="shared" si="2"/>
        <v>149.68183999999999</v>
      </c>
      <c r="J7" s="17">
        <f t="shared" si="12"/>
        <v>18.665912800000001</v>
      </c>
      <c r="K7" s="18">
        <f t="shared" si="13"/>
        <v>0.19282967768595044</v>
      </c>
      <c r="L7" s="28">
        <f>IFERROR(IF(Planilha1!B5="","",HLOOKUP($X$10,Planilha1!$A$1:$FZ$130,ROWS($L$1:L5),0)),0)</f>
        <v>7</v>
      </c>
      <c r="M7" s="28">
        <f>IFERROR(IF(Planilha1!B5="","",HLOOKUP($X$11,Planilha1!$A$1:$FZ$130,ROWS($M$1:M5),0)),0)</f>
        <v>0</v>
      </c>
      <c r="N7" s="30">
        <f t="shared" si="3"/>
        <v>0.54630000000000001</v>
      </c>
      <c r="O7" s="18"/>
      <c r="P7" s="19"/>
      <c r="Q7" s="34" t="str">
        <f t="shared" si="4"/>
        <v/>
      </c>
      <c r="R7" s="34" t="str">
        <f t="shared" si="5"/>
        <v/>
      </c>
      <c r="S7" s="36" t="str">
        <f t="shared" si="6"/>
        <v/>
      </c>
      <c r="T7" s="20" t="str">
        <f t="shared" si="7"/>
        <v/>
      </c>
      <c r="U7" s="21" t="str">
        <f t="shared" si="8"/>
        <v/>
      </c>
      <c r="V7" s="22" t="str">
        <f t="shared" si="9"/>
        <v/>
      </c>
      <c r="W7" s="23" t="str">
        <f t="shared" si="10"/>
        <v/>
      </c>
      <c r="X7" s="27" t="s">
        <v>50</v>
      </c>
    </row>
    <row r="8" spans="1:24" ht="15" customHeight="1" x14ac:dyDescent="0.25">
      <c r="A8" s="15">
        <f>IF(Planilha1!B6="","",HLOOKUP($X$4,Planilha1!$A$1:$FZ$130,ROWS($A$1:A6),0))</f>
        <v>26060508</v>
      </c>
      <c r="B8" s="13" t="str">
        <f>IF(Planilha1!B6="","",HLOOKUP($X$5,Planilha1!$A$1:$FZ$130,ROWS($B$1:B6),0))</f>
        <v>CAP ESG 50MM CB</v>
      </c>
      <c r="C8" s="16">
        <f>IF(Planilha1!B6="","",HLOOKUP($X$6,Planilha1!$A$1:$FZ$130,ROWS($C$1:C6),0))</f>
        <v>39174090</v>
      </c>
      <c r="D8" s="17">
        <f>IFERROR(IF(Planilha1!B6="","",HLOOKUP($X$7,Planilha1!$A$1:$FZ$130,ROWS($D$1:D6),0)),0)</f>
        <v>111</v>
      </c>
      <c r="E8" s="17">
        <f>IFERROR(IF(Planilha1!B6="","",HLOOKUP($X$8,Planilha1!$A$1:$FZ$130,ROWS($E$1:E6),0)),0)</f>
        <v>7.77</v>
      </c>
      <c r="F8" s="17">
        <f>IFERROR(IF(Planilha1!B6="","",HLOOKUP($X$9,Planilha1!$A$1:$FZ$130,ROWS($F$1:F6),0)),0)</f>
        <v>0</v>
      </c>
      <c r="G8" s="17">
        <f t="shared" si="1"/>
        <v>0</v>
      </c>
      <c r="H8" s="17">
        <f t="shared" si="11"/>
        <v>0</v>
      </c>
      <c r="I8" s="17">
        <f t="shared" si="2"/>
        <v>171.63929999999999</v>
      </c>
      <c r="J8" s="17">
        <f t="shared" si="12"/>
        <v>21.408681000000001</v>
      </c>
      <c r="K8" s="18">
        <f t="shared" si="13"/>
        <v>0.19287100000000001</v>
      </c>
      <c r="L8" s="28">
        <f>IFERROR(IF(Planilha1!B6="","",HLOOKUP($X$10,Planilha1!$A$1:$FZ$130,ROWS($L$1:L6),0)),0)</f>
        <v>7</v>
      </c>
      <c r="M8" s="28">
        <f>IFERROR(IF(Planilha1!B6="","",HLOOKUP($X$11,Planilha1!$A$1:$FZ$130,ROWS($M$1:M6),0)),0)</f>
        <v>0</v>
      </c>
      <c r="N8" s="30">
        <f t="shared" si="3"/>
        <v>0.54630000000000001</v>
      </c>
      <c r="O8" s="18"/>
      <c r="P8" s="19"/>
      <c r="Q8" s="34" t="str">
        <f t="shared" si="4"/>
        <v/>
      </c>
      <c r="R8" s="34" t="str">
        <f t="shared" si="5"/>
        <v/>
      </c>
      <c r="S8" s="36" t="str">
        <f t="shared" si="6"/>
        <v/>
      </c>
      <c r="T8" s="20" t="str">
        <f t="shared" si="7"/>
        <v/>
      </c>
      <c r="U8" s="21" t="str">
        <f t="shared" si="8"/>
        <v/>
      </c>
      <c r="V8" s="22" t="str">
        <f t="shared" si="9"/>
        <v/>
      </c>
      <c r="W8" s="23" t="str">
        <f t="shared" si="10"/>
        <v/>
      </c>
      <c r="X8" s="27" t="s">
        <v>61</v>
      </c>
    </row>
    <row r="9" spans="1:24" ht="15" customHeight="1" x14ac:dyDescent="0.25">
      <c r="A9" s="15">
        <f>IF(Planilha1!B7="","",HLOOKUP($X$4,Planilha1!$A$1:$FZ$130,ROWS($A$1:A7),0))</f>
        <v>26211000</v>
      </c>
      <c r="B9" s="13" t="str">
        <f>IF(Planilha1!B7="","",HLOOKUP($X$5,Planilha1!$A$1:$FZ$130,ROWS($B$1:B7),0))</f>
        <v>JOELHO 45 ESG 100MM</v>
      </c>
      <c r="C9" s="16">
        <f>IF(Planilha1!B7="","",HLOOKUP($X$6,Planilha1!$A$1:$FZ$130,ROWS($C$1:C7),0))</f>
        <v>39174090</v>
      </c>
      <c r="D9" s="17">
        <f>IFERROR(IF(Planilha1!B7="","",HLOOKUP($X$7,Planilha1!$A$1:$FZ$130,ROWS($D$1:D7),0)),0)</f>
        <v>276</v>
      </c>
      <c r="E9" s="17">
        <f>IFERROR(IF(Planilha1!B7="","",HLOOKUP($X$8,Planilha1!$A$1:$FZ$130,ROWS($E$1:E7),0)),0)</f>
        <v>19.32</v>
      </c>
      <c r="F9" s="17">
        <f>IFERROR(IF(Planilha1!B7="","",HLOOKUP($X$9,Planilha1!$A$1:$FZ$130,ROWS($F$1:F7),0)),0)</f>
        <v>0</v>
      </c>
      <c r="G9" s="17">
        <f t="shared" si="1"/>
        <v>0</v>
      </c>
      <c r="H9" s="17">
        <f t="shared" si="11"/>
        <v>0</v>
      </c>
      <c r="I9" s="17">
        <f t="shared" si="2"/>
        <v>426.77879999999999</v>
      </c>
      <c r="J9" s="17">
        <f t="shared" si="12"/>
        <v>53.232396000000001</v>
      </c>
      <c r="K9" s="18">
        <f t="shared" si="13"/>
        <v>0.19287100000000001</v>
      </c>
      <c r="L9" s="28">
        <f>IFERROR(IF(Planilha1!B7="","",HLOOKUP($X$10,Planilha1!$A$1:$FZ$130,ROWS($L$1:L7),0)),0)</f>
        <v>7</v>
      </c>
      <c r="M9" s="28">
        <f>IFERROR(IF(Planilha1!B7="","",HLOOKUP($X$11,Planilha1!$A$1:$FZ$130,ROWS($M$1:M7),0)),0)</f>
        <v>0</v>
      </c>
      <c r="N9" s="30">
        <f t="shared" si="3"/>
        <v>0.54630000000000001</v>
      </c>
      <c r="O9" s="18"/>
      <c r="P9" s="19"/>
      <c r="Q9" s="34" t="str">
        <f t="shared" si="4"/>
        <v/>
      </c>
      <c r="R9" s="34" t="str">
        <f t="shared" si="5"/>
        <v/>
      </c>
      <c r="S9" s="36" t="str">
        <f t="shared" si="6"/>
        <v/>
      </c>
      <c r="T9" s="20" t="str">
        <f t="shared" si="7"/>
        <v/>
      </c>
      <c r="U9" s="21" t="str">
        <f t="shared" si="8"/>
        <v/>
      </c>
      <c r="V9" s="22" t="str">
        <f t="shared" si="9"/>
        <v/>
      </c>
      <c r="W9" s="23" t="str">
        <f t="shared" si="10"/>
        <v/>
      </c>
      <c r="X9" s="27" t="s">
        <v>64</v>
      </c>
    </row>
    <row r="10" spans="1:24" ht="15" customHeight="1" x14ac:dyDescent="0.25">
      <c r="A10" s="15">
        <f>IF(Planilha1!B8="","",HLOOKUP($X$4,Planilha1!$A$1:$FZ$130,ROWS($A$1:A8),0))</f>
        <v>26241502</v>
      </c>
      <c r="B10" s="13" t="str">
        <f>IF(Planilha1!B8="","",HLOOKUP($X$5,Planilha1!$A$1:$FZ$130,ROWS($B$1:B8),0))</f>
        <v>JOELHO 90o ESG 150MM CB</v>
      </c>
      <c r="C10" s="16">
        <f>IF(Planilha1!B8="","",HLOOKUP($X$6,Planilha1!$A$1:$FZ$130,ROWS($C$1:C8),0))</f>
        <v>39174090</v>
      </c>
      <c r="D10" s="17">
        <f>IFERROR(IF(Planilha1!B8="","",HLOOKUP($X$7,Planilha1!$A$1:$FZ$130,ROWS($D$1:D8),0)),0)</f>
        <v>303.5</v>
      </c>
      <c r="E10" s="17">
        <f>IFERROR(IF(Planilha1!B8="","",HLOOKUP($X$8,Planilha1!$A$1:$FZ$130,ROWS($E$1:E8),0)),0)</f>
        <v>21.25</v>
      </c>
      <c r="F10" s="17">
        <f>IFERROR(IF(Planilha1!B8="","",HLOOKUP($X$9,Planilha1!$A$1:$FZ$130,ROWS($F$1:F8),0)),0)</f>
        <v>0</v>
      </c>
      <c r="G10" s="17">
        <f t="shared" si="1"/>
        <v>0</v>
      </c>
      <c r="H10" s="17">
        <f t="shared" si="11"/>
        <v>0</v>
      </c>
      <c r="I10" s="17">
        <f t="shared" si="2"/>
        <v>469.30205000000001</v>
      </c>
      <c r="J10" s="17">
        <f t="shared" si="12"/>
        <v>58.531348500000007</v>
      </c>
      <c r="K10" s="18">
        <f t="shared" si="13"/>
        <v>0.19285452553542012</v>
      </c>
      <c r="L10" s="28">
        <f>IFERROR(IF(Planilha1!B8="","",HLOOKUP($X$10,Planilha1!$A$1:$FZ$130,ROWS($L$1:L8),0)),0)</f>
        <v>7</v>
      </c>
      <c r="M10" s="28">
        <f>IFERROR(IF(Planilha1!B8="","",HLOOKUP($X$11,Planilha1!$A$1:$FZ$130,ROWS($M$1:M8),0)),0)</f>
        <v>0</v>
      </c>
      <c r="N10" s="30">
        <f t="shared" si="3"/>
        <v>0.54630000000000001</v>
      </c>
      <c r="O10" s="18"/>
      <c r="P10" s="19"/>
      <c r="Q10" s="34" t="str">
        <f t="shared" si="4"/>
        <v/>
      </c>
      <c r="R10" s="34" t="str">
        <f t="shared" si="5"/>
        <v/>
      </c>
      <c r="S10" s="36" t="str">
        <f t="shared" si="6"/>
        <v/>
      </c>
      <c r="T10" s="20" t="str">
        <f t="shared" si="7"/>
        <v/>
      </c>
      <c r="U10" s="21" t="str">
        <f t="shared" si="8"/>
        <v/>
      </c>
      <c r="V10" s="22" t="str">
        <f t="shared" si="9"/>
        <v/>
      </c>
      <c r="W10" s="23" t="str">
        <f t="shared" si="10"/>
        <v/>
      </c>
      <c r="X10" s="27" t="s">
        <v>60</v>
      </c>
    </row>
    <row r="11" spans="1:24" ht="15" customHeight="1" x14ac:dyDescent="0.25">
      <c r="A11" s="15">
        <f>IF(Planilha1!B9="","",HLOOKUP($X$4,Planilha1!$A$1:$FZ$130,ROWS($A$1:A9),0))</f>
        <v>29587647</v>
      </c>
      <c r="B11" s="13" t="str">
        <f>IF(Planilha1!B9="","",HLOOKUP($X$5,Planilha1!$A$1:$FZ$130,ROWS($B$1:B9),0))</f>
        <v>RED EXC ESG 150X100MM CB</v>
      </c>
      <c r="C11" s="16">
        <f>IF(Planilha1!B9="","",HLOOKUP($X$6,Planilha1!$A$1:$FZ$130,ROWS($C$1:C9),0))</f>
        <v>39174090</v>
      </c>
      <c r="D11" s="17">
        <f>IFERROR(IF(Planilha1!B9="","",HLOOKUP($X$7,Planilha1!$A$1:$FZ$130,ROWS($D$1:D9),0)),0)</f>
        <v>160.6</v>
      </c>
      <c r="E11" s="17">
        <f>IFERROR(IF(Planilha1!B9="","",HLOOKUP($X$8,Planilha1!$A$1:$FZ$130,ROWS($E$1:E9),0)),0)</f>
        <v>11.24</v>
      </c>
      <c r="F11" s="17">
        <f>IFERROR(IF(Planilha1!B9="","",HLOOKUP($X$9,Planilha1!$A$1:$FZ$130,ROWS($F$1:F9),0)),0)</f>
        <v>0</v>
      </c>
      <c r="G11" s="17">
        <f t="shared" si="1"/>
        <v>0</v>
      </c>
      <c r="H11" s="17">
        <f t="shared" si="11"/>
        <v>0</v>
      </c>
      <c r="I11" s="17">
        <f t="shared" si="2"/>
        <v>248.33578</v>
      </c>
      <c r="J11" s="17">
        <f t="shared" si="12"/>
        <v>30.977082600000003</v>
      </c>
      <c r="K11" s="18">
        <f t="shared" si="13"/>
        <v>0.19288345330012455</v>
      </c>
      <c r="L11" s="28">
        <f>IFERROR(IF(Planilha1!B9="","",HLOOKUP($X$10,Planilha1!$A$1:$FZ$130,ROWS($L$1:L9),0)),0)</f>
        <v>7</v>
      </c>
      <c r="M11" s="28">
        <f>IFERROR(IF(Planilha1!B9="","",HLOOKUP($X$11,Planilha1!$A$1:$FZ$130,ROWS($M$1:M9),0)),0)</f>
        <v>0</v>
      </c>
      <c r="N11" s="30">
        <f t="shared" si="3"/>
        <v>0.54630000000000001</v>
      </c>
      <c r="O11" s="18"/>
      <c r="P11" s="19"/>
      <c r="Q11" s="34" t="str">
        <f t="shared" si="4"/>
        <v/>
      </c>
      <c r="R11" s="34" t="str">
        <f t="shared" si="5"/>
        <v/>
      </c>
      <c r="S11" s="36" t="str">
        <f t="shared" si="6"/>
        <v/>
      </c>
      <c r="T11" s="20" t="str">
        <f t="shared" si="7"/>
        <v/>
      </c>
      <c r="U11" s="21" t="str">
        <f t="shared" si="8"/>
        <v/>
      </c>
      <c r="V11" s="22" t="str">
        <f t="shared" si="9"/>
        <v/>
      </c>
      <c r="W11" s="23" t="str">
        <f t="shared" si="10"/>
        <v/>
      </c>
      <c r="X11" s="27" t="s">
        <v>63</v>
      </c>
    </row>
    <row r="12" spans="1:24" ht="15" customHeight="1" x14ac:dyDescent="0.25">
      <c r="A12" s="15">
        <f>IF(Planilha1!B10="","",HLOOKUP($X$4,Planilha1!$A$1:$FZ$130,ROWS($A$1:A10),0))</f>
        <v>27690408</v>
      </c>
      <c r="B12" s="13" t="str">
        <f>IF(Planilha1!B10="","",HLOOKUP($X$5,Planilha1!$A$1:$FZ$130,ROWS($B$1:B10),0))</f>
        <v>TE 90 ESG SEC 40MM</v>
      </c>
      <c r="C12" s="16">
        <f>IF(Planilha1!B10="","",HLOOKUP($X$6,Planilha1!$A$1:$FZ$130,ROWS($C$1:C10),0))</f>
        <v>39174090</v>
      </c>
      <c r="D12" s="17">
        <f>IFERROR(IF(Planilha1!B10="","",HLOOKUP($X$7,Planilha1!$A$1:$FZ$130,ROWS($D$1:D10),0)),0)</f>
        <v>99.5</v>
      </c>
      <c r="E12" s="17">
        <f>IFERROR(IF(Planilha1!B10="","",HLOOKUP($X$8,Planilha1!$A$1:$FZ$130,ROWS($E$1:E10),0)),0)</f>
        <v>6.97</v>
      </c>
      <c r="F12" s="17">
        <f>IFERROR(IF(Planilha1!B10="","",HLOOKUP($X$9,Planilha1!$A$1:$FZ$130,ROWS($F$1:F10),0)),0)</f>
        <v>0</v>
      </c>
      <c r="G12" s="17">
        <f t="shared" si="1"/>
        <v>0</v>
      </c>
      <c r="H12" s="17">
        <f t="shared" si="11"/>
        <v>0</v>
      </c>
      <c r="I12" s="17">
        <f t="shared" si="2"/>
        <v>153.85685000000001</v>
      </c>
      <c r="J12" s="17">
        <f t="shared" si="12"/>
        <v>19.185664500000005</v>
      </c>
      <c r="K12" s="18">
        <f t="shared" si="13"/>
        <v>0.19282074874371866</v>
      </c>
      <c r="L12" s="28">
        <f>IFERROR(IF(Planilha1!B10="","",HLOOKUP($X$10,Planilha1!$A$1:$FZ$130,ROWS($L$1:L10),0)),0)</f>
        <v>7</v>
      </c>
      <c r="M12" s="28">
        <f>IFERROR(IF(Planilha1!B10="","",HLOOKUP($X$11,Planilha1!$A$1:$FZ$130,ROWS($M$1:M10),0)),0)</f>
        <v>0</v>
      </c>
      <c r="N12" s="30">
        <f t="shared" si="3"/>
        <v>0.54630000000000001</v>
      </c>
      <c r="O12" s="18"/>
      <c r="P12" s="19"/>
      <c r="Q12" s="34" t="str">
        <f t="shared" si="4"/>
        <v/>
      </c>
      <c r="R12" s="34" t="str">
        <f t="shared" si="5"/>
        <v/>
      </c>
      <c r="S12" s="36" t="str">
        <f t="shared" si="6"/>
        <v/>
      </c>
      <c r="T12" s="20" t="str">
        <f t="shared" si="7"/>
        <v/>
      </c>
      <c r="U12" s="21" t="str">
        <f t="shared" si="8"/>
        <v/>
      </c>
      <c r="V12" s="22" t="str">
        <f t="shared" si="9"/>
        <v/>
      </c>
      <c r="W12" s="23" t="str">
        <f t="shared" si="10"/>
        <v/>
      </c>
      <c r="X12" s="27" t="s">
        <v>22</v>
      </c>
    </row>
    <row r="13" spans="1:24" ht="15" customHeight="1" x14ac:dyDescent="0.25">
      <c r="A13" s="15">
        <f>IF(Planilha1!B11="","",HLOOKUP($X$4,Planilha1!$A$1:$FZ$130,ROWS($A$1:A11),0))</f>
        <v>54501854</v>
      </c>
      <c r="B13" s="13" t="str">
        <f>IF(Planilha1!B11="","",HLOOKUP($X$5,Planilha1!$A$1:$FZ$130,ROWS($B$1:B11),0))</f>
        <v>FITA VEDA ROSC 18MMX10M</v>
      </c>
      <c r="C13" s="16">
        <f>IF(Planilha1!B11="","",HLOOKUP($X$6,Planilha1!$A$1:$FZ$130,ROWS($C$1:C11),0))</f>
        <v>39209990</v>
      </c>
      <c r="D13" s="17">
        <f>IFERROR(IF(Planilha1!B11="","",HLOOKUP($X$7,Planilha1!$A$1:$FZ$130,ROWS($D$1:D11),0)),0)</f>
        <v>135.44999999999999</v>
      </c>
      <c r="E13" s="17">
        <f>IFERROR(IF(Planilha1!B11="","",HLOOKUP($X$8,Planilha1!$A$1:$FZ$130,ROWS($E$1:E11),0)),0)</f>
        <v>9.48</v>
      </c>
      <c r="F13" s="17">
        <f>IFERROR(IF(Planilha1!B11="","",HLOOKUP($X$9,Planilha1!$A$1:$FZ$130,ROWS($F$1:F11),0)),0)</f>
        <v>0</v>
      </c>
      <c r="G13" s="17">
        <f t="shared" si="1"/>
        <v>0</v>
      </c>
      <c r="H13" s="17">
        <f t="shared" si="11"/>
        <v>0</v>
      </c>
      <c r="I13" s="17">
        <f t="shared" si="2"/>
        <v>209.44633499999998</v>
      </c>
      <c r="J13" s="17">
        <f t="shared" si="12"/>
        <v>26.125876949999995</v>
      </c>
      <c r="K13" s="18">
        <f t="shared" si="13"/>
        <v>0.1928820741971207</v>
      </c>
      <c r="L13" s="28">
        <f>IFERROR(IF(Planilha1!B11="","",HLOOKUP($X$10,Planilha1!$A$1:$FZ$130,ROWS($L$1:L11),0)),0)</f>
        <v>7</v>
      </c>
      <c r="M13" s="28">
        <f>IFERROR(IF(Planilha1!B11="","",HLOOKUP($X$11,Planilha1!$A$1:$FZ$130,ROWS($M$1:M11),0)),0)</f>
        <v>0</v>
      </c>
      <c r="N13" s="30">
        <f t="shared" si="3"/>
        <v>0.54630000000000001</v>
      </c>
      <c r="O13" s="18"/>
      <c r="P13" s="19"/>
      <c r="Q13" s="34" t="str">
        <f t="shared" si="4"/>
        <v/>
      </c>
      <c r="R13" s="34" t="str">
        <f t="shared" si="5"/>
        <v/>
      </c>
      <c r="S13" s="36" t="str">
        <f t="shared" si="6"/>
        <v/>
      </c>
      <c r="T13" s="20" t="str">
        <f t="shared" si="7"/>
        <v/>
      </c>
      <c r="U13" s="21" t="str">
        <f t="shared" si="8"/>
        <v/>
      </c>
      <c r="V13" s="22" t="str">
        <f t="shared" si="9"/>
        <v/>
      </c>
      <c r="W13" s="23" t="str">
        <f t="shared" si="10"/>
        <v/>
      </c>
      <c r="X13" s="27" t="s">
        <v>7</v>
      </c>
    </row>
    <row r="14" spans="1:24" ht="15" customHeight="1" x14ac:dyDescent="0.25">
      <c r="A14" s="15">
        <f>IF(Planilha1!B12="","",HLOOKUP($X$4,Planilha1!$A$1:$FZ$130,ROWS($A$1:A12),0))</f>
        <v>54501900</v>
      </c>
      <c r="B14" s="13" t="str">
        <f>IF(Planilha1!B12="","",HLOOKUP($X$5,Planilha1!$A$1:$FZ$130,ROWS($B$1:B12),0))</f>
        <v>FITA VEDA ROSC 18MMX25M</v>
      </c>
      <c r="C14" s="16">
        <f>IF(Planilha1!B12="","",HLOOKUP($X$6,Planilha1!$A$1:$FZ$130,ROWS($C$1:C12),0))</f>
        <v>39209990</v>
      </c>
      <c r="D14" s="17">
        <f>IFERROR(IF(Planilha1!B12="","",HLOOKUP($X$7,Planilha1!$A$1:$FZ$130,ROWS($D$1:D12),0)),0)</f>
        <v>121.8</v>
      </c>
      <c r="E14" s="17">
        <f>IFERROR(IF(Planilha1!B12="","",HLOOKUP($X$8,Planilha1!$A$1:$FZ$130,ROWS($E$1:E12),0)),0)</f>
        <v>8.5299999999999994</v>
      </c>
      <c r="F14" s="17">
        <f>IFERROR(IF(Planilha1!B12="","",HLOOKUP($X$9,Planilha1!$A$1:$FZ$130,ROWS($F$1:F12),0)),0)</f>
        <v>0</v>
      </c>
      <c r="G14" s="17">
        <f t="shared" si="1"/>
        <v>0</v>
      </c>
      <c r="H14" s="17">
        <f t="shared" si="11"/>
        <v>0</v>
      </c>
      <c r="I14" s="17">
        <f t="shared" si="2"/>
        <v>188.33933999999999</v>
      </c>
      <c r="J14" s="17">
        <f t="shared" si="12"/>
        <v>23.487687800000003</v>
      </c>
      <c r="K14" s="18">
        <f t="shared" si="13"/>
        <v>0.19283815927750414</v>
      </c>
      <c r="L14" s="28">
        <f>IFERROR(IF(Planilha1!B12="","",HLOOKUP($X$10,Planilha1!$A$1:$FZ$130,ROWS($L$1:L12),0)),0)</f>
        <v>7</v>
      </c>
      <c r="M14" s="28">
        <f>IFERROR(IF(Planilha1!B12="","",HLOOKUP($X$11,Planilha1!$A$1:$FZ$130,ROWS($M$1:M12),0)),0)</f>
        <v>0</v>
      </c>
      <c r="N14" s="30">
        <f t="shared" si="3"/>
        <v>0.54630000000000001</v>
      </c>
      <c r="O14" s="18"/>
      <c r="P14" s="19"/>
      <c r="Q14" s="34" t="str">
        <f t="shared" si="4"/>
        <v/>
      </c>
      <c r="R14" s="34" t="str">
        <f t="shared" si="5"/>
        <v/>
      </c>
      <c r="S14" s="36" t="str">
        <f t="shared" si="6"/>
        <v/>
      </c>
      <c r="T14" s="20" t="str">
        <f t="shared" si="7"/>
        <v/>
      </c>
      <c r="U14" s="21" t="str">
        <f t="shared" si="8"/>
        <v/>
      </c>
      <c r="V14" s="22" t="str">
        <f t="shared" si="9"/>
        <v/>
      </c>
      <c r="W14" s="23" t="str">
        <f t="shared" si="10"/>
        <v/>
      </c>
    </row>
    <row r="15" spans="1:24" ht="15" customHeight="1" x14ac:dyDescent="0.25">
      <c r="A15" s="15">
        <f>IF(Planilha1!B13="","",HLOOKUP($X$4,Planilha1!$A$1:$FZ$130,ROWS($A$1:A13),0))</f>
        <v>54501951</v>
      </c>
      <c r="B15" s="13" t="str">
        <f>IF(Planilha1!B13="","",HLOOKUP($X$5,Planilha1!$A$1:$FZ$130,ROWS($B$1:B13),0))</f>
        <v>FITA VEDA ROSC 18MMX50M</v>
      </c>
      <c r="C15" s="16">
        <f>IF(Planilha1!B13="","",HLOOKUP($X$6,Planilha1!$A$1:$FZ$130,ROWS($C$1:C13),0))</f>
        <v>39209990</v>
      </c>
      <c r="D15" s="17">
        <f>IFERROR(IF(Planilha1!B13="","",HLOOKUP($X$7,Planilha1!$A$1:$FZ$130,ROWS($D$1:D13),0)),0)</f>
        <v>239.68</v>
      </c>
      <c r="E15" s="17">
        <f>IFERROR(IF(Planilha1!B13="","",HLOOKUP($X$8,Planilha1!$A$1:$FZ$130,ROWS($E$1:E13),0)),0)</f>
        <v>16.78</v>
      </c>
      <c r="F15" s="17">
        <f>IFERROR(IF(Planilha1!B13="","",HLOOKUP($X$9,Planilha1!$A$1:$FZ$130,ROWS($F$1:F13),0)),0)</f>
        <v>0</v>
      </c>
      <c r="G15" s="17">
        <f t="shared" si="1"/>
        <v>0</v>
      </c>
      <c r="H15" s="17">
        <f t="shared" si="11"/>
        <v>0</v>
      </c>
      <c r="I15" s="17">
        <f t="shared" si="2"/>
        <v>370.61718400000001</v>
      </c>
      <c r="J15" s="17">
        <f t="shared" si="12"/>
        <v>46.224921280000004</v>
      </c>
      <c r="K15" s="18">
        <f t="shared" si="13"/>
        <v>0.19286098664886517</v>
      </c>
      <c r="L15" s="28">
        <f>IFERROR(IF(Planilha1!B13="","",HLOOKUP($X$10,Planilha1!$A$1:$FZ$130,ROWS($L$1:L13),0)),0)</f>
        <v>7</v>
      </c>
      <c r="M15" s="28">
        <f>IFERROR(IF(Planilha1!B13="","",HLOOKUP($X$11,Planilha1!$A$1:$FZ$130,ROWS($M$1:M13),0)),0)</f>
        <v>0</v>
      </c>
      <c r="N15" s="30">
        <f t="shared" si="3"/>
        <v>0.54630000000000001</v>
      </c>
      <c r="O15" s="18"/>
      <c r="P15" s="19"/>
      <c r="Q15" s="34" t="str">
        <f t="shared" si="4"/>
        <v/>
      </c>
      <c r="R15" s="34" t="str">
        <f t="shared" si="5"/>
        <v/>
      </c>
      <c r="S15" s="36" t="str">
        <f t="shared" si="6"/>
        <v/>
      </c>
      <c r="T15" s="20" t="str">
        <f t="shared" si="7"/>
        <v/>
      </c>
      <c r="U15" s="21" t="str">
        <f t="shared" si="8"/>
        <v/>
      </c>
      <c r="V15" s="22" t="str">
        <f t="shared" si="9"/>
        <v/>
      </c>
      <c r="W15" s="23" t="str">
        <f t="shared" si="10"/>
        <v/>
      </c>
    </row>
    <row r="16" spans="1:24" ht="15" customHeight="1" x14ac:dyDescent="0.25">
      <c r="A16" s="15">
        <f>IF(Planilha1!B14="","",HLOOKUP($X$4,Planilha1!$A$1:$FZ$130,ROWS($A$1:A14),0))</f>
        <v>10101417</v>
      </c>
      <c r="B16" s="13" t="str">
        <f>IF(Planilha1!B14="","",HLOOKUP($X$5,Planilha1!$A$1:$FZ$130,ROWS($B$1:B14),0))</f>
        <v>TB PE80 R.P. AZ 100M 20X2,3MM</v>
      </c>
      <c r="C16" s="16">
        <f>IF(Planilha1!B14="","",HLOOKUP($X$6,Planilha1!$A$1:$FZ$130,ROWS($C$1:C14),0))</f>
        <v>39172100</v>
      </c>
      <c r="D16" s="17">
        <f>IFERROR(IF(Planilha1!B14="","",HLOOKUP($X$7,Planilha1!$A$1:$FZ$130,ROWS($D$1:D14),0)),0)</f>
        <v>619.58000000000004</v>
      </c>
      <c r="E16" s="17">
        <f>IFERROR(IF(Planilha1!B14="","",HLOOKUP($X$8,Planilha1!$A$1:$FZ$130,ROWS($E$1:E14),0)),0)</f>
        <v>43.37</v>
      </c>
      <c r="F16" s="17">
        <f>IFERROR(IF(Planilha1!B14="","",HLOOKUP($X$9,Planilha1!$A$1:$FZ$130,ROWS($F$1:F14),0)),0)</f>
        <v>0</v>
      </c>
      <c r="G16" s="17">
        <f t="shared" si="1"/>
        <v>0</v>
      </c>
      <c r="H16" s="17">
        <f t="shared" si="11"/>
        <v>0</v>
      </c>
      <c r="I16" s="17">
        <f t="shared" si="2"/>
        <v>958.05655400000001</v>
      </c>
      <c r="J16" s="17">
        <f t="shared" si="12"/>
        <v>119.49961418000001</v>
      </c>
      <c r="K16" s="18">
        <f t="shared" si="13"/>
        <v>0.19287196839794699</v>
      </c>
      <c r="L16" s="28">
        <f>IFERROR(IF(Planilha1!B14="","",HLOOKUP($X$10,Planilha1!$A$1:$FZ$130,ROWS($L$1:L14),0)),0)</f>
        <v>7</v>
      </c>
      <c r="M16" s="28">
        <f>IFERROR(IF(Planilha1!B14="","",HLOOKUP($X$11,Planilha1!$A$1:$FZ$130,ROWS($M$1:M14),0)),0)</f>
        <v>0</v>
      </c>
      <c r="N16" s="30">
        <f t="shared" si="3"/>
        <v>0.54630000000000001</v>
      </c>
      <c r="O16" s="18"/>
      <c r="P16" s="19"/>
      <c r="Q16" s="34" t="str">
        <f t="shared" si="4"/>
        <v/>
      </c>
      <c r="R16" s="34" t="str">
        <f t="shared" si="5"/>
        <v/>
      </c>
      <c r="S16" s="36" t="str">
        <f t="shared" si="6"/>
        <v/>
      </c>
      <c r="T16" s="20" t="str">
        <f t="shared" si="7"/>
        <v/>
      </c>
      <c r="U16" s="21" t="str">
        <f t="shared" si="8"/>
        <v/>
      </c>
      <c r="V16" s="22" t="str">
        <f t="shared" si="9"/>
        <v/>
      </c>
      <c r="W16" s="23" t="str">
        <f t="shared" si="10"/>
        <v/>
      </c>
    </row>
    <row r="17" spans="1:23" ht="15" customHeight="1" x14ac:dyDescent="0.25">
      <c r="A17" s="15">
        <f>IF(Planilha1!B15="","",HLOOKUP($X$4,Planilha1!$A$1:$FZ$130,ROWS($A$1:A15),0))</f>
        <v>20161850</v>
      </c>
      <c r="B17" s="13" t="str">
        <f>IF(Planilha1!B15="","",HLOOKUP($X$5,Planilha1!$A$1:$FZ$130,ROWS($B$1:B15),0))</f>
        <v>PLUG C/ROSC 1/2</v>
      </c>
      <c r="C17" s="16">
        <f>IF(Planilha1!B15="","",HLOOKUP($X$6,Planilha1!$A$1:$FZ$130,ROWS($C$1:C15),0))</f>
        <v>39174090</v>
      </c>
      <c r="D17" s="17">
        <f>IFERROR(IF(Planilha1!B15="","",HLOOKUP($X$7,Planilha1!$A$1:$FZ$130,ROWS($D$1:D15),0)),0)</f>
        <v>53</v>
      </c>
      <c r="E17" s="17">
        <f>IFERROR(IF(Planilha1!B15="","",HLOOKUP($X$8,Planilha1!$A$1:$FZ$130,ROWS($E$1:E15),0)),0)</f>
        <v>3.71</v>
      </c>
      <c r="F17" s="17">
        <f>IFERROR(IF(Planilha1!B15="","",HLOOKUP($X$9,Planilha1!$A$1:$FZ$130,ROWS($F$1:F15),0)),0)</f>
        <v>0</v>
      </c>
      <c r="G17" s="17">
        <f t="shared" ref="G17:G28" si="14">IF(D17="","",$G$2/$D$2*D17)</f>
        <v>0</v>
      </c>
      <c r="H17" s="17">
        <f t="shared" si="11"/>
        <v>0</v>
      </c>
      <c r="I17" s="17">
        <f t="shared" si="2"/>
        <v>81.953900000000004</v>
      </c>
      <c r="J17" s="17">
        <f t="shared" si="12"/>
        <v>10.222163000000002</v>
      </c>
      <c r="K17" s="18">
        <f t="shared" si="13"/>
        <v>0.19287100000000004</v>
      </c>
      <c r="L17" s="28">
        <f>IFERROR(IF(Planilha1!B15="","",HLOOKUP($X$10,Planilha1!$A$1:$FZ$130,ROWS($L$1:L15),0)),0)</f>
        <v>7</v>
      </c>
      <c r="M17" s="28">
        <f>IFERROR(IF(Planilha1!B15="","",HLOOKUP($X$11,Planilha1!$A$1:$FZ$130,ROWS($M$1:M15),0)),0)</f>
        <v>0</v>
      </c>
      <c r="N17" s="30">
        <f t="shared" si="3"/>
        <v>0.54630000000000001</v>
      </c>
      <c r="O17" s="18"/>
      <c r="P17" s="19"/>
      <c r="Q17" s="34" t="str">
        <f t="shared" si="4"/>
        <v/>
      </c>
      <c r="R17" s="34" t="str">
        <f t="shared" si="5"/>
        <v/>
      </c>
      <c r="S17" s="36" t="str">
        <f t="shared" si="6"/>
        <v/>
      </c>
      <c r="T17" s="20" t="str">
        <f t="shared" si="7"/>
        <v/>
      </c>
      <c r="U17" s="21" t="str">
        <f t="shared" si="8"/>
        <v/>
      </c>
      <c r="V17" s="22" t="str">
        <f t="shared" si="9"/>
        <v/>
      </c>
      <c r="W17" s="23" t="str">
        <f t="shared" si="10"/>
        <v/>
      </c>
    </row>
    <row r="18" spans="1:23" ht="15" customHeight="1" x14ac:dyDescent="0.25">
      <c r="A18" s="15">
        <f>IF(Planilha1!B16="","",HLOOKUP($X$4,Planilha1!$A$1:$FZ$130,ROWS($A$1:A16),0))</f>
        <v>100018098</v>
      </c>
      <c r="B18" s="13" t="str">
        <f>IF(Planilha1!B16="","",HLOOKUP($X$5,Planilha1!$A$1:$FZ$130,ROWS($B$1:B16),0))</f>
        <v>CAIXA DESCARGA BRANCO 000 S/ENG V2</v>
      </c>
      <c r="C18" s="16">
        <f>IF(Planilha1!B16="","",HLOOKUP($X$6,Planilha1!$A$1:$FZ$130,ROWS($C$1:C16),0))</f>
        <v>39229000</v>
      </c>
      <c r="D18" s="17">
        <f>IFERROR(IF(Planilha1!B16="","",HLOOKUP($X$7,Planilha1!$A$1:$FZ$130,ROWS($D$1:D16),0)),0)</f>
        <v>478</v>
      </c>
      <c r="E18" s="17">
        <f>IFERROR(IF(Planilha1!B16="","",HLOOKUP($X$8,Planilha1!$A$1:$FZ$130,ROWS($E$1:E16),0)),0)</f>
        <v>33.46</v>
      </c>
      <c r="F18" s="17">
        <f>IFERROR(IF(Planilha1!B16="","",HLOOKUP($X$9,Planilha1!$A$1:$FZ$130,ROWS($F$1:F16),0)),0)</f>
        <v>0</v>
      </c>
      <c r="G18" s="17">
        <f t="shared" si="14"/>
        <v>0</v>
      </c>
      <c r="H18" s="17">
        <f t="shared" si="11"/>
        <v>0</v>
      </c>
      <c r="I18" s="17">
        <f t="shared" si="2"/>
        <v>739.13139999999999</v>
      </c>
      <c r="J18" s="17">
        <f t="shared" si="12"/>
        <v>92.192338000000007</v>
      </c>
      <c r="K18" s="18">
        <f t="shared" si="13"/>
        <v>0.19287100000000001</v>
      </c>
      <c r="L18" s="28">
        <f>IFERROR(IF(Planilha1!B16="","",HLOOKUP($X$10,Planilha1!$A$1:$FZ$130,ROWS($L$1:L16),0)),0)</f>
        <v>7</v>
      </c>
      <c r="M18" s="28">
        <f>IFERROR(IF(Planilha1!B16="","",HLOOKUP($X$11,Planilha1!$A$1:$FZ$130,ROWS($M$1:M16),0)),0)</f>
        <v>0</v>
      </c>
      <c r="N18" s="30">
        <f t="shared" si="3"/>
        <v>0.54630000000000001</v>
      </c>
      <c r="O18" s="18"/>
      <c r="P18" s="19"/>
      <c r="Q18" s="34" t="str">
        <f t="shared" si="4"/>
        <v/>
      </c>
      <c r="R18" s="34" t="str">
        <f t="shared" si="5"/>
        <v/>
      </c>
      <c r="S18" s="36" t="str">
        <f t="shared" si="6"/>
        <v/>
      </c>
      <c r="T18" s="20" t="str">
        <f t="shared" si="7"/>
        <v/>
      </c>
      <c r="U18" s="21" t="str">
        <f t="shared" si="8"/>
        <v/>
      </c>
      <c r="V18" s="22" t="str">
        <f t="shared" si="9"/>
        <v/>
      </c>
      <c r="W18" s="23" t="str">
        <f t="shared" si="10"/>
        <v/>
      </c>
    </row>
    <row r="19" spans="1:23" ht="15" customHeight="1" x14ac:dyDescent="0.25">
      <c r="A19" s="15">
        <f>IF(Planilha1!B17="","",HLOOKUP($X$4,Planilha1!$A$1:$FZ$130,ROWS($A$1:A17),0))</f>
        <v>100018101</v>
      </c>
      <c r="B19" s="13" t="str">
        <f>IF(Planilha1!B17="","",HLOOKUP($X$5,Planilha1!$A$1:$FZ$130,ROWS($B$1:B17),0))</f>
        <v>CAIXA DESCARGA CARAMELO 300 S/ENG V2</v>
      </c>
      <c r="C19" s="16">
        <f>IF(Planilha1!B17="","",HLOOKUP($X$6,Planilha1!$A$1:$FZ$130,ROWS($C$1:C17),0))</f>
        <v>39229000</v>
      </c>
      <c r="D19" s="17">
        <f>IFERROR(IF(Planilha1!B17="","",HLOOKUP($X$7,Planilha1!$A$1:$FZ$130,ROWS($D$1:D17),0)),0)</f>
        <v>478</v>
      </c>
      <c r="E19" s="17">
        <f>IFERROR(IF(Planilha1!B17="","",HLOOKUP($X$8,Planilha1!$A$1:$FZ$130,ROWS($E$1:E17),0)),0)</f>
        <v>33.46</v>
      </c>
      <c r="F19" s="17">
        <f>IFERROR(IF(Planilha1!B17="","",HLOOKUP($X$9,Planilha1!$A$1:$FZ$130,ROWS($F$1:F17),0)),0)</f>
        <v>0</v>
      </c>
      <c r="G19" s="17">
        <f t="shared" si="14"/>
        <v>0</v>
      </c>
      <c r="H19" s="17">
        <f t="shared" si="11"/>
        <v>0</v>
      </c>
      <c r="I19" s="17">
        <f t="shared" si="2"/>
        <v>739.13139999999999</v>
      </c>
      <c r="J19" s="17">
        <f t="shared" si="12"/>
        <v>92.192338000000007</v>
      </c>
      <c r="K19" s="18">
        <f t="shared" si="13"/>
        <v>0.19287100000000001</v>
      </c>
      <c r="L19" s="28">
        <f>IFERROR(IF(Planilha1!B17="","",HLOOKUP($X$10,Planilha1!$A$1:$FZ$130,ROWS($L$1:L17),0)),0)</f>
        <v>7</v>
      </c>
      <c r="M19" s="28">
        <f>IFERROR(IF(Planilha1!B17="","",HLOOKUP($X$11,Planilha1!$A$1:$FZ$130,ROWS($M$1:M17),0)),0)</f>
        <v>0</v>
      </c>
      <c r="N19" s="30">
        <f t="shared" si="3"/>
        <v>0.54630000000000001</v>
      </c>
      <c r="O19" s="18"/>
      <c r="P19" s="19"/>
      <c r="Q19" s="34" t="str">
        <f t="shared" si="4"/>
        <v/>
      </c>
      <c r="R19" s="34" t="str">
        <f t="shared" si="5"/>
        <v/>
      </c>
      <c r="S19" s="36" t="str">
        <f t="shared" si="6"/>
        <v/>
      </c>
      <c r="T19" s="20" t="str">
        <f t="shared" si="7"/>
        <v/>
      </c>
      <c r="U19" s="21" t="str">
        <f t="shared" si="8"/>
        <v/>
      </c>
      <c r="V19" s="22" t="str">
        <f t="shared" si="9"/>
        <v/>
      </c>
      <c r="W19" s="23" t="str">
        <f t="shared" si="10"/>
        <v/>
      </c>
    </row>
    <row r="20" spans="1:23" ht="15" customHeight="1" x14ac:dyDescent="0.25">
      <c r="A20" s="15">
        <f>IF(Planilha1!B18="","",HLOOKUP($X$4,Planilha1!$A$1:$FZ$130,ROWS($A$1:A18),0))</f>
        <v>22002457</v>
      </c>
      <c r="B20" s="13" t="str">
        <f>IF(Planilha1!B18="","",HLOOKUP($X$5,Planilha1!$A$1:$FZ$130,ROWS($B$1:B18),0))</f>
        <v>ADAP SOLD ANEL VED CX CIL/RET 25MM</v>
      </c>
      <c r="C20" s="16">
        <f>IF(Planilha1!B18="","",HLOOKUP($X$6,Planilha1!$A$1:$FZ$130,ROWS($C$1:C18),0))</f>
        <v>39174090</v>
      </c>
      <c r="D20" s="17">
        <f>IFERROR(IF(Planilha1!B18="","",HLOOKUP($X$7,Planilha1!$A$1:$FZ$130,ROWS($D$1:D18),0)),0)</f>
        <v>186.24</v>
      </c>
      <c r="E20" s="17">
        <f>IFERROR(IF(Planilha1!B18="","",HLOOKUP($X$8,Planilha1!$A$1:$FZ$130,ROWS($E$1:E18),0)),0)</f>
        <v>13.04</v>
      </c>
      <c r="F20" s="17">
        <f>IFERROR(IF(Planilha1!B18="","",HLOOKUP($X$9,Planilha1!$A$1:$FZ$130,ROWS($F$1:F18),0)),0)</f>
        <v>0</v>
      </c>
      <c r="G20" s="17">
        <f t="shared" si="14"/>
        <v>0</v>
      </c>
      <c r="H20" s="17">
        <f t="shared" si="11"/>
        <v>0</v>
      </c>
      <c r="I20" s="17">
        <f t="shared" si="2"/>
        <v>287.982912</v>
      </c>
      <c r="J20" s="17">
        <f t="shared" si="12"/>
        <v>35.917095040000007</v>
      </c>
      <c r="K20" s="18">
        <f t="shared" si="13"/>
        <v>0.19285381786941583</v>
      </c>
      <c r="L20" s="28">
        <f>IFERROR(IF(Planilha1!B18="","",HLOOKUP($X$10,Planilha1!$A$1:$FZ$130,ROWS($L$1:L18),0)),0)</f>
        <v>7</v>
      </c>
      <c r="M20" s="28">
        <f>IFERROR(IF(Planilha1!B18="","",HLOOKUP($X$11,Planilha1!$A$1:$FZ$130,ROWS($M$1:M18),0)),0)</f>
        <v>0</v>
      </c>
      <c r="N20" s="30">
        <f t="shared" si="3"/>
        <v>0.54630000000000001</v>
      </c>
      <c r="O20" s="18"/>
      <c r="P20" s="19"/>
      <c r="Q20" s="34" t="str">
        <f t="shared" si="4"/>
        <v/>
      </c>
      <c r="R20" s="34" t="str">
        <f t="shared" si="5"/>
        <v/>
      </c>
      <c r="S20" s="36" t="str">
        <f t="shared" si="6"/>
        <v/>
      </c>
      <c r="T20" s="20" t="str">
        <f t="shared" si="7"/>
        <v/>
      </c>
      <c r="U20" s="21" t="str">
        <f t="shared" si="8"/>
        <v/>
      </c>
      <c r="V20" s="22" t="str">
        <f t="shared" si="9"/>
        <v/>
      </c>
      <c r="W20" s="23" t="str">
        <f t="shared" si="10"/>
        <v/>
      </c>
    </row>
    <row r="21" spans="1:23" ht="15" customHeight="1" x14ac:dyDescent="0.25">
      <c r="A21" s="15">
        <f>IF(Planilha1!B19="","",HLOOKUP($X$4,Planilha1!$A$1:$FZ$130,ROWS($A$1:A19),0))</f>
        <v>22002481</v>
      </c>
      <c r="B21" s="13" t="str">
        <f>IF(Planilha1!B19="","",HLOOKUP($X$5,Planilha1!$A$1:$FZ$130,ROWS($B$1:B19),0))</f>
        <v>ADAP SOLD ANEL VED CX CIL/RET 50MM CB</v>
      </c>
      <c r="C21" s="16">
        <f>IF(Planilha1!B19="","",HLOOKUP($X$6,Planilha1!$A$1:$FZ$130,ROWS($C$1:C19),0))</f>
        <v>39174090</v>
      </c>
      <c r="D21" s="17">
        <f>IFERROR(IF(Planilha1!B19="","",HLOOKUP($X$7,Planilha1!$A$1:$FZ$130,ROWS($D$1:D19),0)),0)</f>
        <v>526.79999999999995</v>
      </c>
      <c r="E21" s="17">
        <f>IFERROR(IF(Planilha1!B19="","",HLOOKUP($X$8,Planilha1!$A$1:$FZ$130,ROWS($E$1:E19),0)),0)</f>
        <v>36.880000000000003</v>
      </c>
      <c r="F21" s="17">
        <f>IFERROR(IF(Planilha1!B19="","",HLOOKUP($X$9,Planilha1!$A$1:$FZ$130,ROWS($F$1:F19),0)),0)</f>
        <v>0</v>
      </c>
      <c r="G21" s="17">
        <f t="shared" si="14"/>
        <v>0</v>
      </c>
      <c r="H21" s="17">
        <f t="shared" si="11"/>
        <v>0</v>
      </c>
      <c r="I21" s="17">
        <f t="shared" si="2"/>
        <v>814.59083999999996</v>
      </c>
      <c r="J21" s="17">
        <f t="shared" si="12"/>
        <v>101.6004428</v>
      </c>
      <c r="K21" s="18">
        <f t="shared" si="13"/>
        <v>0.19286340698557328</v>
      </c>
      <c r="L21" s="28">
        <f>IFERROR(IF(Planilha1!B19="","",HLOOKUP($X$10,Planilha1!$A$1:$FZ$130,ROWS($L$1:L19),0)),0)</f>
        <v>7</v>
      </c>
      <c r="M21" s="28">
        <f>IFERROR(IF(Planilha1!B19="","",HLOOKUP($X$11,Planilha1!$A$1:$FZ$130,ROWS($M$1:M19),0)),0)</f>
        <v>0</v>
      </c>
      <c r="N21" s="30">
        <f t="shared" si="3"/>
        <v>0.54630000000000001</v>
      </c>
      <c r="O21" s="18"/>
      <c r="P21" s="19"/>
      <c r="Q21" s="34" t="str">
        <f t="shared" si="4"/>
        <v/>
      </c>
      <c r="R21" s="34" t="str">
        <f t="shared" si="5"/>
        <v/>
      </c>
      <c r="S21" s="36" t="str">
        <f t="shared" si="6"/>
        <v/>
      </c>
      <c r="T21" s="20" t="str">
        <f t="shared" si="7"/>
        <v/>
      </c>
      <c r="U21" s="21" t="str">
        <f t="shared" si="8"/>
        <v/>
      </c>
      <c r="V21" s="22" t="str">
        <f t="shared" si="9"/>
        <v/>
      </c>
      <c r="W21" s="23" t="str">
        <f t="shared" si="10"/>
        <v/>
      </c>
    </row>
    <row r="22" spans="1:23" ht="15" customHeight="1" x14ac:dyDescent="0.25">
      <c r="A22" s="15">
        <f>IF(Planilha1!B20="","",HLOOKUP($X$4,Planilha1!$A$1:$FZ$130,ROWS($A$1:A20),0))</f>
        <v>22000250</v>
      </c>
      <c r="B22" s="13" t="str">
        <f>IF(Planilha1!B20="","",HLOOKUP($X$5,Planilha1!$A$1:$FZ$130,ROWS($B$1:B20),0))</f>
        <v>ADAP SOLD CT BOL/ROSC 25MMX 3/4</v>
      </c>
      <c r="C22" s="16">
        <f>IF(Planilha1!B20="","",HLOOKUP($X$6,Planilha1!$A$1:$FZ$130,ROWS($C$1:C20),0))</f>
        <v>39174090</v>
      </c>
      <c r="D22" s="17">
        <f>IFERROR(IF(Planilha1!B20="","",HLOOKUP($X$7,Planilha1!$A$1:$FZ$130,ROWS($D$1:D20),0)),0)</f>
        <v>51</v>
      </c>
      <c r="E22" s="17">
        <f>IFERROR(IF(Planilha1!B20="","",HLOOKUP($X$8,Planilha1!$A$1:$FZ$130,ROWS($E$1:E20),0)),0)</f>
        <v>3.57</v>
      </c>
      <c r="F22" s="17">
        <f>IFERROR(IF(Planilha1!B20="","",HLOOKUP($X$9,Planilha1!$A$1:$FZ$130,ROWS($F$1:F20),0)),0)</f>
        <v>0</v>
      </c>
      <c r="G22" s="17">
        <f t="shared" si="14"/>
        <v>0</v>
      </c>
      <c r="H22" s="17">
        <f t="shared" si="11"/>
        <v>0</v>
      </c>
      <c r="I22" s="17">
        <f t="shared" si="2"/>
        <v>78.8613</v>
      </c>
      <c r="J22" s="17">
        <f t="shared" si="12"/>
        <v>9.8364210000000014</v>
      </c>
      <c r="K22" s="18">
        <f t="shared" si="13"/>
        <v>0.19287100000000001</v>
      </c>
      <c r="L22" s="28">
        <f>IFERROR(IF(Planilha1!B20="","",HLOOKUP($X$10,Planilha1!$A$1:$FZ$130,ROWS($L$1:L20),0)),0)</f>
        <v>7</v>
      </c>
      <c r="M22" s="28">
        <f>IFERROR(IF(Planilha1!B20="","",HLOOKUP($X$11,Planilha1!$A$1:$FZ$130,ROWS($M$1:M20),0)),0)</f>
        <v>0</v>
      </c>
      <c r="N22" s="30">
        <f t="shared" si="3"/>
        <v>0.54630000000000001</v>
      </c>
      <c r="O22" s="18"/>
      <c r="P22" s="19"/>
      <c r="Q22" s="34" t="str">
        <f t="shared" si="4"/>
        <v/>
      </c>
      <c r="R22" s="34" t="str">
        <f t="shared" si="5"/>
        <v/>
      </c>
      <c r="S22" s="36" t="str">
        <f t="shared" si="6"/>
        <v/>
      </c>
      <c r="T22" s="20" t="str">
        <f t="shared" si="7"/>
        <v/>
      </c>
      <c r="U22" s="21" t="str">
        <f t="shared" si="8"/>
        <v/>
      </c>
      <c r="V22" s="22" t="str">
        <f t="shared" si="9"/>
        <v/>
      </c>
      <c r="W22" s="23" t="str">
        <f t="shared" si="10"/>
        <v/>
      </c>
    </row>
    <row r="23" spans="1:23" ht="15" customHeight="1" x14ac:dyDescent="0.25">
      <c r="A23" s="15">
        <f>IF(Planilha1!B21="","",HLOOKUP($X$4,Planilha1!$A$1:$FZ$130,ROWS($A$1:A21),0))</f>
        <v>22066668</v>
      </c>
      <c r="B23" s="13" t="str">
        <f>IF(Planilha1!B21="","",HLOOKUP($X$5,Planilha1!$A$1:$FZ$130,ROWS($B$1:B21),0))</f>
        <v>BUCHA RED SOLD CURTA 25X20MM</v>
      </c>
      <c r="C23" s="16">
        <f>IF(Planilha1!B21="","",HLOOKUP($X$6,Planilha1!$A$1:$FZ$130,ROWS($C$1:C21),0))</f>
        <v>39174090</v>
      </c>
      <c r="D23" s="17">
        <f>IFERROR(IF(Planilha1!B21="","",HLOOKUP($X$7,Planilha1!$A$1:$FZ$130,ROWS($D$1:D21),0)),0)</f>
        <v>17.5</v>
      </c>
      <c r="E23" s="17">
        <f>IFERROR(IF(Planilha1!B21="","",HLOOKUP($X$8,Planilha1!$A$1:$FZ$130,ROWS($E$1:E21),0)),0)</f>
        <v>1.23</v>
      </c>
      <c r="F23" s="17">
        <f>IFERROR(IF(Planilha1!B21="","",HLOOKUP($X$9,Planilha1!$A$1:$FZ$130,ROWS($F$1:F21),0)),0)</f>
        <v>0</v>
      </c>
      <c r="G23" s="17">
        <f t="shared" si="14"/>
        <v>0</v>
      </c>
      <c r="H23" s="17">
        <f t="shared" si="11"/>
        <v>0</v>
      </c>
      <c r="I23" s="17">
        <f t="shared" si="2"/>
        <v>27.06025</v>
      </c>
      <c r="J23" s="17">
        <f t="shared" si="12"/>
        <v>3.3702425000000003</v>
      </c>
      <c r="K23" s="18">
        <f t="shared" si="13"/>
        <v>0.19258528571428574</v>
      </c>
      <c r="L23" s="28">
        <f>IFERROR(IF(Planilha1!B21="","",HLOOKUP($X$10,Planilha1!$A$1:$FZ$130,ROWS($L$1:L21),0)),0)</f>
        <v>7</v>
      </c>
      <c r="M23" s="28">
        <f>IFERROR(IF(Planilha1!B21="","",HLOOKUP($X$11,Planilha1!$A$1:$FZ$130,ROWS($M$1:M21),0)),0)</f>
        <v>0</v>
      </c>
      <c r="N23" s="30">
        <f t="shared" si="3"/>
        <v>0.54630000000000001</v>
      </c>
      <c r="O23" s="18"/>
      <c r="P23" s="19"/>
      <c r="Q23" s="34" t="str">
        <f t="shared" si="4"/>
        <v/>
      </c>
      <c r="R23" s="34" t="str">
        <f t="shared" si="5"/>
        <v/>
      </c>
      <c r="S23" s="36" t="str">
        <f t="shared" si="6"/>
        <v/>
      </c>
      <c r="T23" s="20" t="str">
        <f t="shared" si="7"/>
        <v/>
      </c>
      <c r="U23" s="21" t="str">
        <f t="shared" si="8"/>
        <v/>
      </c>
      <c r="V23" s="22" t="str">
        <f t="shared" si="9"/>
        <v/>
      </c>
      <c r="W23" s="23" t="str">
        <f t="shared" si="10"/>
        <v/>
      </c>
    </row>
    <row r="24" spans="1:23" ht="15" customHeight="1" x14ac:dyDescent="0.25">
      <c r="A24" s="15">
        <f>IF(Planilha1!B22="","",HLOOKUP($X$4,Planilha1!$A$1:$FZ$130,ROWS($A$1:A22),0))</f>
        <v>22076914</v>
      </c>
      <c r="B24" s="13" t="str">
        <f>IF(Planilha1!B22="","",HLOOKUP($X$5,Planilha1!$A$1:$FZ$130,ROWS($B$1:B22),0))</f>
        <v>BUCHA RED SOLD LONGA 50X32MM CB</v>
      </c>
      <c r="C24" s="16">
        <f>IF(Planilha1!B22="","",HLOOKUP($X$6,Planilha1!$A$1:$FZ$130,ROWS($C$1:C22),0))</f>
        <v>39174090</v>
      </c>
      <c r="D24" s="17">
        <f>IFERROR(IF(Planilha1!B22="","",HLOOKUP($X$7,Planilha1!$A$1:$FZ$130,ROWS($D$1:D22),0)),0)</f>
        <v>41.4</v>
      </c>
      <c r="E24" s="17">
        <f>IFERROR(IF(Planilha1!B22="","",HLOOKUP($X$8,Planilha1!$A$1:$FZ$130,ROWS($E$1:E22),0)),0)</f>
        <v>2.9</v>
      </c>
      <c r="F24" s="17">
        <f>IFERROR(IF(Planilha1!B22="","",HLOOKUP($X$9,Planilha1!$A$1:$FZ$130,ROWS($F$1:F22),0)),0)</f>
        <v>0</v>
      </c>
      <c r="G24" s="17">
        <f t="shared" si="14"/>
        <v>0</v>
      </c>
      <c r="H24" s="17">
        <f t="shared" si="11"/>
        <v>0</v>
      </c>
      <c r="I24" s="17">
        <f t="shared" si="2"/>
        <v>64.016819999999996</v>
      </c>
      <c r="J24" s="17">
        <f t="shared" si="12"/>
        <v>7.9828593999999988</v>
      </c>
      <c r="K24" s="18">
        <f t="shared" si="13"/>
        <v>0.19282269082125603</v>
      </c>
      <c r="L24" s="28">
        <f>IFERROR(IF(Planilha1!B22="","",HLOOKUP($X$10,Planilha1!$A$1:$FZ$130,ROWS($L$1:L22),0)),0)</f>
        <v>7</v>
      </c>
      <c r="M24" s="28">
        <f>IFERROR(IF(Planilha1!B22="","",HLOOKUP($X$11,Planilha1!$A$1:$FZ$130,ROWS($M$1:M22),0)),0)</f>
        <v>0</v>
      </c>
      <c r="N24" s="30">
        <f t="shared" si="3"/>
        <v>0.54630000000000001</v>
      </c>
      <c r="O24" s="18"/>
      <c r="P24" s="19"/>
      <c r="Q24" s="34" t="str">
        <f t="shared" si="4"/>
        <v/>
      </c>
      <c r="R24" s="34" t="str">
        <f t="shared" si="5"/>
        <v/>
      </c>
      <c r="S24" s="36" t="str">
        <f t="shared" si="6"/>
        <v/>
      </c>
      <c r="T24" s="20" t="str">
        <f t="shared" si="7"/>
        <v/>
      </c>
      <c r="U24" s="21" t="str">
        <f t="shared" si="8"/>
        <v/>
      </c>
      <c r="V24" s="22" t="str">
        <f t="shared" si="9"/>
        <v/>
      </c>
      <c r="W24" s="23" t="str">
        <f t="shared" si="10"/>
        <v/>
      </c>
    </row>
    <row r="25" spans="1:23" ht="15" customHeight="1" x14ac:dyDescent="0.25">
      <c r="A25" s="15">
        <f>IF(Planilha1!B23="","",HLOOKUP($X$4,Planilha1!$A$1:$FZ$130,ROWS($A$1:A23),0))</f>
        <v>22150405</v>
      </c>
      <c r="B25" s="13" t="str">
        <f>IF(Planilha1!B23="","",HLOOKUP($X$5,Planilha1!$A$1:$FZ$130,ROWS($B$1:B23),0))</f>
        <v>JOELHO 90o SOLD 40MM CB</v>
      </c>
      <c r="C25" s="16">
        <f>IF(Planilha1!B23="","",HLOOKUP($X$6,Planilha1!$A$1:$FZ$130,ROWS($C$1:C23),0))</f>
        <v>39174090</v>
      </c>
      <c r="D25" s="17">
        <f>IFERROR(IF(Planilha1!B23="","",HLOOKUP($X$7,Planilha1!$A$1:$FZ$130,ROWS($D$1:D23),0)),0)</f>
        <v>213.6</v>
      </c>
      <c r="E25" s="17">
        <f>IFERROR(IF(Planilha1!B23="","",HLOOKUP($X$8,Planilha1!$A$1:$FZ$130,ROWS($E$1:E23),0)),0)</f>
        <v>14.95</v>
      </c>
      <c r="F25" s="17">
        <f>IFERROR(IF(Planilha1!B23="","",HLOOKUP($X$9,Planilha1!$A$1:$FZ$130,ROWS($F$1:F23),0)),0)</f>
        <v>0</v>
      </c>
      <c r="G25" s="17">
        <f t="shared" si="14"/>
        <v>0</v>
      </c>
      <c r="H25" s="17">
        <f t="shared" si="11"/>
        <v>0</v>
      </c>
      <c r="I25" s="17">
        <f t="shared" si="2"/>
        <v>330.28967999999998</v>
      </c>
      <c r="J25" s="17">
        <f t="shared" si="12"/>
        <v>41.199245599999998</v>
      </c>
      <c r="K25" s="18">
        <f t="shared" si="13"/>
        <v>0.19288036329588015</v>
      </c>
      <c r="L25" s="28">
        <f>IFERROR(IF(Planilha1!B23="","",HLOOKUP($X$10,Planilha1!$A$1:$FZ$130,ROWS($L$1:L23),0)),0)</f>
        <v>7</v>
      </c>
      <c r="M25" s="28">
        <f>IFERROR(IF(Planilha1!B23="","",HLOOKUP($X$11,Planilha1!$A$1:$FZ$130,ROWS($M$1:M23),0)),0)</f>
        <v>0</v>
      </c>
      <c r="N25" s="30">
        <f t="shared" si="3"/>
        <v>0.54630000000000001</v>
      </c>
      <c r="O25" s="18"/>
      <c r="P25" s="19"/>
      <c r="Q25" s="34" t="str">
        <f t="shared" si="4"/>
        <v/>
      </c>
      <c r="R25" s="34" t="str">
        <f t="shared" si="5"/>
        <v/>
      </c>
      <c r="S25" s="36" t="str">
        <f t="shared" si="6"/>
        <v/>
      </c>
      <c r="T25" s="20" t="str">
        <f t="shared" si="7"/>
        <v/>
      </c>
      <c r="U25" s="21" t="str">
        <f t="shared" si="8"/>
        <v/>
      </c>
      <c r="V25" s="22" t="str">
        <f t="shared" si="9"/>
        <v/>
      </c>
      <c r="W25" s="23" t="str">
        <f t="shared" si="10"/>
        <v/>
      </c>
    </row>
    <row r="26" spans="1:23" ht="15" customHeight="1" x14ac:dyDescent="0.25">
      <c r="A26" s="15">
        <f>IF(Planilha1!B24="","",HLOOKUP($X$4,Planilha1!$A$1:$FZ$130,ROWS($A$1:A24),0))</f>
        <v>35467823</v>
      </c>
      <c r="B26" s="13" t="str">
        <f>IF(Planilha1!B24="","",HLOOKUP($X$5,Planilha1!$A$1:$FZ$130,ROWS($B$1:B24),0))</f>
        <v>LUVA RED SOLD MISTA 25MMX1/2 CB</v>
      </c>
      <c r="C26" s="16">
        <f>IF(Planilha1!B24="","",HLOOKUP($X$6,Planilha1!$A$1:$FZ$130,ROWS($C$1:C24),0))</f>
        <v>39174090</v>
      </c>
      <c r="D26" s="17">
        <f>IFERROR(IF(Planilha1!B24="","",HLOOKUP($X$7,Planilha1!$A$1:$FZ$130,ROWS($D$1:D24),0)),0)</f>
        <v>152.4</v>
      </c>
      <c r="E26" s="17">
        <f>IFERROR(IF(Planilha1!B24="","",HLOOKUP($X$8,Planilha1!$A$1:$FZ$130,ROWS($E$1:E24),0)),0)</f>
        <v>10.67</v>
      </c>
      <c r="F26" s="17">
        <f>IFERROR(IF(Planilha1!B24="","",HLOOKUP($X$9,Planilha1!$A$1:$FZ$130,ROWS($F$1:F24),0)),0)</f>
        <v>0</v>
      </c>
      <c r="G26" s="17">
        <f t="shared" si="14"/>
        <v>0</v>
      </c>
      <c r="H26" s="17">
        <f t="shared" si="11"/>
        <v>0</v>
      </c>
      <c r="I26" s="17">
        <f t="shared" si="2"/>
        <v>235.65612000000002</v>
      </c>
      <c r="J26" s="17">
        <f t="shared" si="12"/>
        <v>29.391540400000004</v>
      </c>
      <c r="K26" s="18">
        <f t="shared" si="13"/>
        <v>0.19285787664041998</v>
      </c>
      <c r="L26" s="28">
        <f>IFERROR(IF(Planilha1!B24="","",HLOOKUP($X$10,Planilha1!$A$1:$FZ$130,ROWS($L$1:L24),0)),0)</f>
        <v>7</v>
      </c>
      <c r="M26" s="28">
        <f>IFERROR(IF(Planilha1!B24="","",HLOOKUP($X$11,Planilha1!$A$1:$FZ$130,ROWS($M$1:M24),0)),0)</f>
        <v>0</v>
      </c>
      <c r="N26" s="30">
        <f t="shared" si="3"/>
        <v>0.54630000000000001</v>
      </c>
      <c r="O26" s="18"/>
      <c r="P26" s="19"/>
      <c r="Q26" s="34" t="str">
        <f t="shared" si="4"/>
        <v/>
      </c>
      <c r="R26" s="34" t="str">
        <f t="shared" si="5"/>
        <v/>
      </c>
      <c r="S26" s="36" t="str">
        <f t="shared" si="6"/>
        <v/>
      </c>
      <c r="T26" s="20" t="str">
        <f t="shared" si="7"/>
        <v/>
      </c>
      <c r="U26" s="21" t="str">
        <f t="shared" si="8"/>
        <v/>
      </c>
      <c r="V26" s="22" t="str">
        <f t="shared" si="9"/>
        <v/>
      </c>
      <c r="W26" s="23" t="str">
        <f t="shared" si="10"/>
        <v/>
      </c>
    </row>
    <row r="27" spans="1:23" ht="15" customHeight="1" x14ac:dyDescent="0.25">
      <c r="A27" s="15">
        <f>IF(Planilha1!B25="","",HLOOKUP($X$4,Planilha1!$A$1:$FZ$130,ROWS($A$1:A25),0))</f>
        <v>22170252</v>
      </c>
      <c r="B27" s="13" t="str">
        <f>IF(Planilha1!B25="","",HLOOKUP($X$5,Planilha1!$A$1:$FZ$130,ROWS($B$1:B25),0))</f>
        <v>LUVA SOLD 25MM</v>
      </c>
      <c r="C27" s="16">
        <f>IF(Planilha1!B25="","",HLOOKUP($X$6,Planilha1!$A$1:$FZ$130,ROWS($C$1:C25),0))</f>
        <v>39174090</v>
      </c>
      <c r="D27" s="17">
        <f>IFERROR(IF(Planilha1!B25="","",HLOOKUP($X$7,Planilha1!$A$1:$FZ$130,ROWS($D$1:D25),0)),0)</f>
        <v>98</v>
      </c>
      <c r="E27" s="17">
        <f>IFERROR(IF(Planilha1!B25="","",HLOOKUP($X$8,Planilha1!$A$1:$FZ$130,ROWS($E$1:E25),0)),0)</f>
        <v>6.86</v>
      </c>
      <c r="F27" s="17">
        <f>IFERROR(IF(Planilha1!B25="","",HLOOKUP($X$9,Planilha1!$A$1:$FZ$130,ROWS($F$1:F25),0)),0)</f>
        <v>0</v>
      </c>
      <c r="G27" s="17">
        <f t="shared" si="14"/>
        <v>0</v>
      </c>
      <c r="H27" s="17">
        <f t="shared" si="11"/>
        <v>0</v>
      </c>
      <c r="I27" s="17">
        <f t="shared" si="2"/>
        <v>151.53739999999999</v>
      </c>
      <c r="J27" s="17">
        <f t="shared" si="12"/>
        <v>18.901358000000002</v>
      </c>
      <c r="K27" s="18">
        <f t="shared" si="13"/>
        <v>0.19287100000000001</v>
      </c>
      <c r="L27" s="28">
        <f>IFERROR(IF(Planilha1!B25="","",HLOOKUP($X$10,Planilha1!$A$1:$FZ$130,ROWS($L$1:L25),0)),0)</f>
        <v>7</v>
      </c>
      <c r="M27" s="28">
        <f>IFERROR(IF(Planilha1!B25="","",HLOOKUP($X$11,Planilha1!$A$1:$FZ$130,ROWS($M$1:M25),0)),0)</f>
        <v>0</v>
      </c>
      <c r="N27" s="30">
        <f t="shared" si="3"/>
        <v>0.54630000000000001</v>
      </c>
      <c r="O27" s="18"/>
      <c r="P27" s="19"/>
      <c r="Q27" s="34" t="str">
        <f t="shared" si="4"/>
        <v/>
      </c>
      <c r="R27" s="34" t="str">
        <f t="shared" si="5"/>
        <v/>
      </c>
      <c r="S27" s="36" t="str">
        <f t="shared" si="6"/>
        <v/>
      </c>
      <c r="T27" s="20" t="str">
        <f t="shared" si="7"/>
        <v/>
      </c>
      <c r="U27" s="21" t="str">
        <f t="shared" si="8"/>
        <v/>
      </c>
      <c r="V27" s="22" t="str">
        <f t="shared" si="9"/>
        <v/>
      </c>
      <c r="W27" s="23" t="str">
        <f t="shared" si="10"/>
        <v/>
      </c>
    </row>
    <row r="28" spans="1:23" ht="15" customHeight="1" x14ac:dyDescent="0.25">
      <c r="A28" s="15">
        <f>IF(Planilha1!B26="","",HLOOKUP($X$4,Planilha1!$A$1:$FZ$130,ROWS($A$1:A26),0))</f>
        <v>35447881</v>
      </c>
      <c r="B28" s="13" t="str">
        <f>IF(Planilha1!B26="","",HLOOKUP($X$5,Planilha1!$A$1:$FZ$130,ROWS($B$1:B26),0))</f>
        <v>LUVA SOLD MISTA 32MMX 1" CB</v>
      </c>
      <c r="C28" s="16">
        <f>IF(Planilha1!B26="","",HLOOKUP($X$6,Planilha1!$A$1:$FZ$130,ROWS($C$1:C26),0))</f>
        <v>39174090</v>
      </c>
      <c r="D28" s="17">
        <f>IFERROR(IF(Planilha1!B26="","",HLOOKUP($X$7,Planilha1!$A$1:$FZ$130,ROWS($D$1:D26),0)),0)</f>
        <v>62</v>
      </c>
      <c r="E28" s="17">
        <f>IFERROR(IF(Planilha1!B26="","",HLOOKUP($X$8,Planilha1!$A$1:$FZ$130,ROWS($E$1:E26),0)),0)</f>
        <v>4.34</v>
      </c>
      <c r="F28" s="17">
        <f>IFERROR(IF(Planilha1!B26="","",HLOOKUP($X$9,Planilha1!$A$1:$FZ$130,ROWS($F$1:F26),0)),0)</f>
        <v>0</v>
      </c>
      <c r="G28" s="17">
        <f t="shared" si="14"/>
        <v>0</v>
      </c>
      <c r="H28" s="17">
        <f t="shared" si="11"/>
        <v>0</v>
      </c>
      <c r="I28" s="17">
        <f t="shared" si="2"/>
        <v>95.870599999999996</v>
      </c>
      <c r="J28" s="17">
        <f t="shared" si="12"/>
        <v>11.958002</v>
      </c>
      <c r="K28" s="18">
        <f t="shared" si="13"/>
        <v>0.19287100000000001</v>
      </c>
      <c r="L28" s="28">
        <f>IFERROR(IF(Planilha1!B26="","",HLOOKUP($X$10,Planilha1!$A$1:$FZ$130,ROWS($L$1:L26),0)),0)</f>
        <v>7</v>
      </c>
      <c r="M28" s="28">
        <f>IFERROR(IF(Planilha1!B26="","",HLOOKUP($X$11,Planilha1!$A$1:$FZ$130,ROWS($M$1:M26),0)),0)</f>
        <v>0</v>
      </c>
      <c r="N28" s="30">
        <f t="shared" si="3"/>
        <v>0.54630000000000001</v>
      </c>
      <c r="O28" s="18"/>
      <c r="P28" s="19"/>
      <c r="Q28" s="34" t="str">
        <f t="shared" si="4"/>
        <v/>
      </c>
      <c r="R28" s="34" t="str">
        <f t="shared" si="5"/>
        <v/>
      </c>
      <c r="S28" s="36" t="str">
        <f t="shared" si="6"/>
        <v/>
      </c>
      <c r="T28" s="20" t="str">
        <f t="shared" si="7"/>
        <v/>
      </c>
      <c r="U28" s="21" t="str">
        <f t="shared" si="8"/>
        <v/>
      </c>
      <c r="V28" s="22" t="str">
        <f t="shared" si="9"/>
        <v/>
      </c>
      <c r="W28" s="23" t="str">
        <f t="shared" si="10"/>
        <v/>
      </c>
    </row>
    <row r="29" spans="1:23" ht="15" customHeight="1" x14ac:dyDescent="0.25">
      <c r="A29" s="15">
        <f>IF(Planilha1!B27="","",HLOOKUP($X$4,Planilha1!$A$1:$FZ$130,ROWS($A$1:A27),0))</f>
        <v>22216902</v>
      </c>
      <c r="B29" s="13" t="str">
        <f>IF(Planilha1!B27="","",HLOOKUP($X$5,Planilha1!$A$1:$FZ$130,ROWS($B$1:B27),0))</f>
        <v>TE RED 90 SOLD 50X25MM CB</v>
      </c>
      <c r="C29" s="16">
        <f>IF(Planilha1!B27="","",HLOOKUP($X$6,Planilha1!$A$1:$FZ$130,ROWS($C$1:C27),0))</f>
        <v>39174090</v>
      </c>
      <c r="D29" s="17">
        <f>IFERROR(IF(Planilha1!B27="","",HLOOKUP($X$7,Planilha1!$A$1:$FZ$130,ROWS($D$1:D27),0)),0)</f>
        <v>369</v>
      </c>
      <c r="E29" s="17">
        <f>IFERROR(IF(Planilha1!B27="","",HLOOKUP($X$8,Planilha1!$A$1:$FZ$130,ROWS($E$1:E27),0)),0)</f>
        <v>25.83</v>
      </c>
      <c r="F29" s="17">
        <f>IFERROR(IF(Planilha1!B27="","",HLOOKUP($X$9,Planilha1!$A$1:$FZ$130,ROWS($F$1:F27),0)),0)</f>
        <v>0</v>
      </c>
      <c r="G29" s="17">
        <f t="shared" ref="G29:G33" si="15">IF(D29="","",$G$2/$D$2*D29)</f>
        <v>0</v>
      </c>
      <c r="H29" s="17">
        <f t="shared" si="11"/>
        <v>0</v>
      </c>
      <c r="I29" s="17">
        <f t="shared" ref="I29:I34" si="16">IF(O29="T",0,IF(P29="X",V29,(D29+F29+G29)*N29+(D29+F29+G29)))</f>
        <v>570.5847</v>
      </c>
      <c r="J29" s="17">
        <f t="shared" si="12"/>
        <v>71.169399000000013</v>
      </c>
      <c r="K29" s="18">
        <f t="shared" si="13"/>
        <v>0.19287100000000004</v>
      </c>
      <c r="L29" s="28">
        <f>IFERROR(IF(Planilha1!B27="","",HLOOKUP($X$10,Planilha1!$A$1:$FZ$130,ROWS($L$1:L27),0)),0)</f>
        <v>7</v>
      </c>
      <c r="M29" s="28">
        <f>IFERROR(IF(Planilha1!B27="","",HLOOKUP($X$11,Planilha1!$A$1:$FZ$130,ROWS($M$1:M27),0)),0)</f>
        <v>0</v>
      </c>
      <c r="N29" s="30">
        <f t="shared" si="3"/>
        <v>0.54630000000000001</v>
      </c>
      <c r="O29" s="18"/>
      <c r="P29" s="19"/>
      <c r="Q29" s="34" t="str">
        <f t="shared" si="4"/>
        <v/>
      </c>
      <c r="R29" s="34" t="str">
        <f t="shared" si="5"/>
        <v/>
      </c>
      <c r="S29" s="36" t="str">
        <f t="shared" si="6"/>
        <v/>
      </c>
      <c r="T29" s="20" t="str">
        <f t="shared" si="7"/>
        <v/>
      </c>
      <c r="U29" s="21" t="str">
        <f t="shared" si="8"/>
        <v/>
      </c>
      <c r="V29" s="22" t="str">
        <f t="shared" si="9"/>
        <v/>
      </c>
      <c r="W29" s="23" t="str">
        <f t="shared" si="10"/>
        <v/>
      </c>
    </row>
    <row r="30" spans="1:23" ht="15" customHeight="1" x14ac:dyDescent="0.25">
      <c r="A30" s="15">
        <f>IF(Planilha1!B28="","",HLOOKUP($X$4,Planilha1!$A$1:$FZ$130,ROWS($A$1:A28),0))</f>
        <v>0</v>
      </c>
      <c r="B30" s="13">
        <f>IF(Planilha1!B28="","",HLOOKUP($X$5,Planilha1!$A$1:$FZ$130,ROWS($B$1:B28),0))</f>
        <v>0</v>
      </c>
      <c r="C30" s="16">
        <f>IF(Planilha1!B28="","",HLOOKUP($X$6,Planilha1!$A$1:$FZ$130,ROWS($C$1:C28),0))</f>
        <v>0</v>
      </c>
      <c r="D30" s="17">
        <f>IFERROR(IF(Planilha1!B28="","",HLOOKUP($X$7,Planilha1!$A$1:$FZ$130,ROWS($D$1:D28),0)),0)</f>
        <v>0</v>
      </c>
      <c r="E30" s="17">
        <f>IFERROR(IF(Planilha1!B28="","",HLOOKUP($X$8,Planilha1!$A$1:$FZ$130,ROWS($E$1:E28),0)),0)</f>
        <v>0</v>
      </c>
      <c r="F30" s="17">
        <f>IFERROR(IF(Planilha1!B28="","",HLOOKUP($X$9,Planilha1!$A$1:$FZ$130,ROWS($F$1:F28),0)),0)</f>
        <v>0</v>
      </c>
      <c r="G30" s="17">
        <f t="shared" si="15"/>
        <v>0</v>
      </c>
      <c r="H30" s="17">
        <f t="shared" si="11"/>
        <v>0</v>
      </c>
      <c r="I30" s="17" t="e">
        <f t="shared" si="16"/>
        <v>#VALUE!</v>
      </c>
      <c r="J30" s="17" t="str">
        <f t="shared" si="12"/>
        <v/>
      </c>
      <c r="K30" s="18" t="str">
        <f t="shared" si="13"/>
        <v/>
      </c>
      <c r="L30" s="28">
        <f>IFERROR(IF(Planilha1!B28="","",HLOOKUP($X$10,Planilha1!$A$1:$FZ$130,ROWS($L$1:L28),0)),0)</f>
        <v>0</v>
      </c>
      <c r="M30" s="28">
        <f>IFERROR(IF(Planilha1!B28="","",HLOOKUP($X$11,Planilha1!$A$1:$FZ$130,ROWS($M$1:M28),0)),0)</f>
        <v>0</v>
      </c>
      <c r="N30" s="30" t="str">
        <f>IF(L30="","",IF(L30=4,59.61%,IF(L30=7,54.63%,IF(L30=12,46.31%,""))))</f>
        <v/>
      </c>
      <c r="O30" s="18"/>
      <c r="P30" s="19"/>
      <c r="Q30" s="34" t="str">
        <f t="shared" si="4"/>
        <v/>
      </c>
      <c r="R30" s="34" t="str">
        <f t="shared" si="5"/>
        <v/>
      </c>
      <c r="S30" s="36" t="str">
        <f t="shared" si="6"/>
        <v/>
      </c>
      <c r="T30" s="20" t="str">
        <f t="shared" si="7"/>
        <v/>
      </c>
      <c r="U30" s="21" t="str">
        <f t="shared" si="8"/>
        <v/>
      </c>
      <c r="V30" s="22" t="str">
        <f t="shared" si="9"/>
        <v/>
      </c>
      <c r="W30" s="23" t="str">
        <f t="shared" si="10"/>
        <v/>
      </c>
    </row>
    <row r="31" spans="1:23" ht="15" customHeight="1" x14ac:dyDescent="0.25">
      <c r="A31" s="15">
        <f>IF(Planilha1!B29="","",HLOOKUP($X$4,Planilha1!$A$1:$FZ$130,ROWS($A$1:A29),0))</f>
        <v>0</v>
      </c>
      <c r="B31" s="13">
        <f>IF(Planilha1!B29="","",HLOOKUP($X$5,Planilha1!$A$1:$FZ$130,ROWS($B$1:B29),0))</f>
        <v>0</v>
      </c>
      <c r="C31" s="16">
        <f>IF(Planilha1!B29="","",HLOOKUP($X$6,Planilha1!$A$1:$FZ$130,ROWS($C$1:C29),0))</f>
        <v>0</v>
      </c>
      <c r="D31" s="17">
        <f>IFERROR(IF(Planilha1!B29="","",HLOOKUP($X$7,Planilha1!$A$1:$FZ$130,ROWS($D$1:D29),0)),0)</f>
        <v>0</v>
      </c>
      <c r="E31" s="17">
        <f>IFERROR(IF(Planilha1!B29="","",HLOOKUP($X$8,Planilha1!$A$1:$FZ$130,ROWS($E$1:E29),0)),0)</f>
        <v>0</v>
      </c>
      <c r="F31" s="17">
        <f>IFERROR(IF(Planilha1!B29="","",HLOOKUP($X$9,Planilha1!$A$1:$FZ$130,ROWS($F$1:F29),0)),0)</f>
        <v>0</v>
      </c>
      <c r="G31" s="17">
        <f t="shared" si="15"/>
        <v>0</v>
      </c>
      <c r="H31" s="17">
        <f t="shared" si="11"/>
        <v>0</v>
      </c>
      <c r="I31" s="17">
        <f t="shared" si="16"/>
        <v>0</v>
      </c>
      <c r="J31" s="17" t="str">
        <f t="shared" si="12"/>
        <v/>
      </c>
      <c r="K31" s="18" t="str">
        <f t="shared" si="13"/>
        <v/>
      </c>
      <c r="L31" s="28">
        <f>IFERROR(IF(Planilha1!B29="","",HLOOKUP($X$10,Planilha1!$A$1:$FZ$130,ROWS($L$1:L29),0)),0)</f>
        <v>0</v>
      </c>
      <c r="M31" s="28">
        <f>IFERROR(IF(Planilha1!B29="","",HLOOKUP($X$11,Planilha1!$A$1:$FZ$130,ROWS($M$1:M29),0)),0)</f>
        <v>0</v>
      </c>
      <c r="N31" s="30" t="str">
        <f t="shared" ref="N31:N33" si="17">IF(L31="","",IF(L31=4,59.61%,IF(L31=7,54.63%,IF(L31=12,46.31%,""))))</f>
        <v/>
      </c>
      <c r="O31" s="18" t="s">
        <v>277</v>
      </c>
      <c r="P31" s="19"/>
      <c r="Q31" s="34" t="str">
        <f t="shared" si="4"/>
        <v/>
      </c>
      <c r="R31" s="34" t="str">
        <f t="shared" si="5"/>
        <v/>
      </c>
      <c r="S31" s="36" t="str">
        <f t="shared" si="6"/>
        <v/>
      </c>
      <c r="T31" s="20" t="str">
        <f t="shared" si="7"/>
        <v/>
      </c>
      <c r="U31" s="21" t="str">
        <f t="shared" si="8"/>
        <v/>
      </c>
      <c r="V31" s="22" t="str">
        <f t="shared" si="9"/>
        <v/>
      </c>
      <c r="W31" s="23" t="str">
        <f t="shared" si="10"/>
        <v/>
      </c>
    </row>
    <row r="32" spans="1:23" ht="15" customHeight="1" x14ac:dyDescent="0.25">
      <c r="A32" s="15">
        <f>IF(Planilha1!B30="","",HLOOKUP($X$4,Planilha1!$A$1:$FZ$130,ROWS($A$1:A30),0))</f>
        <v>0</v>
      </c>
      <c r="B32" s="13">
        <f>IF(Planilha1!B30="","",HLOOKUP($X$5,Planilha1!$A$1:$FZ$130,ROWS($B$1:B30),0))</f>
        <v>0</v>
      </c>
      <c r="C32" s="16">
        <f>IF(Planilha1!B30="","",HLOOKUP($X$6,Planilha1!$A$1:$FZ$130,ROWS($C$1:C30),0))</f>
        <v>0</v>
      </c>
      <c r="D32" s="17">
        <f>IFERROR(IF(Planilha1!B30="","",HLOOKUP($X$7,Planilha1!$A$1:$FZ$130,ROWS($D$1:D30),0)),0)</f>
        <v>0</v>
      </c>
      <c r="E32" s="17">
        <f>IFERROR(IF(Planilha1!B30="","",HLOOKUP($X$8,Planilha1!$A$1:$FZ$130,ROWS($E$1:E30),0)),0)</f>
        <v>0</v>
      </c>
      <c r="F32" s="17">
        <f>IFERROR(IF(Planilha1!B30="","",HLOOKUP($X$9,Planilha1!$A$1:$FZ$130,ROWS($F$1:F30),0)),0)</f>
        <v>0</v>
      </c>
      <c r="G32" s="17">
        <f t="shared" si="15"/>
        <v>0</v>
      </c>
      <c r="H32" s="17">
        <f t="shared" si="11"/>
        <v>0</v>
      </c>
      <c r="I32" s="17">
        <f t="shared" si="16"/>
        <v>0</v>
      </c>
      <c r="J32" s="17" t="str">
        <f t="shared" si="12"/>
        <v/>
      </c>
      <c r="K32" s="18" t="str">
        <f t="shared" si="13"/>
        <v/>
      </c>
      <c r="L32" s="28">
        <f>IFERROR(IF(Planilha1!B30="","",HLOOKUP($X$10,Planilha1!$A$1:$FZ$130,ROWS($L$1:L30),0)),0)</f>
        <v>0</v>
      </c>
      <c r="M32" s="28">
        <f>IFERROR(IF(Planilha1!B30="","",HLOOKUP($X$11,Planilha1!$A$1:$FZ$130,ROWS($M$1:M30),0)),0)</f>
        <v>0</v>
      </c>
      <c r="N32" s="30" t="str">
        <f t="shared" si="17"/>
        <v/>
      </c>
      <c r="O32" s="18" t="s">
        <v>277</v>
      </c>
      <c r="P32" s="19"/>
      <c r="Q32" s="34" t="str">
        <f t="shared" si="4"/>
        <v/>
      </c>
      <c r="R32" s="34" t="str">
        <f t="shared" si="5"/>
        <v/>
      </c>
      <c r="S32" s="36" t="str">
        <f t="shared" si="6"/>
        <v/>
      </c>
      <c r="T32" s="20" t="str">
        <f t="shared" si="7"/>
        <v/>
      </c>
      <c r="U32" s="21" t="str">
        <f t="shared" si="8"/>
        <v/>
      </c>
      <c r="V32" s="22" t="str">
        <f t="shared" si="9"/>
        <v/>
      </c>
      <c r="W32" s="23" t="str">
        <f t="shared" si="10"/>
        <v/>
      </c>
    </row>
    <row r="33" spans="1:23" ht="15" customHeight="1" x14ac:dyDescent="0.25">
      <c r="A33" s="15" t="str">
        <f>IF(Planilha1!B31="","",HLOOKUP($X$4,Planilha1!$A$1:$FZ$130,ROWS($A$1:A31),0))</f>
        <v/>
      </c>
      <c r="B33" s="13" t="str">
        <f>IF(Planilha1!B31="","",HLOOKUP($X$5,Planilha1!$A$1:$FZ$130,ROWS($B$1:B31),0))</f>
        <v/>
      </c>
      <c r="C33" s="16" t="str">
        <f>IF(Planilha1!B31="","",HLOOKUP($X$6,Planilha1!$A$1:$FZ$130,ROWS($C$1:C31),0))</f>
        <v/>
      </c>
      <c r="D33" s="17" t="str">
        <f>IFERROR(IF(Planilha1!B31="","",HLOOKUP($X$7,Planilha1!$A$1:$FZ$130,ROWS($D$1:D31),0)),0)</f>
        <v/>
      </c>
      <c r="E33" s="17" t="str">
        <f>IFERROR(IF(Planilha1!B31="","",HLOOKUP($X$8,Planilha1!$A$1:$FZ$130,ROWS($E$1:E31),0)),0)</f>
        <v/>
      </c>
      <c r="F33" s="17" t="str">
        <f>IFERROR(IF(Planilha1!B31="","",HLOOKUP($X$9,Planilha1!$A$1:$FZ$130,ROWS($F$1:F31),0)),0)</f>
        <v/>
      </c>
      <c r="G33" s="17" t="str">
        <f t="shared" si="15"/>
        <v/>
      </c>
      <c r="H33" s="17" t="str">
        <f t="shared" si="11"/>
        <v/>
      </c>
      <c r="I33" s="17">
        <f t="shared" si="16"/>
        <v>0</v>
      </c>
      <c r="J33" s="17" t="str">
        <f t="shared" si="12"/>
        <v/>
      </c>
      <c r="K33" s="18" t="str">
        <f t="shared" si="13"/>
        <v/>
      </c>
      <c r="L33" s="28" t="str">
        <f>IFERROR(IF(Planilha1!B31="","",HLOOKUP($X$10,Planilha1!$A$1:$FZ$130,ROWS($L$1:L31),0)),0)</f>
        <v/>
      </c>
      <c r="M33" s="28" t="str">
        <f>IFERROR(IF(Planilha1!B31="","",HLOOKUP($X$11,Planilha1!$A$1:$FZ$130,ROWS($M$1:M31),0)),0)</f>
        <v/>
      </c>
      <c r="N33" s="30" t="str">
        <f t="shared" si="17"/>
        <v/>
      </c>
      <c r="O33" s="18" t="s">
        <v>277</v>
      </c>
      <c r="P33" s="19"/>
      <c r="Q33" s="34" t="str">
        <f t="shared" si="4"/>
        <v/>
      </c>
      <c r="R33" s="34" t="str">
        <f t="shared" si="5"/>
        <v/>
      </c>
      <c r="S33" s="36" t="str">
        <f t="shared" si="6"/>
        <v/>
      </c>
      <c r="T33" s="20" t="str">
        <f t="shared" si="7"/>
        <v/>
      </c>
      <c r="U33" s="21" t="str">
        <f t="shared" si="8"/>
        <v/>
      </c>
      <c r="V33" s="22" t="str">
        <f t="shared" si="9"/>
        <v/>
      </c>
      <c r="W33" s="23" t="str">
        <f t="shared" si="10"/>
        <v/>
      </c>
    </row>
    <row r="34" spans="1:23" ht="15" customHeight="1" x14ac:dyDescent="0.25">
      <c r="A34" s="15" t="str">
        <f>IF(Planilha1!B32="","",HLOOKUP($X$4,Planilha1!$A$1:$FZ$130,ROWS($A$1:A32),0))</f>
        <v/>
      </c>
      <c r="B34" s="13" t="str">
        <f>IF(Planilha1!B32="","",HLOOKUP($X$5,Planilha1!$A$1:$FZ$130,ROWS($B$1:B32),0))</f>
        <v/>
      </c>
      <c r="C34" s="16" t="str">
        <f>IF(Planilha1!B32="","",HLOOKUP($X$6,Planilha1!$A$1:$FZ$130,ROWS($C$1:C32),0))</f>
        <v/>
      </c>
      <c r="D34" s="17" t="str">
        <f>IFERROR(IF(Planilha1!B32="","",HLOOKUP($X$7,Planilha1!$A$1:$FZ$130,ROWS($D$1:D32),0)),0)</f>
        <v/>
      </c>
      <c r="E34" s="17" t="str">
        <f>IFERROR(IF(Planilha1!B32="","",HLOOKUP($X$8,Planilha1!$A$1:$FZ$130,ROWS($E$1:E32),0)),0)</f>
        <v/>
      </c>
      <c r="F34" s="17" t="str">
        <f>IFERROR(IF(Planilha1!B32="","",HLOOKUP($X$9,Planilha1!$A$1:$FZ$130,ROWS($F$1:F32),0)),0)</f>
        <v/>
      </c>
      <c r="G34" s="17" t="str">
        <f t="shared" ref="G34:G97" si="18">IF(D34="","",$G$2/$D$2*D34)</f>
        <v/>
      </c>
      <c r="H34" s="17" t="str">
        <f t="shared" ref="H34:H97" si="19">IF(G34="","",G34*$H$2)</f>
        <v/>
      </c>
      <c r="I34" s="17">
        <f t="shared" si="16"/>
        <v>0</v>
      </c>
      <c r="J34" s="17" t="str">
        <f t="shared" ref="J34:J97" si="20">IF(N34="","",IF(P34="X",W34,(I34*17%)-E34-H34))</f>
        <v/>
      </c>
      <c r="K34" s="18" t="str">
        <f t="shared" ref="K34:K97" si="21">IF(J34="","",IFERROR(J34/D34,0))</f>
        <v/>
      </c>
      <c r="L34" s="28" t="str">
        <f>IFERROR(IF(Planilha1!B32="","",HLOOKUP($X$10,Planilha1!$A$1:$FZ$130,ROWS($L$1:L32),0)),0)</f>
        <v/>
      </c>
      <c r="M34" s="28" t="str">
        <f>IFERROR(IF(Planilha1!B32="","",HLOOKUP($X$11,Planilha1!$A$1:$FZ$130,ROWS($M$1:M32),0)),0)</f>
        <v/>
      </c>
      <c r="N34" s="30" t="str">
        <f t="shared" ref="N34:N97" si="22">IF(L34="","",IF(L34=4,59.61%,IF(L34=7,54.63%,IF(L34=12,46.31%,""))))</f>
        <v/>
      </c>
      <c r="O34" s="18" t="s">
        <v>277</v>
      </c>
      <c r="P34" s="19"/>
      <c r="Q34" s="34" t="str">
        <f t="shared" si="4"/>
        <v/>
      </c>
      <c r="R34" s="34" t="str">
        <f t="shared" si="5"/>
        <v/>
      </c>
      <c r="S34" s="36" t="str">
        <f t="shared" si="6"/>
        <v/>
      </c>
      <c r="T34" s="20" t="str">
        <f t="shared" si="7"/>
        <v/>
      </c>
      <c r="U34" s="21" t="str">
        <f t="shared" si="8"/>
        <v/>
      </c>
      <c r="V34" s="22" t="str">
        <f t="shared" si="9"/>
        <v/>
      </c>
      <c r="W34" s="23" t="str">
        <f t="shared" si="10"/>
        <v/>
      </c>
    </row>
    <row r="35" spans="1:23" ht="15" customHeight="1" x14ac:dyDescent="0.25">
      <c r="A35" s="15" t="str">
        <f>IF(Planilha1!B33="","",HLOOKUP($X$4,Planilha1!$A$1:$FZ$130,ROWS($A$1:A33),0))</f>
        <v/>
      </c>
      <c r="B35" s="13" t="str">
        <f>IF(Planilha1!B33="","",HLOOKUP($X$5,Planilha1!$A$1:$FZ$130,ROWS($B$1:B33),0))</f>
        <v/>
      </c>
      <c r="C35" s="16" t="str">
        <f>IF(Planilha1!B33="","",HLOOKUP($X$6,Planilha1!$A$1:$FZ$130,ROWS($C$1:C33),0))</f>
        <v/>
      </c>
      <c r="D35" s="17" t="str">
        <f>IFERROR(IF(Planilha1!B33="","",HLOOKUP($X$7,Planilha1!$A$1:$FZ$130,ROWS($D$1:D33),0)),0)</f>
        <v/>
      </c>
      <c r="E35" s="17" t="str">
        <f>IFERROR(IF(Planilha1!B33="","",HLOOKUP($X$8,Planilha1!$A$1:$FZ$130,ROWS($E$1:E33),0)),0)</f>
        <v/>
      </c>
      <c r="F35" s="17" t="str">
        <f>IFERROR(IF(Planilha1!B33="","",HLOOKUP($X$9,Planilha1!$A$1:$FZ$130,ROWS($F$1:F33),0)),0)</f>
        <v/>
      </c>
      <c r="G35" s="17" t="str">
        <f t="shared" si="18"/>
        <v/>
      </c>
      <c r="H35" s="17" t="str">
        <f t="shared" si="19"/>
        <v/>
      </c>
      <c r="I35" s="17">
        <f t="shared" ref="I35:I37" si="23">IF(O35="T",0,IF(P35="X",V35,(D35+F35+G35)*N35+(D35+F35+G35)))</f>
        <v>0</v>
      </c>
      <c r="J35" s="17" t="str">
        <f t="shared" si="20"/>
        <v/>
      </c>
      <c r="K35" s="18" t="str">
        <f t="shared" si="21"/>
        <v/>
      </c>
      <c r="L35" s="28" t="str">
        <f>IFERROR(IF(Planilha1!B33="","",HLOOKUP($X$10,Planilha1!$A$1:$FZ$130,ROWS($L$1:L33),0)),0)</f>
        <v/>
      </c>
      <c r="M35" s="28" t="str">
        <f>IFERROR(IF(Planilha1!B33="","",HLOOKUP($X$11,Planilha1!$A$1:$FZ$130,ROWS($M$1:M33),0)),0)</f>
        <v/>
      </c>
      <c r="N35" s="30" t="str">
        <f t="shared" si="22"/>
        <v/>
      </c>
      <c r="O35" s="18" t="s">
        <v>277</v>
      </c>
      <c r="P35" s="19"/>
      <c r="Q35" s="34" t="str">
        <f t="shared" si="4"/>
        <v/>
      </c>
      <c r="R35" s="34" t="str">
        <f t="shared" si="5"/>
        <v/>
      </c>
      <c r="S35" s="36" t="str">
        <f t="shared" si="6"/>
        <v/>
      </c>
      <c r="T35" s="20" t="str">
        <f t="shared" si="7"/>
        <v/>
      </c>
      <c r="U35" s="21" t="str">
        <f t="shared" si="8"/>
        <v/>
      </c>
      <c r="V35" s="22" t="str">
        <f t="shared" si="9"/>
        <v/>
      </c>
      <c r="W35" s="23" t="str">
        <f t="shared" si="10"/>
        <v/>
      </c>
    </row>
    <row r="36" spans="1:23" ht="15" customHeight="1" x14ac:dyDescent="0.25">
      <c r="A36" s="15" t="str">
        <f>IF(Planilha1!B34="","",HLOOKUP($X$4,Planilha1!$A$1:$FZ$130,ROWS($A$1:A34),0))</f>
        <v/>
      </c>
      <c r="B36" s="13" t="str">
        <f>IF(Planilha1!B34="","",HLOOKUP($X$5,Planilha1!$A$1:$FZ$130,ROWS($B$1:B34),0))</f>
        <v/>
      </c>
      <c r="C36" s="16" t="str">
        <f>IF(Planilha1!B34="","",HLOOKUP($X$6,Planilha1!$A$1:$FZ$130,ROWS($C$1:C34),0))</f>
        <v/>
      </c>
      <c r="D36" s="17" t="str">
        <f>IFERROR(IF(Planilha1!B34="","",HLOOKUP($X$7,Planilha1!$A$1:$FZ$130,ROWS($D$1:D34),0)),0)</f>
        <v/>
      </c>
      <c r="E36" s="17" t="str">
        <f>IFERROR(IF(Planilha1!B34="","",HLOOKUP($X$8,Planilha1!$A$1:$FZ$130,ROWS($E$1:E34),0)),0)</f>
        <v/>
      </c>
      <c r="F36" s="17" t="str">
        <f>IFERROR(IF(Planilha1!B34="","",HLOOKUP($X$9,Planilha1!$A$1:$FZ$130,ROWS($F$1:F34),0)),0)</f>
        <v/>
      </c>
      <c r="G36" s="17" t="str">
        <f t="shared" si="18"/>
        <v/>
      </c>
      <c r="H36" s="17" t="str">
        <f t="shared" si="19"/>
        <v/>
      </c>
      <c r="I36" s="17" t="e">
        <f t="shared" si="23"/>
        <v>#VALUE!</v>
      </c>
      <c r="J36" s="17" t="str">
        <f t="shared" si="20"/>
        <v/>
      </c>
      <c r="K36" s="18" t="str">
        <f t="shared" si="21"/>
        <v/>
      </c>
      <c r="L36" s="28" t="str">
        <f>IFERROR(IF(Planilha1!B34="","",HLOOKUP($X$10,Planilha1!$A$1:$FZ$130,ROWS($L$1:L34),0)),0)</f>
        <v/>
      </c>
      <c r="M36" s="28" t="str">
        <f>IFERROR(IF(Planilha1!B34="","",HLOOKUP($X$11,Planilha1!$A$1:$FZ$130,ROWS($M$1:M34),0)),0)</f>
        <v/>
      </c>
      <c r="N36" s="30" t="str">
        <f t="shared" si="22"/>
        <v/>
      </c>
      <c r="O36" s="18"/>
      <c r="P36" s="19"/>
      <c r="Q36" s="34" t="str">
        <f t="shared" si="4"/>
        <v/>
      </c>
      <c r="R36" s="34" t="str">
        <f t="shared" si="5"/>
        <v/>
      </c>
      <c r="S36" s="36" t="str">
        <f t="shared" si="6"/>
        <v/>
      </c>
      <c r="T36" s="20" t="str">
        <f t="shared" si="7"/>
        <v/>
      </c>
      <c r="U36" s="21" t="str">
        <f t="shared" si="8"/>
        <v/>
      </c>
      <c r="V36" s="22" t="str">
        <f t="shared" si="9"/>
        <v/>
      </c>
      <c r="W36" s="23" t="str">
        <f t="shared" si="10"/>
        <v/>
      </c>
    </row>
    <row r="37" spans="1:23" ht="15" customHeight="1" x14ac:dyDescent="0.25">
      <c r="A37" s="15" t="str">
        <f>IF(Planilha1!B35="","",HLOOKUP($X$4,Planilha1!$A$1:$FZ$130,ROWS($A$1:A35),0))</f>
        <v/>
      </c>
      <c r="B37" s="13" t="str">
        <f>IF(Planilha1!B35="","",HLOOKUP($X$5,Planilha1!$A$1:$FZ$130,ROWS($B$1:B35),0))</f>
        <v/>
      </c>
      <c r="C37" s="16" t="str">
        <f>IF(Planilha1!B35="","",HLOOKUP($X$6,Planilha1!$A$1:$FZ$130,ROWS($C$1:C35),0))</f>
        <v/>
      </c>
      <c r="D37" s="17" t="str">
        <f>IFERROR(IF(Planilha1!B35="","",HLOOKUP($X$7,Planilha1!$A$1:$FZ$130,ROWS($D$1:D35),0)),0)</f>
        <v/>
      </c>
      <c r="E37" s="17" t="str">
        <f>IFERROR(IF(Planilha1!B35="","",HLOOKUP($X$8,Planilha1!$A$1:$FZ$130,ROWS($E$1:E35),0)),0)</f>
        <v/>
      </c>
      <c r="F37" s="17" t="str">
        <f>IFERROR(IF(Planilha1!B35="","",HLOOKUP($X$9,Planilha1!$A$1:$FZ$130,ROWS($F$1:F35),0)),0)</f>
        <v/>
      </c>
      <c r="G37" s="17" t="str">
        <f t="shared" si="18"/>
        <v/>
      </c>
      <c r="H37" s="17" t="str">
        <f t="shared" si="19"/>
        <v/>
      </c>
      <c r="I37" s="17">
        <f t="shared" si="23"/>
        <v>0</v>
      </c>
      <c r="J37" s="17" t="str">
        <f t="shared" si="20"/>
        <v/>
      </c>
      <c r="K37" s="18" t="str">
        <f t="shared" si="21"/>
        <v/>
      </c>
      <c r="L37" s="28" t="str">
        <f>IFERROR(IF(Planilha1!B35="","",HLOOKUP($X$10,Planilha1!$A$1:$FZ$130,ROWS($L$1:L35),0)),0)</f>
        <v/>
      </c>
      <c r="M37" s="28" t="str">
        <f>IFERROR(IF(Planilha1!B35="","",HLOOKUP($X$11,Planilha1!$A$1:$FZ$130,ROWS($M$1:M35),0)),0)</f>
        <v/>
      </c>
      <c r="N37" s="30" t="str">
        <f t="shared" si="22"/>
        <v/>
      </c>
      <c r="O37" s="18" t="s">
        <v>277</v>
      </c>
      <c r="P37" s="19"/>
      <c r="Q37" s="34" t="str">
        <f t="shared" si="4"/>
        <v/>
      </c>
      <c r="R37" s="34" t="str">
        <f t="shared" si="5"/>
        <v/>
      </c>
      <c r="S37" s="36" t="str">
        <f t="shared" si="6"/>
        <v/>
      </c>
      <c r="T37" s="20" t="str">
        <f t="shared" si="7"/>
        <v/>
      </c>
      <c r="U37" s="21" t="str">
        <f t="shared" si="8"/>
        <v/>
      </c>
      <c r="V37" s="22" t="str">
        <f t="shared" si="9"/>
        <v/>
      </c>
      <c r="W37" s="23" t="str">
        <f t="shared" si="10"/>
        <v/>
      </c>
    </row>
    <row r="38" spans="1:23" ht="15" customHeight="1" x14ac:dyDescent="0.25">
      <c r="A38" s="15" t="str">
        <f>IF(Planilha1!B36="","",HLOOKUP($X$4,Planilha1!$A$1:$FZ$130,ROWS($A$1:A36),0))</f>
        <v/>
      </c>
      <c r="B38" s="13" t="str">
        <f>IF(Planilha1!B36="","",HLOOKUP($X$5,Planilha1!$A$1:$FZ$130,ROWS($B$1:B36),0))</f>
        <v/>
      </c>
      <c r="C38" s="16" t="str">
        <f>IF(Planilha1!B36="","",HLOOKUP($X$6,Planilha1!$A$1:$FZ$130,ROWS($C$1:C36),0))</f>
        <v/>
      </c>
      <c r="D38" s="17" t="str">
        <f>IFERROR(IF(Planilha1!B36="","",HLOOKUP($X$7,Planilha1!$A$1:$FZ$130,ROWS($D$1:D36),0)),0)</f>
        <v/>
      </c>
      <c r="E38" s="17" t="str">
        <f>IFERROR(IF(Planilha1!B36="","",HLOOKUP($X$8,Planilha1!$A$1:$FZ$130,ROWS($E$1:E36),0)),0)</f>
        <v/>
      </c>
      <c r="F38" s="17" t="str">
        <f>IFERROR(IF(Planilha1!B36="","",HLOOKUP($X$9,Planilha1!$A$1:$FZ$130,ROWS($F$1:F36),0)),0)</f>
        <v/>
      </c>
      <c r="G38" s="17" t="str">
        <f t="shared" si="18"/>
        <v/>
      </c>
      <c r="H38" s="17" t="str">
        <f t="shared" si="19"/>
        <v/>
      </c>
      <c r="I38" s="17" t="str">
        <f t="shared" ref="I5:I68" si="24">IF(N38="","",IF(P38="X",V38,(D38+F38+G38)*N38+(D38+F38+G38)))</f>
        <v/>
      </c>
      <c r="J38" s="17" t="str">
        <f t="shared" si="20"/>
        <v/>
      </c>
      <c r="K38" s="18" t="str">
        <f t="shared" si="21"/>
        <v/>
      </c>
      <c r="L38" s="28" t="str">
        <f>IFERROR(IF(Planilha1!B36="","",HLOOKUP($X$10,Planilha1!$A$1:$FZ$130,ROWS($L$1:L36),0)),0)</f>
        <v/>
      </c>
      <c r="M38" s="28" t="str">
        <f>IFERROR(IF(Planilha1!B36="","",HLOOKUP($X$11,Planilha1!$A$1:$FZ$130,ROWS($M$1:M36),0)),0)</f>
        <v/>
      </c>
      <c r="N38" s="30" t="str">
        <f t="shared" si="22"/>
        <v/>
      </c>
      <c r="O38" s="30"/>
      <c r="P38" s="19"/>
      <c r="Q38" s="34" t="str">
        <f t="shared" si="4"/>
        <v/>
      </c>
      <c r="R38" s="34" t="str">
        <f t="shared" si="5"/>
        <v/>
      </c>
      <c r="S38" s="36" t="str">
        <f t="shared" si="6"/>
        <v/>
      </c>
      <c r="T38" s="20" t="str">
        <f t="shared" si="7"/>
        <v/>
      </c>
      <c r="U38" s="21" t="str">
        <f t="shared" si="8"/>
        <v/>
      </c>
      <c r="V38" s="22" t="str">
        <f t="shared" si="9"/>
        <v/>
      </c>
      <c r="W38" s="23" t="str">
        <f t="shared" si="10"/>
        <v/>
      </c>
    </row>
    <row r="39" spans="1:23" ht="15" customHeight="1" x14ac:dyDescent="0.25">
      <c r="A39" s="15" t="str">
        <f>IF(Planilha1!B37="","",HLOOKUP($X$4,Planilha1!$A$1:$FZ$130,ROWS($A$1:A37),0))</f>
        <v/>
      </c>
      <c r="B39" s="13" t="str">
        <f>IF(Planilha1!B37="","",HLOOKUP($X$5,Planilha1!$A$1:$FZ$130,ROWS($B$1:B37),0))</f>
        <v/>
      </c>
      <c r="C39" s="16" t="str">
        <f>IF(Planilha1!B37="","",HLOOKUP($X$6,Planilha1!$A$1:$FZ$130,ROWS($C$1:C37),0))</f>
        <v/>
      </c>
      <c r="D39" s="17" t="str">
        <f>IFERROR(IF(Planilha1!B37="","",HLOOKUP($X$7,Planilha1!$A$1:$FZ$130,ROWS($D$1:D37),0)),0)</f>
        <v/>
      </c>
      <c r="E39" s="17" t="str">
        <f>IFERROR(IF(Planilha1!B37="","",HLOOKUP($X$8,Planilha1!$A$1:$FZ$130,ROWS($E$1:E37),0)),0)</f>
        <v/>
      </c>
      <c r="F39" s="17" t="str">
        <f>IFERROR(IF(Planilha1!B37="","",HLOOKUP($X$9,Planilha1!$A$1:$FZ$130,ROWS($F$1:F37),0)),0)</f>
        <v/>
      </c>
      <c r="G39" s="17" t="str">
        <f t="shared" si="18"/>
        <v/>
      </c>
      <c r="H39" s="17" t="str">
        <f t="shared" si="19"/>
        <v/>
      </c>
      <c r="I39" s="17" t="str">
        <f t="shared" si="24"/>
        <v/>
      </c>
      <c r="J39" s="17" t="str">
        <f t="shared" si="20"/>
        <v/>
      </c>
      <c r="K39" s="18" t="str">
        <f t="shared" si="21"/>
        <v/>
      </c>
      <c r="L39" s="28" t="str">
        <f>IFERROR(IF(Planilha1!B37="","",HLOOKUP($X$10,Planilha1!$A$1:$FZ$130,ROWS($L$1:L37),0)),0)</f>
        <v/>
      </c>
      <c r="M39" s="28" t="str">
        <f>IFERROR(IF(Planilha1!B37="","",HLOOKUP($X$11,Planilha1!$A$1:$FZ$130,ROWS($M$1:M37),0)),0)</f>
        <v/>
      </c>
      <c r="N39" s="30" t="str">
        <f t="shared" si="22"/>
        <v/>
      </c>
      <c r="O39" s="30"/>
      <c r="P39" s="19"/>
      <c r="Q39" s="34" t="str">
        <f t="shared" si="4"/>
        <v/>
      </c>
      <c r="R39" s="34" t="str">
        <f t="shared" si="5"/>
        <v/>
      </c>
      <c r="S39" s="36" t="str">
        <f t="shared" si="6"/>
        <v/>
      </c>
      <c r="T39" s="20" t="str">
        <f t="shared" si="7"/>
        <v/>
      </c>
      <c r="U39" s="21" t="str">
        <f t="shared" si="8"/>
        <v/>
      </c>
      <c r="V39" s="22" t="str">
        <f t="shared" si="9"/>
        <v/>
      </c>
      <c r="W39" s="23" t="str">
        <f t="shared" si="10"/>
        <v/>
      </c>
    </row>
    <row r="40" spans="1:23" ht="15" customHeight="1" x14ac:dyDescent="0.25">
      <c r="A40" s="15" t="str">
        <f>IF(Planilha1!B38="","",HLOOKUP($X$4,Planilha1!$A$1:$FZ$130,ROWS($A$1:A38),0))</f>
        <v/>
      </c>
      <c r="B40" s="13" t="str">
        <f>IF(Planilha1!B38="","",HLOOKUP($X$5,Planilha1!$A$1:$FZ$130,ROWS($B$1:B38),0))</f>
        <v/>
      </c>
      <c r="C40" s="16" t="str">
        <f>IF(Planilha1!B38="","",HLOOKUP($X$6,Planilha1!$A$1:$FZ$130,ROWS($C$1:C38),0))</f>
        <v/>
      </c>
      <c r="D40" s="17" t="str">
        <f>IFERROR(IF(Planilha1!B38="","",HLOOKUP($X$7,Planilha1!$A$1:$FZ$130,ROWS($D$1:D38),0)),0)</f>
        <v/>
      </c>
      <c r="E40" s="17" t="str">
        <f>IFERROR(IF(Planilha1!B38="","",HLOOKUP($X$8,Planilha1!$A$1:$FZ$130,ROWS($E$1:E38),0)),0)</f>
        <v/>
      </c>
      <c r="F40" s="17" t="str">
        <f>IFERROR(IF(Planilha1!B38="","",HLOOKUP($X$9,Planilha1!$A$1:$FZ$130,ROWS($F$1:F38),0)),0)</f>
        <v/>
      </c>
      <c r="G40" s="17" t="str">
        <f t="shared" si="18"/>
        <v/>
      </c>
      <c r="H40" s="17" t="str">
        <f t="shared" si="19"/>
        <v/>
      </c>
      <c r="I40" s="17" t="str">
        <f t="shared" si="24"/>
        <v/>
      </c>
      <c r="J40" s="17" t="str">
        <f t="shared" si="20"/>
        <v/>
      </c>
      <c r="K40" s="18" t="str">
        <f t="shared" si="21"/>
        <v/>
      </c>
      <c r="L40" s="28" t="str">
        <f>IFERROR(IF(Planilha1!B38="","",HLOOKUP($X$10,Planilha1!$A$1:$FZ$130,ROWS($L$1:L38),0)),0)</f>
        <v/>
      </c>
      <c r="M40" s="28" t="str">
        <f>IFERROR(IF(Planilha1!B38="","",HLOOKUP($X$11,Planilha1!$A$1:$FZ$130,ROWS($M$1:M38),0)),0)</f>
        <v/>
      </c>
      <c r="N40" s="30" t="str">
        <f t="shared" si="22"/>
        <v/>
      </c>
      <c r="O40" s="30"/>
      <c r="P40" s="19"/>
      <c r="Q40" s="34" t="str">
        <f t="shared" si="4"/>
        <v/>
      </c>
      <c r="R40" s="34" t="str">
        <f t="shared" si="5"/>
        <v/>
      </c>
      <c r="S40" s="36" t="str">
        <f t="shared" si="6"/>
        <v/>
      </c>
      <c r="T40" s="20" t="str">
        <f t="shared" si="7"/>
        <v/>
      </c>
      <c r="U40" s="21" t="str">
        <f t="shared" si="8"/>
        <v/>
      </c>
      <c r="V40" s="22" t="str">
        <f t="shared" si="9"/>
        <v/>
      </c>
      <c r="W40" s="23" t="str">
        <f t="shared" si="10"/>
        <v/>
      </c>
    </row>
    <row r="41" spans="1:23" ht="15" customHeight="1" x14ac:dyDescent="0.25">
      <c r="A41" s="15" t="str">
        <f>IF(Planilha1!B39="","",HLOOKUP($X$4,Planilha1!$A$1:$FZ$130,ROWS($A$1:A39),0))</f>
        <v/>
      </c>
      <c r="B41" s="13" t="str">
        <f>IF(Planilha1!B39="","",HLOOKUP($X$5,Planilha1!$A$1:$FZ$130,ROWS($B$1:B39),0))</f>
        <v/>
      </c>
      <c r="C41" s="16" t="str">
        <f>IF(Planilha1!B39="","",HLOOKUP($X$6,Planilha1!$A$1:$FZ$130,ROWS($C$1:C39),0))</f>
        <v/>
      </c>
      <c r="D41" s="17" t="str">
        <f>IFERROR(IF(Planilha1!B39="","",HLOOKUP($X$7,Planilha1!$A$1:$FZ$130,ROWS($D$1:D39),0)),0)</f>
        <v/>
      </c>
      <c r="E41" s="17" t="str">
        <f>IFERROR(IF(Planilha1!B39="","",HLOOKUP($X$8,Planilha1!$A$1:$FZ$130,ROWS($E$1:E39),0)),0)</f>
        <v/>
      </c>
      <c r="F41" s="17" t="str">
        <f>IFERROR(IF(Planilha1!B39="","",HLOOKUP($X$9,Planilha1!$A$1:$FZ$130,ROWS($F$1:F39),0)),0)</f>
        <v/>
      </c>
      <c r="G41" s="17" t="str">
        <f t="shared" si="18"/>
        <v/>
      </c>
      <c r="H41" s="17" t="str">
        <f t="shared" si="19"/>
        <v/>
      </c>
      <c r="I41" s="17" t="str">
        <f t="shared" si="24"/>
        <v/>
      </c>
      <c r="J41" s="17" t="str">
        <f t="shared" si="20"/>
        <v/>
      </c>
      <c r="K41" s="18" t="str">
        <f t="shared" si="21"/>
        <v/>
      </c>
      <c r="L41" s="28" t="str">
        <f>IFERROR(IF(Planilha1!B39="","",HLOOKUP($X$10,Planilha1!$A$1:$FZ$130,ROWS($L$1:L39),0)),0)</f>
        <v/>
      </c>
      <c r="M41" s="28" t="str">
        <f>IFERROR(IF(Planilha1!B39="","",HLOOKUP($X$11,Planilha1!$A$1:$FZ$130,ROWS($M$1:M39),0)),0)</f>
        <v/>
      </c>
      <c r="N41" s="30" t="str">
        <f t="shared" si="22"/>
        <v/>
      </c>
      <c r="O41" s="30"/>
      <c r="P41" s="19"/>
      <c r="Q41" s="34" t="str">
        <f t="shared" si="4"/>
        <v/>
      </c>
      <c r="R41" s="34" t="str">
        <f t="shared" si="5"/>
        <v/>
      </c>
      <c r="S41" s="36" t="str">
        <f t="shared" si="6"/>
        <v/>
      </c>
      <c r="T41" s="20" t="str">
        <f t="shared" si="7"/>
        <v/>
      </c>
      <c r="U41" s="21" t="str">
        <f t="shared" si="8"/>
        <v/>
      </c>
      <c r="V41" s="22" t="str">
        <f t="shared" si="9"/>
        <v/>
      </c>
      <c r="W41" s="23" t="str">
        <f t="shared" si="10"/>
        <v/>
      </c>
    </row>
    <row r="42" spans="1:23" ht="15" customHeight="1" x14ac:dyDescent="0.25">
      <c r="A42" s="15" t="str">
        <f>IF(Planilha1!B40="","",HLOOKUP($X$4,Planilha1!$A$1:$FZ$130,ROWS($A$1:A40),0))</f>
        <v/>
      </c>
      <c r="B42" s="13" t="str">
        <f>IF(Planilha1!B40="","",HLOOKUP($X$5,Planilha1!$A$1:$FZ$130,ROWS($B$1:B40),0))</f>
        <v/>
      </c>
      <c r="C42" s="16" t="str">
        <f>IF(Planilha1!B40="","",HLOOKUP($X$6,Planilha1!$A$1:$FZ$130,ROWS($C$1:C40),0))</f>
        <v/>
      </c>
      <c r="D42" s="17" t="str">
        <f>IFERROR(IF(Planilha1!B40="","",HLOOKUP($X$7,Planilha1!$A$1:$FZ$130,ROWS($D$1:D40),0)),0)</f>
        <v/>
      </c>
      <c r="E42" s="17" t="str">
        <f>IFERROR(IF(Planilha1!B40="","",HLOOKUP($X$8,Planilha1!$A$1:$FZ$130,ROWS($E$1:E40),0)),0)</f>
        <v/>
      </c>
      <c r="F42" s="17" t="str">
        <f>IFERROR(IF(Planilha1!B40="","",HLOOKUP($X$9,Planilha1!$A$1:$FZ$130,ROWS($F$1:F40),0)),0)</f>
        <v/>
      </c>
      <c r="G42" s="17" t="str">
        <f t="shared" si="18"/>
        <v/>
      </c>
      <c r="H42" s="17" t="str">
        <f t="shared" si="19"/>
        <v/>
      </c>
      <c r="I42" s="17" t="str">
        <f t="shared" si="24"/>
        <v/>
      </c>
      <c r="J42" s="17" t="str">
        <f t="shared" si="20"/>
        <v/>
      </c>
      <c r="K42" s="18" t="str">
        <f t="shared" si="21"/>
        <v/>
      </c>
      <c r="L42" s="28" t="str">
        <f>IFERROR(IF(Planilha1!B40="","",HLOOKUP($X$10,Planilha1!$A$1:$FZ$130,ROWS($L$1:L40),0)),0)</f>
        <v/>
      </c>
      <c r="M42" s="28" t="str">
        <f>IFERROR(IF(Planilha1!B40="","",HLOOKUP($X$11,Planilha1!$A$1:$FZ$130,ROWS($M$1:M40),0)),0)</f>
        <v/>
      </c>
      <c r="N42" s="30" t="str">
        <f t="shared" si="22"/>
        <v/>
      </c>
      <c r="O42" s="30"/>
      <c r="P42" s="19"/>
      <c r="Q42" s="34" t="str">
        <f t="shared" si="4"/>
        <v/>
      </c>
      <c r="R42" s="34" t="str">
        <f t="shared" si="5"/>
        <v/>
      </c>
      <c r="S42" s="36" t="str">
        <f t="shared" si="6"/>
        <v/>
      </c>
      <c r="T42" s="20" t="str">
        <f t="shared" si="7"/>
        <v/>
      </c>
      <c r="U42" s="21" t="str">
        <f t="shared" si="8"/>
        <v/>
      </c>
      <c r="V42" s="22" t="str">
        <f t="shared" si="9"/>
        <v/>
      </c>
      <c r="W42" s="23" t="str">
        <f t="shared" si="10"/>
        <v/>
      </c>
    </row>
    <row r="43" spans="1:23" ht="15" customHeight="1" x14ac:dyDescent="0.25">
      <c r="A43" s="15" t="str">
        <f>IF(Planilha1!B41="","",HLOOKUP($X$4,Planilha1!$A$1:$FZ$130,ROWS($A$1:A41),0))</f>
        <v/>
      </c>
      <c r="B43" s="13" t="str">
        <f>IF(Planilha1!B41="","",HLOOKUP($X$5,Planilha1!$A$1:$FZ$130,ROWS($B$1:B41),0))</f>
        <v/>
      </c>
      <c r="C43" s="16" t="str">
        <f>IF(Planilha1!B41="","",HLOOKUP($X$6,Planilha1!$A$1:$FZ$130,ROWS($C$1:C41),0))</f>
        <v/>
      </c>
      <c r="D43" s="17" t="str">
        <f>IFERROR(IF(Planilha1!B41="","",HLOOKUP($X$7,Planilha1!$A$1:$FZ$130,ROWS($D$1:D41),0)),0)</f>
        <v/>
      </c>
      <c r="E43" s="17" t="str">
        <f>IFERROR(IF(Planilha1!B41="","",HLOOKUP($X$8,Planilha1!$A$1:$FZ$130,ROWS($E$1:E41),0)),0)</f>
        <v/>
      </c>
      <c r="F43" s="17" t="str">
        <f>IFERROR(IF(Planilha1!B41="","",HLOOKUP($X$9,Planilha1!$A$1:$FZ$130,ROWS($F$1:F41),0)),0)</f>
        <v/>
      </c>
      <c r="G43" s="17" t="str">
        <f t="shared" si="18"/>
        <v/>
      </c>
      <c r="H43" s="17" t="str">
        <f t="shared" si="19"/>
        <v/>
      </c>
      <c r="I43" s="17" t="str">
        <f t="shared" si="24"/>
        <v/>
      </c>
      <c r="J43" s="17" t="str">
        <f t="shared" si="20"/>
        <v/>
      </c>
      <c r="K43" s="18" t="str">
        <f t="shared" si="21"/>
        <v/>
      </c>
      <c r="L43" s="28" t="str">
        <f>IFERROR(IF(Planilha1!B41="","",HLOOKUP($X$10,Planilha1!$A$1:$FZ$130,ROWS($L$1:L41),0)),0)</f>
        <v/>
      </c>
      <c r="M43" s="28" t="str">
        <f>IFERROR(IF(Planilha1!B41="","",HLOOKUP($X$11,Planilha1!$A$1:$FZ$130,ROWS($M$1:M41),0)),0)</f>
        <v/>
      </c>
      <c r="N43" s="30" t="str">
        <f t="shared" si="22"/>
        <v/>
      </c>
      <c r="O43" s="30"/>
      <c r="P43" s="19"/>
      <c r="Q43" s="34" t="str">
        <f t="shared" si="4"/>
        <v/>
      </c>
      <c r="R43" s="34" t="str">
        <f t="shared" si="5"/>
        <v/>
      </c>
      <c r="S43" s="36" t="str">
        <f t="shared" si="6"/>
        <v/>
      </c>
      <c r="T43" s="20" t="str">
        <f t="shared" si="7"/>
        <v/>
      </c>
      <c r="U43" s="21" t="str">
        <f t="shared" si="8"/>
        <v/>
      </c>
      <c r="V43" s="22" t="str">
        <f t="shared" si="9"/>
        <v/>
      </c>
      <c r="W43" s="23" t="str">
        <f t="shared" si="10"/>
        <v/>
      </c>
    </row>
    <row r="44" spans="1:23" ht="15" customHeight="1" x14ac:dyDescent="0.25">
      <c r="A44" s="15" t="str">
        <f>IF(Planilha1!B42="","",HLOOKUP($X$4,Planilha1!$A$1:$FZ$130,ROWS($A$1:A42),0))</f>
        <v/>
      </c>
      <c r="B44" s="13" t="str">
        <f>IF(Planilha1!B42="","",HLOOKUP($X$5,Planilha1!$A$1:$FZ$130,ROWS($B$1:B42),0))</f>
        <v/>
      </c>
      <c r="C44" s="16" t="str">
        <f>IF(Planilha1!B42="","",HLOOKUP($X$6,Planilha1!$A$1:$FZ$130,ROWS($C$1:C42),0))</f>
        <v/>
      </c>
      <c r="D44" s="17" t="str">
        <f>IFERROR(IF(Planilha1!B42="","",HLOOKUP($X$7,Planilha1!$A$1:$FZ$130,ROWS($D$1:D42),0)),0)</f>
        <v/>
      </c>
      <c r="E44" s="17" t="str">
        <f>IFERROR(IF(Planilha1!B42="","",HLOOKUP($X$8,Planilha1!$A$1:$FZ$130,ROWS($E$1:E42),0)),0)</f>
        <v/>
      </c>
      <c r="F44" s="17" t="str">
        <f>IFERROR(IF(Planilha1!B42="","",HLOOKUP($X$9,Planilha1!$A$1:$FZ$130,ROWS($F$1:F42),0)),0)</f>
        <v/>
      </c>
      <c r="G44" s="17" t="str">
        <f t="shared" si="18"/>
        <v/>
      </c>
      <c r="H44" s="17" t="str">
        <f t="shared" si="19"/>
        <v/>
      </c>
      <c r="I44" s="17" t="str">
        <f t="shared" si="24"/>
        <v/>
      </c>
      <c r="J44" s="17" t="str">
        <f t="shared" si="20"/>
        <v/>
      </c>
      <c r="K44" s="18" t="str">
        <f t="shared" si="21"/>
        <v/>
      </c>
      <c r="L44" s="28" t="str">
        <f>IFERROR(IF(Planilha1!B42="","",HLOOKUP($X$10,Planilha1!$A$1:$FZ$130,ROWS($L$1:L42),0)),0)</f>
        <v/>
      </c>
      <c r="M44" s="28" t="str">
        <f>IFERROR(IF(Planilha1!B42="","",HLOOKUP($X$11,Planilha1!$A$1:$FZ$130,ROWS($M$1:M42),0)),0)</f>
        <v/>
      </c>
      <c r="N44" s="30" t="str">
        <f t="shared" si="22"/>
        <v/>
      </c>
      <c r="O44" s="30"/>
      <c r="P44" s="19"/>
      <c r="Q44" s="34" t="str">
        <f t="shared" si="4"/>
        <v/>
      </c>
      <c r="R44" s="34" t="str">
        <f t="shared" si="5"/>
        <v/>
      </c>
      <c r="S44" s="36" t="str">
        <f t="shared" si="6"/>
        <v/>
      </c>
      <c r="T44" s="20" t="str">
        <f t="shared" si="7"/>
        <v/>
      </c>
      <c r="U44" s="21" t="str">
        <f t="shared" si="8"/>
        <v/>
      </c>
      <c r="V44" s="22" t="str">
        <f t="shared" si="9"/>
        <v/>
      </c>
      <c r="W44" s="23" t="str">
        <f t="shared" si="10"/>
        <v/>
      </c>
    </row>
    <row r="45" spans="1:23" ht="15" customHeight="1" x14ac:dyDescent="0.25">
      <c r="A45" s="15" t="str">
        <f>IF(Planilha1!B43="","",HLOOKUP($X$4,Planilha1!$A$1:$FZ$130,ROWS($A$1:A43),0))</f>
        <v/>
      </c>
      <c r="B45" s="13" t="str">
        <f>IF(Planilha1!B43="","",HLOOKUP($X$5,Planilha1!$A$1:$FZ$130,ROWS($B$1:B43),0))</f>
        <v/>
      </c>
      <c r="C45" s="16" t="str">
        <f>IF(Planilha1!B43="","",HLOOKUP($X$6,Planilha1!$A$1:$FZ$130,ROWS($C$1:C43),0))</f>
        <v/>
      </c>
      <c r="D45" s="17" t="str">
        <f>IFERROR(IF(Planilha1!B43="","",HLOOKUP($X$7,Planilha1!$A$1:$FZ$130,ROWS($D$1:D43),0)),0)</f>
        <v/>
      </c>
      <c r="E45" s="17" t="str">
        <f>IFERROR(IF(Planilha1!B43="","",HLOOKUP($X$8,Planilha1!$A$1:$FZ$130,ROWS($E$1:E43),0)),0)</f>
        <v/>
      </c>
      <c r="F45" s="17" t="str">
        <f>IFERROR(IF(Planilha1!B43="","",HLOOKUP($X$9,Planilha1!$A$1:$FZ$130,ROWS($F$1:F43),0)),0)</f>
        <v/>
      </c>
      <c r="G45" s="17" t="str">
        <f t="shared" si="18"/>
        <v/>
      </c>
      <c r="H45" s="17" t="str">
        <f t="shared" si="19"/>
        <v/>
      </c>
      <c r="I45" s="17" t="str">
        <f t="shared" si="24"/>
        <v/>
      </c>
      <c r="J45" s="17" t="str">
        <f t="shared" si="20"/>
        <v/>
      </c>
      <c r="K45" s="18" t="str">
        <f t="shared" si="21"/>
        <v/>
      </c>
      <c r="L45" s="28" t="str">
        <f>IFERROR(IF(Planilha1!B43="","",HLOOKUP($X$10,Planilha1!$A$1:$FZ$130,ROWS($L$1:L43),0)),0)</f>
        <v/>
      </c>
      <c r="M45" s="28" t="str">
        <f>IFERROR(IF(Planilha1!B43="","",HLOOKUP($X$11,Planilha1!$A$1:$FZ$130,ROWS($M$1:M43),0)),0)</f>
        <v/>
      </c>
      <c r="N45" s="30" t="str">
        <f t="shared" si="22"/>
        <v/>
      </c>
      <c r="O45" s="30"/>
      <c r="P45" s="19"/>
      <c r="Q45" s="34" t="str">
        <f t="shared" si="4"/>
        <v/>
      </c>
      <c r="R45" s="34" t="str">
        <f t="shared" si="5"/>
        <v/>
      </c>
      <c r="S45" s="36" t="str">
        <f t="shared" si="6"/>
        <v/>
      </c>
      <c r="T45" s="20" t="str">
        <f t="shared" si="7"/>
        <v/>
      </c>
      <c r="U45" s="21" t="str">
        <f t="shared" si="8"/>
        <v/>
      </c>
      <c r="V45" s="22" t="str">
        <f t="shared" si="9"/>
        <v/>
      </c>
      <c r="W45" s="23" t="str">
        <f t="shared" si="10"/>
        <v/>
      </c>
    </row>
    <row r="46" spans="1:23" ht="15" customHeight="1" x14ac:dyDescent="0.25">
      <c r="A46" s="15" t="str">
        <f>IF(Planilha1!B44="","",HLOOKUP($X$4,Planilha1!$A$1:$FZ$130,ROWS($A$1:A44),0))</f>
        <v/>
      </c>
      <c r="B46" s="13" t="str">
        <f>IF(Planilha1!B44="","",HLOOKUP($X$5,Planilha1!$A$1:$FZ$130,ROWS($B$1:B44),0))</f>
        <v/>
      </c>
      <c r="C46" s="16" t="str">
        <f>IF(Planilha1!B44="","",HLOOKUP($X$6,Planilha1!$A$1:$FZ$130,ROWS($C$1:C44),0))</f>
        <v/>
      </c>
      <c r="D46" s="17" t="str">
        <f>IFERROR(IF(Planilha1!B44="","",HLOOKUP($X$7,Planilha1!$A$1:$FZ$130,ROWS($D$1:D44),0)),0)</f>
        <v/>
      </c>
      <c r="E46" s="17" t="str">
        <f>IFERROR(IF(Planilha1!B44="","",HLOOKUP($X$8,Planilha1!$A$1:$FZ$130,ROWS($E$1:E44),0)),0)</f>
        <v/>
      </c>
      <c r="F46" s="17" t="str">
        <f>IFERROR(IF(Planilha1!B44="","",HLOOKUP($X$9,Planilha1!$A$1:$FZ$130,ROWS($F$1:F44),0)),0)</f>
        <v/>
      </c>
      <c r="G46" s="17" t="str">
        <f t="shared" si="18"/>
        <v/>
      </c>
      <c r="H46" s="17" t="str">
        <f t="shared" si="19"/>
        <v/>
      </c>
      <c r="I46" s="17" t="str">
        <f t="shared" si="24"/>
        <v/>
      </c>
      <c r="J46" s="17" t="str">
        <f t="shared" si="20"/>
        <v/>
      </c>
      <c r="K46" s="18" t="str">
        <f t="shared" si="21"/>
        <v/>
      </c>
      <c r="L46" s="28" t="str">
        <f>IFERROR(IF(Planilha1!B44="","",HLOOKUP($X$10,Planilha1!$A$1:$FZ$130,ROWS($L$1:L44),0)),0)</f>
        <v/>
      </c>
      <c r="M46" s="28" t="str">
        <f>IFERROR(IF(Planilha1!B44="","",HLOOKUP($X$11,Planilha1!$A$1:$FZ$130,ROWS($M$1:M44),0)),0)</f>
        <v/>
      </c>
      <c r="N46" s="30" t="str">
        <f t="shared" si="22"/>
        <v/>
      </c>
      <c r="O46" s="30"/>
      <c r="P46" s="19"/>
      <c r="Q46" s="34" t="str">
        <f t="shared" si="4"/>
        <v/>
      </c>
      <c r="R46" s="34" t="str">
        <f t="shared" si="5"/>
        <v/>
      </c>
      <c r="S46" s="36" t="str">
        <f t="shared" si="6"/>
        <v/>
      </c>
      <c r="T46" s="20" t="str">
        <f t="shared" si="7"/>
        <v/>
      </c>
      <c r="U46" s="21" t="str">
        <f t="shared" si="8"/>
        <v/>
      </c>
      <c r="V46" s="22" t="str">
        <f t="shared" si="9"/>
        <v/>
      </c>
      <c r="W46" s="23" t="str">
        <f t="shared" si="10"/>
        <v/>
      </c>
    </row>
    <row r="47" spans="1:23" ht="15" customHeight="1" x14ac:dyDescent="0.25">
      <c r="A47" s="15" t="str">
        <f>IF(Planilha1!B45="","",HLOOKUP($X$4,Planilha1!$A$1:$FZ$130,ROWS($A$1:A45),0))</f>
        <v/>
      </c>
      <c r="B47" s="13" t="str">
        <f>IF(Planilha1!B45="","",HLOOKUP($X$5,Planilha1!$A$1:$FZ$130,ROWS($B$1:B45),0))</f>
        <v/>
      </c>
      <c r="C47" s="16" t="str">
        <f>IF(Planilha1!B45="","",HLOOKUP($X$6,Planilha1!$A$1:$FZ$130,ROWS($C$1:C45),0))</f>
        <v/>
      </c>
      <c r="D47" s="17" t="str">
        <f>IFERROR(IF(Planilha1!B45="","",HLOOKUP($X$7,Planilha1!$A$1:$FZ$130,ROWS($D$1:D45),0)),0)</f>
        <v/>
      </c>
      <c r="E47" s="17" t="str">
        <f>IFERROR(IF(Planilha1!B45="","",HLOOKUP($X$8,Planilha1!$A$1:$FZ$130,ROWS($E$1:E45),0)),0)</f>
        <v/>
      </c>
      <c r="F47" s="17" t="str">
        <f>IFERROR(IF(Planilha1!B45="","",HLOOKUP($X$9,Planilha1!$A$1:$FZ$130,ROWS($F$1:F45),0)),0)</f>
        <v/>
      </c>
      <c r="G47" s="17" t="str">
        <f t="shared" si="18"/>
        <v/>
      </c>
      <c r="H47" s="17" t="str">
        <f t="shared" si="19"/>
        <v/>
      </c>
      <c r="I47" s="17" t="str">
        <f t="shared" si="24"/>
        <v/>
      </c>
      <c r="J47" s="17" t="str">
        <f t="shared" si="20"/>
        <v/>
      </c>
      <c r="K47" s="18" t="str">
        <f t="shared" si="21"/>
        <v/>
      </c>
      <c r="L47" s="28" t="str">
        <f>IFERROR(IF(Planilha1!B45="","",HLOOKUP($X$10,Planilha1!$A$1:$FZ$130,ROWS($L$1:L45),0)),0)</f>
        <v/>
      </c>
      <c r="M47" s="28" t="str">
        <f>IFERROR(IF(Planilha1!B45="","",HLOOKUP($X$11,Planilha1!$A$1:$FZ$130,ROWS($M$1:M45),0)),0)</f>
        <v/>
      </c>
      <c r="N47" s="30" t="str">
        <f t="shared" si="22"/>
        <v/>
      </c>
      <c r="O47" s="30"/>
      <c r="P47" s="19"/>
      <c r="Q47" s="34" t="str">
        <f t="shared" si="4"/>
        <v/>
      </c>
      <c r="R47" s="34" t="str">
        <f t="shared" si="5"/>
        <v/>
      </c>
      <c r="S47" s="36" t="str">
        <f t="shared" si="6"/>
        <v/>
      </c>
      <c r="T47" s="20" t="str">
        <f t="shared" si="7"/>
        <v/>
      </c>
      <c r="U47" s="21" t="str">
        <f t="shared" si="8"/>
        <v/>
      </c>
      <c r="V47" s="22" t="str">
        <f t="shared" si="9"/>
        <v/>
      </c>
      <c r="W47" s="23" t="str">
        <f t="shared" si="10"/>
        <v/>
      </c>
    </row>
    <row r="48" spans="1:23" ht="15" customHeight="1" x14ac:dyDescent="0.25">
      <c r="A48" s="15" t="str">
        <f>IF(Planilha1!B46="","",HLOOKUP($X$4,Planilha1!$A$1:$FZ$130,ROWS($A$1:A46),0))</f>
        <v/>
      </c>
      <c r="B48" s="13" t="str">
        <f>IF(Planilha1!B46="","",HLOOKUP($X$5,Planilha1!$A$1:$FZ$130,ROWS($B$1:B46),0))</f>
        <v/>
      </c>
      <c r="C48" s="16" t="str">
        <f>IF(Planilha1!B46="","",HLOOKUP($X$6,Planilha1!$A$1:$FZ$130,ROWS($C$1:C46),0))</f>
        <v/>
      </c>
      <c r="D48" s="17" t="str">
        <f>IFERROR(IF(Planilha1!B46="","",HLOOKUP($X$7,Planilha1!$A$1:$FZ$130,ROWS($D$1:D46),0)),0)</f>
        <v/>
      </c>
      <c r="E48" s="17" t="str">
        <f>IFERROR(IF(Planilha1!B46="","",HLOOKUP($X$8,Planilha1!$A$1:$FZ$130,ROWS($E$1:E46),0)),0)</f>
        <v/>
      </c>
      <c r="F48" s="17" t="str">
        <f>IFERROR(IF(Planilha1!B46="","",HLOOKUP($X$9,Planilha1!$A$1:$FZ$130,ROWS($F$1:F46),0)),0)</f>
        <v/>
      </c>
      <c r="G48" s="17" t="str">
        <f t="shared" si="18"/>
        <v/>
      </c>
      <c r="H48" s="17" t="str">
        <f t="shared" si="19"/>
        <v/>
      </c>
      <c r="I48" s="17" t="str">
        <f t="shared" si="24"/>
        <v/>
      </c>
      <c r="J48" s="17" t="str">
        <f t="shared" si="20"/>
        <v/>
      </c>
      <c r="K48" s="18" t="str">
        <f t="shared" si="21"/>
        <v/>
      </c>
      <c r="L48" s="28" t="str">
        <f>IFERROR(IF(Planilha1!B46="","",HLOOKUP($X$10,Planilha1!$A$1:$FZ$130,ROWS($L$1:L46),0)),0)</f>
        <v/>
      </c>
      <c r="M48" s="28" t="str">
        <f>IFERROR(IF(Planilha1!B46="","",HLOOKUP($X$11,Planilha1!$A$1:$FZ$130,ROWS($M$1:M46),0)),0)</f>
        <v/>
      </c>
      <c r="N48" s="30" t="str">
        <f t="shared" si="22"/>
        <v/>
      </c>
      <c r="O48" s="30"/>
      <c r="P48" s="19"/>
      <c r="Q48" s="34" t="str">
        <f t="shared" si="4"/>
        <v/>
      </c>
      <c r="R48" s="34" t="str">
        <f t="shared" si="5"/>
        <v/>
      </c>
      <c r="S48" s="36" t="str">
        <f t="shared" si="6"/>
        <v/>
      </c>
      <c r="T48" s="20" t="str">
        <f t="shared" si="7"/>
        <v/>
      </c>
      <c r="U48" s="21" t="str">
        <f t="shared" si="8"/>
        <v/>
      </c>
      <c r="V48" s="22" t="str">
        <f t="shared" si="9"/>
        <v/>
      </c>
      <c r="W48" s="23" t="str">
        <f t="shared" si="10"/>
        <v/>
      </c>
    </row>
    <row r="49" spans="1:23" ht="15" customHeight="1" x14ac:dyDescent="0.25">
      <c r="A49" s="15" t="str">
        <f>IF(Planilha1!B47="","",HLOOKUP($X$4,Planilha1!$A$1:$FZ$130,ROWS($A$1:A47),0))</f>
        <v/>
      </c>
      <c r="B49" s="13" t="str">
        <f>IF(Planilha1!B47="","",HLOOKUP($X$5,Planilha1!$A$1:$FZ$130,ROWS($B$1:B47),0))</f>
        <v/>
      </c>
      <c r="C49" s="16" t="str">
        <f>IF(Planilha1!B47="","",HLOOKUP($X$6,Planilha1!$A$1:$FZ$130,ROWS($C$1:C47),0))</f>
        <v/>
      </c>
      <c r="D49" s="17" t="str">
        <f>IFERROR(IF(Planilha1!B47="","",HLOOKUP($X$7,Planilha1!$A$1:$FZ$130,ROWS($D$1:D47),0)),0)</f>
        <v/>
      </c>
      <c r="E49" s="17" t="str">
        <f>IFERROR(IF(Planilha1!B47="","",HLOOKUP($X$8,Planilha1!$A$1:$FZ$130,ROWS($E$1:E47),0)),0)</f>
        <v/>
      </c>
      <c r="F49" s="17" t="str">
        <f>IFERROR(IF(Planilha1!B47="","",HLOOKUP($X$9,Planilha1!$A$1:$FZ$130,ROWS($F$1:F47),0)),0)</f>
        <v/>
      </c>
      <c r="G49" s="17" t="str">
        <f t="shared" si="18"/>
        <v/>
      </c>
      <c r="H49" s="17" t="str">
        <f t="shared" si="19"/>
        <v/>
      </c>
      <c r="I49" s="17" t="str">
        <f t="shared" si="24"/>
        <v/>
      </c>
      <c r="J49" s="17" t="str">
        <f t="shared" si="20"/>
        <v/>
      </c>
      <c r="K49" s="18" t="str">
        <f t="shared" si="21"/>
        <v/>
      </c>
      <c r="L49" s="28" t="str">
        <f>IFERROR(IF(Planilha1!B47="","",HLOOKUP($X$10,Planilha1!$A$1:$FZ$130,ROWS($L$1:L47),0)),0)</f>
        <v/>
      </c>
      <c r="M49" s="28" t="str">
        <f>IFERROR(IF(Planilha1!B47="","",HLOOKUP($X$11,Planilha1!$A$1:$FZ$130,ROWS($M$1:M47),0)),0)</f>
        <v/>
      </c>
      <c r="N49" s="30" t="str">
        <f t="shared" si="22"/>
        <v/>
      </c>
      <c r="O49" s="30"/>
      <c r="P49" s="19"/>
      <c r="Q49" s="34" t="str">
        <f t="shared" si="4"/>
        <v/>
      </c>
      <c r="R49" s="34" t="str">
        <f t="shared" si="5"/>
        <v/>
      </c>
      <c r="S49" s="36" t="str">
        <f t="shared" si="6"/>
        <v/>
      </c>
      <c r="T49" s="20" t="str">
        <f t="shared" si="7"/>
        <v/>
      </c>
      <c r="U49" s="21" t="str">
        <f t="shared" si="8"/>
        <v/>
      </c>
      <c r="V49" s="22" t="str">
        <f t="shared" si="9"/>
        <v/>
      </c>
      <c r="W49" s="23" t="str">
        <f t="shared" si="10"/>
        <v/>
      </c>
    </row>
    <row r="50" spans="1:23" ht="15" customHeight="1" x14ac:dyDescent="0.25">
      <c r="A50" s="15" t="str">
        <f>IF(Planilha1!B48="","",HLOOKUP($X$4,Planilha1!$A$1:$FZ$130,ROWS($A$1:A48),0))</f>
        <v/>
      </c>
      <c r="B50" s="13" t="str">
        <f>IF(Planilha1!B48="","",HLOOKUP($X$5,Planilha1!$A$1:$FZ$130,ROWS($B$1:B48),0))</f>
        <v/>
      </c>
      <c r="C50" s="16" t="str">
        <f>IF(Planilha1!B48="","",HLOOKUP($X$6,Planilha1!$A$1:$FZ$130,ROWS($C$1:C48),0))</f>
        <v/>
      </c>
      <c r="D50" s="17" t="str">
        <f>IFERROR(IF(Planilha1!B48="","",HLOOKUP($X$7,Planilha1!$A$1:$FZ$130,ROWS($D$1:D48),0)),0)</f>
        <v/>
      </c>
      <c r="E50" s="17" t="str">
        <f>IFERROR(IF(Planilha1!B48="","",HLOOKUP($X$8,Planilha1!$A$1:$FZ$130,ROWS($E$1:E48),0)),0)</f>
        <v/>
      </c>
      <c r="F50" s="17" t="str">
        <f>IFERROR(IF(Planilha1!B48="","",HLOOKUP($X$9,Planilha1!$A$1:$FZ$130,ROWS($F$1:F48),0)),0)</f>
        <v/>
      </c>
      <c r="G50" s="17" t="str">
        <f t="shared" si="18"/>
        <v/>
      </c>
      <c r="H50" s="17" t="str">
        <f t="shared" si="19"/>
        <v/>
      </c>
      <c r="I50" s="17" t="str">
        <f t="shared" si="24"/>
        <v/>
      </c>
      <c r="J50" s="17" t="str">
        <f t="shared" si="20"/>
        <v/>
      </c>
      <c r="K50" s="18" t="str">
        <f t="shared" si="21"/>
        <v/>
      </c>
      <c r="L50" s="28" t="str">
        <f>IFERROR(IF(Planilha1!B48="","",HLOOKUP($X$10,Planilha1!$A$1:$FZ$130,ROWS($L$1:L48),0)),0)</f>
        <v/>
      </c>
      <c r="M50" s="28" t="str">
        <f>IFERROR(IF(Planilha1!B48="","",HLOOKUP($X$11,Planilha1!$A$1:$FZ$130,ROWS($M$1:M48),0)),0)</f>
        <v/>
      </c>
      <c r="N50" s="30" t="str">
        <f t="shared" si="22"/>
        <v/>
      </c>
      <c r="O50" s="30"/>
      <c r="P50" s="19"/>
      <c r="Q50" s="34" t="str">
        <f t="shared" si="4"/>
        <v/>
      </c>
      <c r="R50" s="34" t="str">
        <f t="shared" si="5"/>
        <v/>
      </c>
      <c r="S50" s="36" t="str">
        <f t="shared" si="6"/>
        <v/>
      </c>
      <c r="T50" s="20" t="str">
        <f t="shared" si="7"/>
        <v/>
      </c>
      <c r="U50" s="21" t="str">
        <f t="shared" si="8"/>
        <v/>
      </c>
      <c r="V50" s="22" t="str">
        <f t="shared" si="9"/>
        <v/>
      </c>
      <c r="W50" s="23" t="str">
        <f t="shared" si="10"/>
        <v/>
      </c>
    </row>
    <row r="51" spans="1:23" ht="15" customHeight="1" x14ac:dyDescent="0.25">
      <c r="A51" s="15" t="str">
        <f>IF(Planilha1!B49="","",HLOOKUP($X$4,Planilha1!$A$1:$FZ$130,ROWS($A$1:A49),0))</f>
        <v/>
      </c>
      <c r="B51" s="13" t="str">
        <f>IF(Planilha1!B49="","",HLOOKUP($X$5,Planilha1!$A$1:$FZ$130,ROWS($B$1:B49),0))</f>
        <v/>
      </c>
      <c r="C51" s="16" t="str">
        <f>IF(Planilha1!B49="","",HLOOKUP($X$6,Planilha1!$A$1:$FZ$130,ROWS($C$1:C49),0))</f>
        <v/>
      </c>
      <c r="D51" s="17" t="str">
        <f>IFERROR(IF(Planilha1!B49="","",HLOOKUP($X$7,Planilha1!$A$1:$FZ$130,ROWS($D$1:D49),0)),0)</f>
        <v/>
      </c>
      <c r="E51" s="17" t="str">
        <f>IFERROR(IF(Planilha1!B49="","",HLOOKUP($X$8,Planilha1!$A$1:$FZ$130,ROWS($E$1:E49),0)),0)</f>
        <v/>
      </c>
      <c r="F51" s="17" t="str">
        <f>IFERROR(IF(Planilha1!B49="","",HLOOKUP($X$9,Planilha1!$A$1:$FZ$130,ROWS($F$1:F49),0)),0)</f>
        <v/>
      </c>
      <c r="G51" s="17" t="str">
        <f t="shared" si="18"/>
        <v/>
      </c>
      <c r="H51" s="17" t="str">
        <f t="shared" si="19"/>
        <v/>
      </c>
      <c r="I51" s="17" t="str">
        <f t="shared" si="24"/>
        <v/>
      </c>
      <c r="J51" s="17" t="str">
        <f t="shared" si="20"/>
        <v/>
      </c>
      <c r="K51" s="18" t="str">
        <f t="shared" si="21"/>
        <v/>
      </c>
      <c r="L51" s="28" t="str">
        <f>IFERROR(IF(Planilha1!B49="","",HLOOKUP($X$10,Planilha1!$A$1:$FZ$130,ROWS($L$1:L49),0)),0)</f>
        <v/>
      </c>
      <c r="M51" s="28" t="str">
        <f>IFERROR(IF(Planilha1!B49="","",HLOOKUP($X$11,Planilha1!$A$1:$FZ$130,ROWS($M$1:M49),0)),0)</f>
        <v/>
      </c>
      <c r="N51" s="30" t="str">
        <f t="shared" si="22"/>
        <v/>
      </c>
      <c r="O51" s="30"/>
      <c r="P51" s="19"/>
      <c r="Q51" s="34" t="str">
        <f t="shared" si="4"/>
        <v/>
      </c>
      <c r="R51" s="34" t="str">
        <f t="shared" si="5"/>
        <v/>
      </c>
      <c r="S51" s="36" t="str">
        <f t="shared" si="6"/>
        <v/>
      </c>
      <c r="T51" s="20" t="str">
        <f t="shared" si="7"/>
        <v/>
      </c>
      <c r="U51" s="21" t="str">
        <f t="shared" si="8"/>
        <v/>
      </c>
      <c r="V51" s="22" t="str">
        <f t="shared" si="9"/>
        <v/>
      </c>
      <c r="W51" s="23" t="str">
        <f t="shared" si="10"/>
        <v/>
      </c>
    </row>
    <row r="52" spans="1:23" ht="15" customHeight="1" x14ac:dyDescent="0.25">
      <c r="A52" s="15" t="str">
        <f>IF(Planilha1!B50="","",HLOOKUP($X$4,Planilha1!$A$1:$FZ$130,ROWS($A$1:A50),0))</f>
        <v/>
      </c>
      <c r="B52" s="13" t="str">
        <f>IF(Planilha1!B50="","",HLOOKUP($X$5,Planilha1!$A$1:$FZ$130,ROWS($B$1:B50),0))</f>
        <v/>
      </c>
      <c r="C52" s="16" t="str">
        <f>IF(Planilha1!B50="","",HLOOKUP($X$6,Planilha1!$A$1:$FZ$130,ROWS($C$1:C50),0))</f>
        <v/>
      </c>
      <c r="D52" s="17" t="str">
        <f>IFERROR(IF(Planilha1!B50="","",HLOOKUP($X$7,Planilha1!$A$1:$FZ$130,ROWS($D$1:D50),0)),0)</f>
        <v/>
      </c>
      <c r="E52" s="17" t="str">
        <f>IFERROR(IF(Planilha1!B50="","",HLOOKUP($X$8,Planilha1!$A$1:$FZ$130,ROWS($E$1:E50),0)),0)</f>
        <v/>
      </c>
      <c r="F52" s="17" t="str">
        <f>IFERROR(IF(Planilha1!B50="","",HLOOKUP($X$9,Planilha1!$A$1:$FZ$130,ROWS($F$1:F50),0)),0)</f>
        <v/>
      </c>
      <c r="G52" s="17" t="str">
        <f t="shared" si="18"/>
        <v/>
      </c>
      <c r="H52" s="17" t="str">
        <f t="shared" si="19"/>
        <v/>
      </c>
      <c r="I52" s="17" t="str">
        <f t="shared" si="24"/>
        <v/>
      </c>
      <c r="J52" s="17" t="str">
        <f t="shared" si="20"/>
        <v/>
      </c>
      <c r="K52" s="18" t="str">
        <f t="shared" si="21"/>
        <v/>
      </c>
      <c r="L52" s="28" t="str">
        <f>IFERROR(IF(Planilha1!B50="","",HLOOKUP($X$10,Planilha1!$A$1:$FZ$130,ROWS($L$1:L50),0)),0)</f>
        <v/>
      </c>
      <c r="M52" s="28" t="str">
        <f>IFERROR(IF(Planilha1!B50="","",HLOOKUP($X$11,Planilha1!$A$1:$FZ$130,ROWS($M$1:M50),0)),0)</f>
        <v/>
      </c>
      <c r="N52" s="30" t="str">
        <f t="shared" si="22"/>
        <v/>
      </c>
      <c r="O52" s="30"/>
      <c r="P52" s="19"/>
      <c r="Q52" s="34" t="str">
        <f t="shared" si="4"/>
        <v/>
      </c>
      <c r="R52" s="34" t="str">
        <f t="shared" si="5"/>
        <v/>
      </c>
      <c r="S52" s="36" t="str">
        <f t="shared" si="6"/>
        <v/>
      </c>
      <c r="T52" s="20" t="str">
        <f t="shared" si="7"/>
        <v/>
      </c>
      <c r="U52" s="21" t="str">
        <f t="shared" si="8"/>
        <v/>
      </c>
      <c r="V52" s="22" t="str">
        <f t="shared" si="9"/>
        <v/>
      </c>
      <c r="W52" s="23" t="str">
        <f t="shared" si="10"/>
        <v/>
      </c>
    </row>
    <row r="53" spans="1:23" ht="15" customHeight="1" x14ac:dyDescent="0.25">
      <c r="A53" s="15" t="str">
        <f>IF(Planilha1!B51="","",HLOOKUP($X$4,Planilha1!$A$1:$FZ$130,ROWS($A$1:A51),0))</f>
        <v/>
      </c>
      <c r="B53" s="13" t="str">
        <f>IF(Planilha1!B51="","",HLOOKUP($X$5,Planilha1!$A$1:$FZ$130,ROWS($B$1:B51),0))</f>
        <v/>
      </c>
      <c r="C53" s="16" t="str">
        <f>IF(Planilha1!B51="","",HLOOKUP($X$6,Planilha1!$A$1:$FZ$130,ROWS($C$1:C51),0))</f>
        <v/>
      </c>
      <c r="D53" s="17" t="str">
        <f>IFERROR(IF(Planilha1!B51="","",HLOOKUP($X$7,Planilha1!$A$1:$FZ$130,ROWS($D$1:D51),0)),0)</f>
        <v/>
      </c>
      <c r="E53" s="17" t="str">
        <f>IFERROR(IF(Planilha1!B51="","",HLOOKUP($X$8,Planilha1!$A$1:$FZ$130,ROWS($E$1:E51),0)),0)</f>
        <v/>
      </c>
      <c r="F53" s="17" t="str">
        <f>IFERROR(IF(Planilha1!B51="","",HLOOKUP($X$9,Planilha1!$A$1:$FZ$130,ROWS($F$1:F51),0)),0)</f>
        <v/>
      </c>
      <c r="G53" s="17" t="str">
        <f t="shared" si="18"/>
        <v/>
      </c>
      <c r="H53" s="17" t="str">
        <f t="shared" si="19"/>
        <v/>
      </c>
      <c r="I53" s="17" t="str">
        <f t="shared" si="24"/>
        <v/>
      </c>
      <c r="J53" s="17" t="str">
        <f t="shared" si="20"/>
        <v/>
      </c>
      <c r="K53" s="18" t="str">
        <f t="shared" si="21"/>
        <v/>
      </c>
      <c r="L53" s="28" t="str">
        <f>IFERROR(IF(Planilha1!B51="","",HLOOKUP($X$10,Planilha1!$A$1:$FZ$130,ROWS($L$1:L51),0)),0)</f>
        <v/>
      </c>
      <c r="M53" s="28" t="str">
        <f>IFERROR(IF(Planilha1!B51="","",HLOOKUP($X$11,Planilha1!$A$1:$FZ$130,ROWS($M$1:M51),0)),0)</f>
        <v/>
      </c>
      <c r="N53" s="30" t="str">
        <f t="shared" si="22"/>
        <v/>
      </c>
      <c r="O53" s="30"/>
      <c r="P53" s="19"/>
      <c r="Q53" s="34" t="str">
        <f t="shared" si="4"/>
        <v/>
      </c>
      <c r="R53" s="34" t="str">
        <f t="shared" si="5"/>
        <v/>
      </c>
      <c r="S53" s="36" t="str">
        <f t="shared" si="6"/>
        <v/>
      </c>
      <c r="T53" s="20" t="str">
        <f t="shared" si="7"/>
        <v/>
      </c>
      <c r="U53" s="21" t="str">
        <f t="shared" si="8"/>
        <v/>
      </c>
      <c r="V53" s="22" t="str">
        <f t="shared" si="9"/>
        <v/>
      </c>
      <c r="W53" s="23" t="str">
        <f t="shared" si="10"/>
        <v/>
      </c>
    </row>
    <row r="54" spans="1:23" ht="15" customHeight="1" x14ac:dyDescent="0.25">
      <c r="A54" s="15" t="str">
        <f>IF(Planilha1!B52="","",HLOOKUP($X$4,Planilha1!$A$1:$FZ$130,ROWS($A$1:A52),0))</f>
        <v/>
      </c>
      <c r="B54" s="13" t="str">
        <f>IF(Planilha1!B52="","",HLOOKUP($X$5,Planilha1!$A$1:$FZ$130,ROWS($B$1:B52),0))</f>
        <v/>
      </c>
      <c r="C54" s="16" t="str">
        <f>IF(Planilha1!B52="","",HLOOKUP($X$6,Planilha1!$A$1:$FZ$130,ROWS($C$1:C52),0))</f>
        <v/>
      </c>
      <c r="D54" s="17" t="str">
        <f>IFERROR(IF(Planilha1!B52="","",HLOOKUP($X$7,Planilha1!$A$1:$FZ$130,ROWS($D$1:D52),0)),0)</f>
        <v/>
      </c>
      <c r="E54" s="17" t="str">
        <f>IFERROR(IF(Planilha1!B52="","",HLOOKUP($X$8,Planilha1!$A$1:$FZ$130,ROWS($E$1:E52),0)),0)</f>
        <v/>
      </c>
      <c r="F54" s="17" t="str">
        <f>IFERROR(IF(Planilha1!B52="","",HLOOKUP($X$9,Planilha1!$A$1:$FZ$130,ROWS($F$1:F52),0)),0)</f>
        <v/>
      </c>
      <c r="G54" s="17" t="str">
        <f t="shared" si="18"/>
        <v/>
      </c>
      <c r="H54" s="17" t="str">
        <f t="shared" si="19"/>
        <v/>
      </c>
      <c r="I54" s="17" t="str">
        <f t="shared" si="24"/>
        <v/>
      </c>
      <c r="J54" s="17" t="str">
        <f t="shared" si="20"/>
        <v/>
      </c>
      <c r="K54" s="18" t="str">
        <f t="shared" si="21"/>
        <v/>
      </c>
      <c r="L54" s="28" t="str">
        <f>IFERROR(IF(Planilha1!B52="","",HLOOKUP($X$10,Planilha1!$A$1:$FZ$130,ROWS($L$1:L52),0)),0)</f>
        <v/>
      </c>
      <c r="M54" s="28" t="str">
        <f>IFERROR(IF(Planilha1!B52="","",HLOOKUP($X$11,Planilha1!$A$1:$FZ$130,ROWS($M$1:M52),0)),0)</f>
        <v/>
      </c>
      <c r="N54" s="30" t="str">
        <f t="shared" si="22"/>
        <v/>
      </c>
      <c r="O54" s="30"/>
      <c r="P54" s="19"/>
      <c r="Q54" s="34" t="str">
        <f t="shared" si="4"/>
        <v/>
      </c>
      <c r="R54" s="34" t="str">
        <f t="shared" si="5"/>
        <v/>
      </c>
      <c r="S54" s="36" t="str">
        <f t="shared" si="6"/>
        <v/>
      </c>
      <c r="T54" s="20" t="str">
        <f t="shared" si="7"/>
        <v/>
      </c>
      <c r="U54" s="21" t="str">
        <f t="shared" si="8"/>
        <v/>
      </c>
      <c r="V54" s="22" t="str">
        <f t="shared" si="9"/>
        <v/>
      </c>
      <c r="W54" s="23" t="str">
        <f t="shared" si="10"/>
        <v/>
      </c>
    </row>
    <row r="55" spans="1:23" ht="15" customHeight="1" x14ac:dyDescent="0.25">
      <c r="A55" s="15" t="str">
        <f>IF(Planilha1!B53="","",HLOOKUP($X$4,Planilha1!$A$1:$FZ$130,ROWS($A$1:A53),0))</f>
        <v/>
      </c>
      <c r="B55" s="13" t="str">
        <f>IF(Planilha1!B53="","",HLOOKUP($X$5,Planilha1!$A$1:$FZ$130,ROWS($B$1:B53),0))</f>
        <v/>
      </c>
      <c r="C55" s="16" t="str">
        <f>IF(Planilha1!B53="","",HLOOKUP($X$6,Planilha1!$A$1:$FZ$130,ROWS($C$1:C53),0))</f>
        <v/>
      </c>
      <c r="D55" s="17" t="str">
        <f>IFERROR(IF(Planilha1!B53="","",HLOOKUP($X$7,Planilha1!$A$1:$FZ$130,ROWS($D$1:D53),0)),0)</f>
        <v/>
      </c>
      <c r="E55" s="17" t="str">
        <f>IFERROR(IF(Planilha1!B53="","",HLOOKUP($X$8,Planilha1!$A$1:$FZ$130,ROWS($E$1:E53),0)),0)</f>
        <v/>
      </c>
      <c r="F55" s="17" t="str">
        <f>IFERROR(IF(Planilha1!B53="","",HLOOKUP($X$9,Planilha1!$A$1:$FZ$130,ROWS($F$1:F53),0)),0)</f>
        <v/>
      </c>
      <c r="G55" s="17" t="str">
        <f t="shared" si="18"/>
        <v/>
      </c>
      <c r="H55" s="17" t="str">
        <f t="shared" si="19"/>
        <v/>
      </c>
      <c r="I55" s="17" t="str">
        <f t="shared" si="24"/>
        <v/>
      </c>
      <c r="J55" s="17" t="str">
        <f t="shared" si="20"/>
        <v/>
      </c>
      <c r="K55" s="18" t="str">
        <f t="shared" si="21"/>
        <v/>
      </c>
      <c r="L55" s="28" t="str">
        <f>IFERROR(IF(Planilha1!B53="","",HLOOKUP($X$10,Planilha1!$A$1:$FZ$130,ROWS($L$1:L53),0)),0)</f>
        <v/>
      </c>
      <c r="M55" s="28" t="str">
        <f>IFERROR(IF(Planilha1!B53="","",HLOOKUP($X$11,Planilha1!$A$1:$FZ$130,ROWS($M$1:M53),0)),0)</f>
        <v/>
      </c>
      <c r="N55" s="30" t="str">
        <f t="shared" si="22"/>
        <v/>
      </c>
      <c r="O55" s="30"/>
      <c r="P55" s="19"/>
      <c r="Q55" s="34" t="str">
        <f t="shared" si="4"/>
        <v/>
      </c>
      <c r="R55" s="34" t="str">
        <f t="shared" si="5"/>
        <v/>
      </c>
      <c r="S55" s="36" t="str">
        <f t="shared" si="6"/>
        <v/>
      </c>
      <c r="T55" s="20" t="str">
        <f t="shared" si="7"/>
        <v/>
      </c>
      <c r="U55" s="21" t="str">
        <f t="shared" si="8"/>
        <v/>
      </c>
      <c r="V55" s="22" t="str">
        <f t="shared" si="9"/>
        <v/>
      </c>
      <c r="W55" s="23" t="str">
        <f t="shared" si="10"/>
        <v/>
      </c>
    </row>
    <row r="56" spans="1:23" ht="15" customHeight="1" x14ac:dyDescent="0.25">
      <c r="A56" s="15" t="str">
        <f>IF(Planilha1!B54="","",HLOOKUP($X$4,Planilha1!$A$1:$FZ$130,ROWS($A$1:A54),0))</f>
        <v/>
      </c>
      <c r="B56" s="13" t="str">
        <f>IF(Planilha1!B54="","",HLOOKUP($X$5,Planilha1!$A$1:$FZ$130,ROWS($B$1:B54),0))</f>
        <v/>
      </c>
      <c r="C56" s="16" t="str">
        <f>IF(Planilha1!B54="","",HLOOKUP($X$6,Planilha1!$A$1:$FZ$130,ROWS($C$1:C54),0))</f>
        <v/>
      </c>
      <c r="D56" s="17" t="str">
        <f>IFERROR(IF(Planilha1!B54="","",HLOOKUP($X$7,Planilha1!$A$1:$FZ$130,ROWS($D$1:D54),0)),0)</f>
        <v/>
      </c>
      <c r="E56" s="17" t="str">
        <f>IFERROR(IF(Planilha1!B54="","",HLOOKUP($X$8,Planilha1!$A$1:$FZ$130,ROWS($E$1:E54),0)),0)</f>
        <v/>
      </c>
      <c r="F56" s="17" t="str">
        <f>IFERROR(IF(Planilha1!B54="","",HLOOKUP($X$9,Planilha1!$A$1:$FZ$130,ROWS($F$1:F54),0)),0)</f>
        <v/>
      </c>
      <c r="G56" s="17" t="str">
        <f t="shared" si="18"/>
        <v/>
      </c>
      <c r="H56" s="17" t="str">
        <f t="shared" si="19"/>
        <v/>
      </c>
      <c r="I56" s="17" t="str">
        <f t="shared" si="24"/>
        <v/>
      </c>
      <c r="J56" s="17" t="str">
        <f t="shared" si="20"/>
        <v/>
      </c>
      <c r="K56" s="18" t="str">
        <f t="shared" si="21"/>
        <v/>
      </c>
      <c r="L56" s="28" t="str">
        <f>IFERROR(IF(Planilha1!B54="","",HLOOKUP($X$10,Planilha1!$A$1:$FZ$130,ROWS($L$1:L54),0)),0)</f>
        <v/>
      </c>
      <c r="M56" s="28" t="str">
        <f>IFERROR(IF(Planilha1!B54="","",HLOOKUP($X$11,Planilha1!$A$1:$FZ$130,ROWS($M$1:M54),0)),0)</f>
        <v/>
      </c>
      <c r="N56" s="30" t="str">
        <f t="shared" si="22"/>
        <v/>
      </c>
      <c r="O56" s="30"/>
      <c r="P56" s="19"/>
      <c r="Q56" s="34" t="str">
        <f t="shared" si="4"/>
        <v/>
      </c>
      <c r="R56" s="34" t="str">
        <f t="shared" si="5"/>
        <v/>
      </c>
      <c r="S56" s="36" t="str">
        <f t="shared" si="6"/>
        <v/>
      </c>
      <c r="T56" s="20" t="str">
        <f t="shared" si="7"/>
        <v/>
      </c>
      <c r="U56" s="21" t="str">
        <f t="shared" si="8"/>
        <v/>
      </c>
      <c r="V56" s="22" t="str">
        <f t="shared" si="9"/>
        <v/>
      </c>
      <c r="W56" s="23" t="str">
        <f t="shared" si="10"/>
        <v/>
      </c>
    </row>
    <row r="57" spans="1:23" ht="15" customHeight="1" x14ac:dyDescent="0.25">
      <c r="A57" s="15" t="str">
        <f>IF(Planilha1!B55="","",HLOOKUP($X$4,Planilha1!$A$1:$FZ$130,ROWS($A$1:A55),0))</f>
        <v/>
      </c>
      <c r="B57" s="13" t="str">
        <f>IF(Planilha1!B55="","",HLOOKUP($X$5,Planilha1!$A$1:$FZ$130,ROWS($B$1:B55),0))</f>
        <v/>
      </c>
      <c r="C57" s="16" t="str">
        <f>IF(Planilha1!B55="","",HLOOKUP($X$6,Planilha1!$A$1:$FZ$130,ROWS($C$1:C55),0))</f>
        <v/>
      </c>
      <c r="D57" s="17" t="str">
        <f>IFERROR(IF(Planilha1!B55="","",HLOOKUP($X$7,Planilha1!$A$1:$FZ$130,ROWS($D$1:D55),0)),0)</f>
        <v/>
      </c>
      <c r="E57" s="17" t="str">
        <f>IFERROR(IF(Planilha1!B55="","",HLOOKUP($X$8,Planilha1!$A$1:$FZ$130,ROWS($E$1:E55),0)),0)</f>
        <v/>
      </c>
      <c r="F57" s="17" t="str">
        <f>IFERROR(IF(Planilha1!B55="","",HLOOKUP($X$9,Planilha1!$A$1:$FZ$130,ROWS($F$1:F55),0)),0)</f>
        <v/>
      </c>
      <c r="G57" s="17" t="str">
        <f t="shared" si="18"/>
        <v/>
      </c>
      <c r="H57" s="17" t="str">
        <f t="shared" si="19"/>
        <v/>
      </c>
      <c r="I57" s="17" t="str">
        <f t="shared" si="24"/>
        <v/>
      </c>
      <c r="J57" s="17" t="str">
        <f t="shared" si="20"/>
        <v/>
      </c>
      <c r="K57" s="18" t="str">
        <f t="shared" si="21"/>
        <v/>
      </c>
      <c r="L57" s="28" t="str">
        <f>IFERROR(IF(Planilha1!B55="","",HLOOKUP($X$10,Planilha1!$A$1:$FZ$130,ROWS($L$1:L55),0)),0)</f>
        <v/>
      </c>
      <c r="M57" s="28" t="str">
        <f>IFERROR(IF(Planilha1!B55="","",HLOOKUP($X$11,Planilha1!$A$1:$FZ$130,ROWS($M$1:M55),0)),0)</f>
        <v/>
      </c>
      <c r="N57" s="30" t="str">
        <f t="shared" si="22"/>
        <v/>
      </c>
      <c r="O57" s="30"/>
      <c r="P57" s="19"/>
      <c r="Q57" s="34" t="str">
        <f t="shared" si="4"/>
        <v/>
      </c>
      <c r="R57" s="34" t="str">
        <f t="shared" si="5"/>
        <v/>
      </c>
      <c r="S57" s="36" t="str">
        <f t="shared" si="6"/>
        <v/>
      </c>
      <c r="T57" s="20" t="str">
        <f t="shared" si="7"/>
        <v/>
      </c>
      <c r="U57" s="21" t="str">
        <f t="shared" si="8"/>
        <v/>
      </c>
      <c r="V57" s="22" t="str">
        <f t="shared" si="9"/>
        <v/>
      </c>
      <c r="W57" s="23" t="str">
        <f t="shared" si="10"/>
        <v/>
      </c>
    </row>
    <row r="58" spans="1:23" ht="15" customHeight="1" x14ac:dyDescent="0.25">
      <c r="A58" s="15" t="str">
        <f>IF(Planilha1!B56="","",HLOOKUP($X$4,Planilha1!$A$1:$FZ$130,ROWS($A$1:A56),0))</f>
        <v/>
      </c>
      <c r="B58" s="13" t="str">
        <f>IF(Planilha1!B56="","",HLOOKUP($X$5,Planilha1!$A$1:$FZ$130,ROWS($B$1:B56),0))</f>
        <v/>
      </c>
      <c r="C58" s="16" t="str">
        <f>IF(Planilha1!B56="","",HLOOKUP($X$6,Planilha1!$A$1:$FZ$130,ROWS($C$1:C56),0))</f>
        <v/>
      </c>
      <c r="D58" s="17" t="str">
        <f>IFERROR(IF(Planilha1!B56="","",HLOOKUP($X$7,Planilha1!$A$1:$FZ$130,ROWS($D$1:D56),0)),0)</f>
        <v/>
      </c>
      <c r="E58" s="17" t="str">
        <f>IFERROR(IF(Planilha1!B56="","",HLOOKUP($X$8,Planilha1!$A$1:$FZ$130,ROWS($E$1:E56),0)),0)</f>
        <v/>
      </c>
      <c r="F58" s="17" t="str">
        <f>IFERROR(IF(Planilha1!B56="","",HLOOKUP($X$9,Planilha1!$A$1:$FZ$130,ROWS($F$1:F56),0)),0)</f>
        <v/>
      </c>
      <c r="G58" s="17" t="str">
        <f t="shared" si="18"/>
        <v/>
      </c>
      <c r="H58" s="17" t="str">
        <f t="shared" si="19"/>
        <v/>
      </c>
      <c r="I58" s="17" t="str">
        <f t="shared" si="24"/>
        <v/>
      </c>
      <c r="J58" s="17" t="str">
        <f t="shared" si="20"/>
        <v/>
      </c>
      <c r="K58" s="18" t="str">
        <f t="shared" si="21"/>
        <v/>
      </c>
      <c r="L58" s="28" t="str">
        <f>IFERROR(IF(Planilha1!B56="","",HLOOKUP($X$10,Planilha1!$A$1:$FZ$130,ROWS($L$1:L56),0)),0)</f>
        <v/>
      </c>
      <c r="M58" s="28" t="str">
        <f>IFERROR(IF(Planilha1!B56="","",HLOOKUP($X$11,Planilha1!$A$1:$FZ$130,ROWS($M$1:M56),0)),0)</f>
        <v/>
      </c>
      <c r="N58" s="30" t="str">
        <f t="shared" si="22"/>
        <v/>
      </c>
      <c r="O58" s="30"/>
      <c r="P58" s="19"/>
      <c r="Q58" s="34" t="str">
        <f t="shared" si="4"/>
        <v/>
      </c>
      <c r="R58" s="34" t="str">
        <f t="shared" si="5"/>
        <v/>
      </c>
      <c r="S58" s="36" t="str">
        <f t="shared" si="6"/>
        <v/>
      </c>
      <c r="T58" s="20" t="str">
        <f t="shared" si="7"/>
        <v/>
      </c>
      <c r="U58" s="21" t="str">
        <f t="shared" si="8"/>
        <v/>
      </c>
      <c r="V58" s="22" t="str">
        <f t="shared" si="9"/>
        <v/>
      </c>
      <c r="W58" s="23" t="str">
        <f t="shared" si="10"/>
        <v/>
      </c>
    </row>
    <row r="59" spans="1:23" ht="15" customHeight="1" x14ac:dyDescent="0.25">
      <c r="A59" s="15" t="str">
        <f>IF(Planilha1!B57="","",HLOOKUP($X$4,Planilha1!$A$1:$FZ$130,ROWS($A$1:A57),0))</f>
        <v/>
      </c>
      <c r="B59" s="13" t="str">
        <f>IF(Planilha1!B57="","",HLOOKUP($X$5,Planilha1!$A$1:$FZ$130,ROWS($B$1:B57),0))</f>
        <v/>
      </c>
      <c r="C59" s="16" t="str">
        <f>IF(Planilha1!B57="","",HLOOKUP($X$6,Planilha1!$A$1:$FZ$130,ROWS($C$1:C57),0))</f>
        <v/>
      </c>
      <c r="D59" s="17" t="str">
        <f>IFERROR(IF(Planilha1!B57="","",HLOOKUP($X$7,Planilha1!$A$1:$FZ$130,ROWS($D$1:D57),0)),0)</f>
        <v/>
      </c>
      <c r="E59" s="17" t="str">
        <f>IFERROR(IF(Planilha1!B57="","",HLOOKUP($X$8,Planilha1!$A$1:$FZ$130,ROWS($E$1:E57),0)),0)</f>
        <v/>
      </c>
      <c r="F59" s="17" t="str">
        <f>IFERROR(IF(Planilha1!B57="","",HLOOKUP($X$9,Planilha1!$A$1:$FZ$130,ROWS($F$1:F57),0)),0)</f>
        <v/>
      </c>
      <c r="G59" s="17" t="str">
        <f t="shared" si="18"/>
        <v/>
      </c>
      <c r="H59" s="17" t="str">
        <f t="shared" si="19"/>
        <v/>
      </c>
      <c r="I59" s="17" t="str">
        <f t="shared" si="24"/>
        <v/>
      </c>
      <c r="J59" s="17" t="str">
        <f t="shared" si="20"/>
        <v/>
      </c>
      <c r="K59" s="18" t="str">
        <f t="shared" si="21"/>
        <v/>
      </c>
      <c r="L59" s="28" t="str">
        <f>IFERROR(IF(Planilha1!B57="","",HLOOKUP($X$10,Planilha1!$A$1:$FZ$130,ROWS($L$1:L57),0)),0)</f>
        <v/>
      </c>
      <c r="M59" s="28" t="str">
        <f>IFERROR(IF(Planilha1!B57="","",HLOOKUP($X$11,Planilha1!$A$1:$FZ$130,ROWS($M$1:M57),0)),0)</f>
        <v/>
      </c>
      <c r="N59" s="30" t="str">
        <f t="shared" si="22"/>
        <v/>
      </c>
      <c r="O59" s="30"/>
      <c r="P59" s="19"/>
      <c r="Q59" s="34" t="str">
        <f t="shared" si="4"/>
        <v/>
      </c>
      <c r="R59" s="34" t="str">
        <f t="shared" si="5"/>
        <v/>
      </c>
      <c r="S59" s="36" t="str">
        <f t="shared" si="6"/>
        <v/>
      </c>
      <c r="T59" s="20" t="str">
        <f t="shared" si="7"/>
        <v/>
      </c>
      <c r="U59" s="21" t="str">
        <f t="shared" si="8"/>
        <v/>
      </c>
      <c r="V59" s="22" t="str">
        <f t="shared" si="9"/>
        <v/>
      </c>
      <c r="W59" s="23" t="str">
        <f t="shared" si="10"/>
        <v/>
      </c>
    </row>
    <row r="60" spans="1:23" ht="15" customHeight="1" x14ac:dyDescent="0.25">
      <c r="A60" s="15" t="str">
        <f>IF(Planilha1!B58="","",HLOOKUP($X$4,Planilha1!$A$1:$FZ$130,ROWS($A$1:A58),0))</f>
        <v/>
      </c>
      <c r="B60" s="13" t="str">
        <f>IF(Planilha1!B58="","",HLOOKUP($X$5,Planilha1!$A$1:$FZ$130,ROWS($B$1:B58),0))</f>
        <v/>
      </c>
      <c r="C60" s="16" t="str">
        <f>IF(Planilha1!B58="","",HLOOKUP($X$6,Planilha1!$A$1:$FZ$130,ROWS($C$1:C58),0))</f>
        <v/>
      </c>
      <c r="D60" s="17" t="str">
        <f>IFERROR(IF(Planilha1!B58="","",HLOOKUP($X$7,Planilha1!$A$1:$FZ$130,ROWS($D$1:D58),0)),0)</f>
        <v/>
      </c>
      <c r="E60" s="17" t="str">
        <f>IFERROR(IF(Planilha1!B58="","",HLOOKUP($X$8,Planilha1!$A$1:$FZ$130,ROWS($E$1:E58),0)),0)</f>
        <v/>
      </c>
      <c r="F60" s="17" t="str">
        <f>IFERROR(IF(Planilha1!B58="","",HLOOKUP($X$9,Planilha1!$A$1:$FZ$130,ROWS($F$1:F58),0)),0)</f>
        <v/>
      </c>
      <c r="G60" s="17" t="str">
        <f t="shared" si="18"/>
        <v/>
      </c>
      <c r="H60" s="17" t="str">
        <f t="shared" si="19"/>
        <v/>
      </c>
      <c r="I60" s="17" t="str">
        <f t="shared" si="24"/>
        <v/>
      </c>
      <c r="J60" s="17" t="str">
        <f t="shared" si="20"/>
        <v/>
      </c>
      <c r="K60" s="18" t="str">
        <f t="shared" si="21"/>
        <v/>
      </c>
      <c r="L60" s="28" t="str">
        <f>IFERROR(IF(Planilha1!B58="","",HLOOKUP($X$10,Planilha1!$A$1:$FZ$130,ROWS($L$1:L58),0)),0)</f>
        <v/>
      </c>
      <c r="M60" s="28" t="str">
        <f>IFERROR(IF(Planilha1!B58="","",HLOOKUP($X$11,Planilha1!$A$1:$FZ$130,ROWS($M$1:M58),0)),0)</f>
        <v/>
      </c>
      <c r="N60" s="30" t="str">
        <f t="shared" si="22"/>
        <v/>
      </c>
      <c r="O60" s="30"/>
      <c r="P60" s="19"/>
      <c r="Q60" s="34" t="str">
        <f t="shared" si="4"/>
        <v/>
      </c>
      <c r="R60" s="34" t="str">
        <f t="shared" si="5"/>
        <v/>
      </c>
      <c r="S60" s="36" t="str">
        <f t="shared" si="6"/>
        <v/>
      </c>
      <c r="T60" s="20" t="str">
        <f t="shared" si="7"/>
        <v/>
      </c>
      <c r="U60" s="21" t="str">
        <f t="shared" si="8"/>
        <v/>
      </c>
      <c r="V60" s="22" t="str">
        <f t="shared" si="9"/>
        <v/>
      </c>
      <c r="W60" s="23" t="str">
        <f t="shared" si="10"/>
        <v/>
      </c>
    </row>
    <row r="61" spans="1:23" ht="15" customHeight="1" x14ac:dyDescent="0.25">
      <c r="A61" s="15" t="str">
        <f>IF(Planilha1!B59="","",HLOOKUP($X$4,Planilha1!$A$1:$FZ$130,ROWS($A$1:A59),0))</f>
        <v/>
      </c>
      <c r="B61" s="13" t="str">
        <f>IF(Planilha1!B59="","",HLOOKUP($X$5,Planilha1!$A$1:$FZ$130,ROWS($B$1:B59),0))</f>
        <v/>
      </c>
      <c r="C61" s="16" t="str">
        <f>IF(Planilha1!B59="","",HLOOKUP($X$6,Planilha1!$A$1:$FZ$130,ROWS($C$1:C59),0))</f>
        <v/>
      </c>
      <c r="D61" s="17" t="str">
        <f>IFERROR(IF(Planilha1!B59="","",HLOOKUP($X$7,Planilha1!$A$1:$FZ$130,ROWS($D$1:D59),0)),0)</f>
        <v/>
      </c>
      <c r="E61" s="17" t="str">
        <f>IFERROR(IF(Planilha1!B59="","",HLOOKUP($X$8,Planilha1!$A$1:$FZ$130,ROWS($E$1:E59),0)),0)</f>
        <v/>
      </c>
      <c r="F61" s="17" t="str">
        <f>IFERROR(IF(Planilha1!B59="","",HLOOKUP($X$9,Planilha1!$A$1:$FZ$130,ROWS($F$1:F59),0)),0)</f>
        <v/>
      </c>
      <c r="G61" s="17" t="str">
        <f t="shared" si="18"/>
        <v/>
      </c>
      <c r="H61" s="17" t="str">
        <f t="shared" si="19"/>
        <v/>
      </c>
      <c r="I61" s="17" t="str">
        <f t="shared" si="24"/>
        <v/>
      </c>
      <c r="J61" s="17" t="str">
        <f t="shared" si="20"/>
        <v/>
      </c>
      <c r="K61" s="18" t="str">
        <f t="shared" si="21"/>
        <v/>
      </c>
      <c r="L61" s="28" t="str">
        <f>IFERROR(IF(Planilha1!B59="","",HLOOKUP($X$10,Planilha1!$A$1:$FZ$130,ROWS($L$1:L59),0)),0)</f>
        <v/>
      </c>
      <c r="M61" s="28" t="str">
        <f>IFERROR(IF(Planilha1!B59="","",HLOOKUP($X$11,Planilha1!$A$1:$FZ$130,ROWS($M$1:M59),0)),0)</f>
        <v/>
      </c>
      <c r="N61" s="30" t="str">
        <f t="shared" si="22"/>
        <v/>
      </c>
      <c r="O61" s="30"/>
      <c r="P61" s="19"/>
      <c r="Q61" s="34" t="str">
        <f t="shared" si="4"/>
        <v/>
      </c>
      <c r="R61" s="34" t="str">
        <f t="shared" si="5"/>
        <v/>
      </c>
      <c r="S61" s="36" t="str">
        <f t="shared" si="6"/>
        <v/>
      </c>
      <c r="T61" s="20" t="str">
        <f t="shared" si="7"/>
        <v/>
      </c>
      <c r="U61" s="21" t="str">
        <f t="shared" si="8"/>
        <v/>
      </c>
      <c r="V61" s="22" t="str">
        <f t="shared" si="9"/>
        <v/>
      </c>
      <c r="W61" s="23" t="str">
        <f t="shared" si="10"/>
        <v/>
      </c>
    </row>
    <row r="62" spans="1:23" ht="15" customHeight="1" x14ac:dyDescent="0.25">
      <c r="A62" s="15" t="str">
        <f>IF(Planilha1!B60="","",HLOOKUP($X$4,Planilha1!$A$1:$FZ$130,ROWS($A$1:A60),0))</f>
        <v/>
      </c>
      <c r="B62" s="13" t="str">
        <f>IF(Planilha1!B60="","",HLOOKUP($X$5,Planilha1!$A$1:$FZ$130,ROWS($B$1:B60),0))</f>
        <v/>
      </c>
      <c r="C62" s="16" t="str">
        <f>IF(Planilha1!B60="","",HLOOKUP($X$6,Planilha1!$A$1:$FZ$130,ROWS($C$1:C60),0))</f>
        <v/>
      </c>
      <c r="D62" s="17" t="str">
        <f>IFERROR(IF(Planilha1!B60="","",HLOOKUP($X$7,Planilha1!$A$1:$FZ$130,ROWS($D$1:D60),0)),0)</f>
        <v/>
      </c>
      <c r="E62" s="17" t="str">
        <f>IFERROR(IF(Planilha1!B60="","",HLOOKUP($X$8,Planilha1!$A$1:$FZ$130,ROWS($E$1:E60),0)),0)</f>
        <v/>
      </c>
      <c r="F62" s="17" t="str">
        <f>IFERROR(IF(Planilha1!B60="","",HLOOKUP($X$9,Planilha1!$A$1:$FZ$130,ROWS($F$1:F60),0)),0)</f>
        <v/>
      </c>
      <c r="G62" s="17" t="str">
        <f t="shared" si="18"/>
        <v/>
      </c>
      <c r="H62" s="17" t="str">
        <f t="shared" si="19"/>
        <v/>
      </c>
      <c r="I62" s="17" t="str">
        <f t="shared" si="24"/>
        <v/>
      </c>
      <c r="J62" s="17" t="str">
        <f t="shared" si="20"/>
        <v/>
      </c>
      <c r="K62" s="18" t="str">
        <f t="shared" si="21"/>
        <v/>
      </c>
      <c r="L62" s="28" t="str">
        <f>IFERROR(IF(Planilha1!B60="","",HLOOKUP($X$10,Planilha1!$A$1:$FZ$130,ROWS($L$1:L60),0)),0)</f>
        <v/>
      </c>
      <c r="M62" s="28" t="str">
        <f>IFERROR(IF(Planilha1!B60="","",HLOOKUP($X$11,Planilha1!$A$1:$FZ$130,ROWS($M$1:M60),0)),0)</f>
        <v/>
      </c>
      <c r="N62" s="30" t="str">
        <f t="shared" si="22"/>
        <v/>
      </c>
      <c r="O62" s="30"/>
      <c r="P62" s="19"/>
      <c r="Q62" s="34" t="str">
        <f t="shared" si="4"/>
        <v/>
      </c>
      <c r="R62" s="34" t="str">
        <f t="shared" si="5"/>
        <v/>
      </c>
      <c r="S62" s="36" t="str">
        <f t="shared" si="6"/>
        <v/>
      </c>
      <c r="T62" s="20" t="str">
        <f t="shared" si="7"/>
        <v/>
      </c>
      <c r="U62" s="21" t="str">
        <f t="shared" si="8"/>
        <v/>
      </c>
      <c r="V62" s="22" t="str">
        <f t="shared" si="9"/>
        <v/>
      </c>
      <c r="W62" s="23" t="str">
        <f t="shared" si="10"/>
        <v/>
      </c>
    </row>
    <row r="63" spans="1:23" ht="15" customHeight="1" x14ac:dyDescent="0.25">
      <c r="A63" s="15" t="str">
        <f>IF(Planilha1!B61="","",HLOOKUP($X$4,Planilha1!$A$1:$FZ$130,ROWS($A$1:A61),0))</f>
        <v/>
      </c>
      <c r="B63" s="13" t="str">
        <f>IF(Planilha1!B61="","",HLOOKUP($X$5,Planilha1!$A$1:$FZ$130,ROWS($B$1:B61),0))</f>
        <v/>
      </c>
      <c r="C63" s="16" t="str">
        <f>IF(Planilha1!B61="","",HLOOKUP($X$6,Planilha1!$A$1:$FZ$130,ROWS($C$1:C61),0))</f>
        <v/>
      </c>
      <c r="D63" s="17" t="str">
        <f>IFERROR(IF(Planilha1!B61="","",HLOOKUP($X$7,Planilha1!$A$1:$FZ$130,ROWS($D$1:D61),0)),0)</f>
        <v/>
      </c>
      <c r="E63" s="17" t="str">
        <f>IFERROR(IF(Planilha1!B61="","",HLOOKUP($X$8,Planilha1!$A$1:$FZ$130,ROWS($E$1:E61),0)),0)</f>
        <v/>
      </c>
      <c r="F63" s="17" t="str">
        <f>IFERROR(IF(Planilha1!B61="","",HLOOKUP($X$9,Planilha1!$A$1:$FZ$130,ROWS($F$1:F61),0)),0)</f>
        <v/>
      </c>
      <c r="G63" s="17" t="str">
        <f t="shared" si="18"/>
        <v/>
      </c>
      <c r="H63" s="17" t="str">
        <f t="shared" si="19"/>
        <v/>
      </c>
      <c r="I63" s="17" t="str">
        <f t="shared" si="24"/>
        <v/>
      </c>
      <c r="J63" s="17" t="str">
        <f t="shared" si="20"/>
        <v/>
      </c>
      <c r="K63" s="18" t="str">
        <f t="shared" si="21"/>
        <v/>
      </c>
      <c r="L63" s="28" t="str">
        <f>IFERROR(IF(Planilha1!B61="","",HLOOKUP($X$10,Planilha1!$A$1:$FZ$130,ROWS($L$1:L61),0)),0)</f>
        <v/>
      </c>
      <c r="M63" s="28" t="str">
        <f>IFERROR(IF(Planilha1!B61="","",HLOOKUP($X$11,Planilha1!$A$1:$FZ$130,ROWS($M$1:M61),0)),0)</f>
        <v/>
      </c>
      <c r="N63" s="30" t="str">
        <f t="shared" si="22"/>
        <v/>
      </c>
      <c r="O63" s="30"/>
      <c r="P63" s="19"/>
      <c r="Q63" s="34" t="str">
        <f t="shared" si="4"/>
        <v/>
      </c>
      <c r="R63" s="34" t="str">
        <f t="shared" si="5"/>
        <v/>
      </c>
      <c r="S63" s="36" t="str">
        <f t="shared" si="6"/>
        <v/>
      </c>
      <c r="T63" s="20" t="str">
        <f t="shared" si="7"/>
        <v/>
      </c>
      <c r="U63" s="21" t="str">
        <f t="shared" si="8"/>
        <v/>
      </c>
      <c r="V63" s="22" t="str">
        <f t="shared" si="9"/>
        <v/>
      </c>
      <c r="W63" s="23" t="str">
        <f t="shared" si="10"/>
        <v/>
      </c>
    </row>
    <row r="64" spans="1:23" ht="15" customHeight="1" x14ac:dyDescent="0.25">
      <c r="A64" s="15" t="str">
        <f>IF(Planilha1!B62="","",HLOOKUP($X$4,Planilha1!$A$1:$FZ$130,ROWS($A$1:A62),0))</f>
        <v/>
      </c>
      <c r="B64" s="13" t="str">
        <f>IF(Planilha1!B62="","",HLOOKUP($X$5,Planilha1!$A$1:$FZ$130,ROWS($B$1:B62),0))</f>
        <v/>
      </c>
      <c r="C64" s="16" t="str">
        <f>IF(Planilha1!B62="","",HLOOKUP($X$6,Planilha1!$A$1:$FZ$130,ROWS($C$1:C62),0))</f>
        <v/>
      </c>
      <c r="D64" s="17" t="str">
        <f>IFERROR(IF(Planilha1!B62="","",HLOOKUP($X$7,Planilha1!$A$1:$FZ$130,ROWS($D$1:D62),0)),0)</f>
        <v/>
      </c>
      <c r="E64" s="17" t="str">
        <f>IFERROR(IF(Planilha1!B62="","",HLOOKUP($X$8,Planilha1!$A$1:$FZ$130,ROWS($E$1:E62),0)),0)</f>
        <v/>
      </c>
      <c r="F64" s="17" t="str">
        <f>IFERROR(IF(Planilha1!B62="","",HLOOKUP($X$9,Planilha1!$A$1:$FZ$130,ROWS($F$1:F62),0)),0)</f>
        <v/>
      </c>
      <c r="G64" s="17" t="str">
        <f t="shared" si="18"/>
        <v/>
      </c>
      <c r="H64" s="17" t="str">
        <f t="shared" si="19"/>
        <v/>
      </c>
      <c r="I64" s="17" t="str">
        <f t="shared" si="24"/>
        <v/>
      </c>
      <c r="J64" s="17" t="str">
        <f t="shared" si="20"/>
        <v/>
      </c>
      <c r="K64" s="18" t="str">
        <f t="shared" si="21"/>
        <v/>
      </c>
      <c r="L64" s="28" t="str">
        <f>IFERROR(IF(Planilha1!B62="","",HLOOKUP($X$10,Planilha1!$A$1:$FZ$130,ROWS($L$1:L62),0)),0)</f>
        <v/>
      </c>
      <c r="M64" s="28" t="str">
        <f>IFERROR(IF(Planilha1!B62="","",HLOOKUP($X$11,Planilha1!$A$1:$FZ$130,ROWS($M$1:M62),0)),0)</f>
        <v/>
      </c>
      <c r="N64" s="30" t="str">
        <f t="shared" si="22"/>
        <v/>
      </c>
      <c r="O64" s="30"/>
      <c r="P64" s="19"/>
      <c r="Q64" s="34" t="str">
        <f t="shared" si="4"/>
        <v/>
      </c>
      <c r="R64" s="34" t="str">
        <f t="shared" si="5"/>
        <v/>
      </c>
      <c r="S64" s="36" t="str">
        <f t="shared" si="6"/>
        <v/>
      </c>
      <c r="T64" s="20" t="str">
        <f t="shared" si="7"/>
        <v/>
      </c>
      <c r="U64" s="21" t="str">
        <f t="shared" si="8"/>
        <v/>
      </c>
      <c r="V64" s="22" t="str">
        <f t="shared" si="9"/>
        <v/>
      </c>
      <c r="W64" s="23" t="str">
        <f t="shared" si="10"/>
        <v/>
      </c>
    </row>
    <row r="65" spans="1:23" ht="15" customHeight="1" x14ac:dyDescent="0.25">
      <c r="A65" s="15" t="str">
        <f>IF(Planilha1!B63="","",HLOOKUP($X$4,Planilha1!$A$1:$FZ$130,ROWS($A$1:A63),0))</f>
        <v/>
      </c>
      <c r="B65" s="13" t="str">
        <f>IF(Planilha1!B63="","",HLOOKUP($X$5,Planilha1!$A$1:$FZ$130,ROWS($B$1:B63),0))</f>
        <v/>
      </c>
      <c r="C65" s="16" t="str">
        <f>IF(Planilha1!B63="","",HLOOKUP($X$6,Planilha1!$A$1:$FZ$130,ROWS($C$1:C63),0))</f>
        <v/>
      </c>
      <c r="D65" s="17" t="str">
        <f>IFERROR(IF(Planilha1!B63="","",HLOOKUP($X$7,Planilha1!$A$1:$FZ$130,ROWS($D$1:D63),0)),0)</f>
        <v/>
      </c>
      <c r="E65" s="17" t="str">
        <f>IFERROR(IF(Planilha1!B63="","",HLOOKUP($X$8,Planilha1!$A$1:$FZ$130,ROWS($E$1:E63),0)),0)</f>
        <v/>
      </c>
      <c r="F65" s="17" t="str">
        <f>IFERROR(IF(Planilha1!B63="","",HLOOKUP($X$9,Planilha1!$A$1:$FZ$130,ROWS($F$1:F63),0)),0)</f>
        <v/>
      </c>
      <c r="G65" s="17" t="str">
        <f t="shared" si="18"/>
        <v/>
      </c>
      <c r="H65" s="17" t="str">
        <f t="shared" si="19"/>
        <v/>
      </c>
      <c r="I65" s="17" t="str">
        <f t="shared" si="24"/>
        <v/>
      </c>
      <c r="J65" s="17" t="str">
        <f t="shared" si="20"/>
        <v/>
      </c>
      <c r="K65" s="18" t="str">
        <f t="shared" si="21"/>
        <v/>
      </c>
      <c r="L65" s="28" t="str">
        <f>IFERROR(IF(Planilha1!B63="","",HLOOKUP($X$10,Planilha1!$A$1:$FZ$130,ROWS($L$1:L63),0)),0)</f>
        <v/>
      </c>
      <c r="M65" s="28" t="str">
        <f>IFERROR(IF(Planilha1!B63="","",HLOOKUP($X$11,Planilha1!$A$1:$FZ$130,ROWS($M$1:M63),0)),0)</f>
        <v/>
      </c>
      <c r="N65" s="30" t="str">
        <f t="shared" si="22"/>
        <v/>
      </c>
      <c r="O65" s="30"/>
      <c r="P65" s="19"/>
      <c r="Q65" s="34" t="str">
        <f t="shared" si="4"/>
        <v/>
      </c>
      <c r="R65" s="34" t="str">
        <f t="shared" si="5"/>
        <v/>
      </c>
      <c r="S65" s="36" t="str">
        <f t="shared" si="6"/>
        <v/>
      </c>
      <c r="T65" s="20" t="str">
        <f t="shared" si="7"/>
        <v/>
      </c>
      <c r="U65" s="21" t="str">
        <f t="shared" si="8"/>
        <v/>
      </c>
      <c r="V65" s="22" t="str">
        <f t="shared" si="9"/>
        <v/>
      </c>
      <c r="W65" s="23" t="str">
        <f t="shared" si="10"/>
        <v/>
      </c>
    </row>
    <row r="66" spans="1:23" ht="15" customHeight="1" x14ac:dyDescent="0.25">
      <c r="A66" s="15" t="str">
        <f>IF(Planilha1!B64="","",HLOOKUP($X$4,Planilha1!$A$1:$FZ$130,ROWS($A$1:A64),0))</f>
        <v/>
      </c>
      <c r="B66" s="13" t="str">
        <f>IF(Planilha1!B64="","",HLOOKUP($X$5,Planilha1!$A$1:$FZ$130,ROWS($B$1:B64),0))</f>
        <v/>
      </c>
      <c r="C66" s="16" t="str">
        <f>IF(Planilha1!B64="","",HLOOKUP($X$6,Planilha1!$A$1:$FZ$130,ROWS($C$1:C64),0))</f>
        <v/>
      </c>
      <c r="D66" s="17" t="str">
        <f>IFERROR(IF(Planilha1!B64="","",HLOOKUP($X$7,Planilha1!$A$1:$FZ$130,ROWS($D$1:D64),0)),0)</f>
        <v/>
      </c>
      <c r="E66" s="17" t="str">
        <f>IFERROR(IF(Planilha1!B64="","",HLOOKUP($X$8,Planilha1!$A$1:$FZ$130,ROWS($E$1:E64),0)),0)</f>
        <v/>
      </c>
      <c r="F66" s="17" t="str">
        <f>IFERROR(IF(Planilha1!B64="","",HLOOKUP($X$9,Planilha1!$A$1:$FZ$130,ROWS($F$1:F64),0)),0)</f>
        <v/>
      </c>
      <c r="G66" s="17" t="str">
        <f t="shared" si="18"/>
        <v/>
      </c>
      <c r="H66" s="17" t="str">
        <f t="shared" si="19"/>
        <v/>
      </c>
      <c r="I66" s="17" t="str">
        <f t="shared" si="24"/>
        <v/>
      </c>
      <c r="J66" s="17" t="str">
        <f t="shared" si="20"/>
        <v/>
      </c>
      <c r="K66" s="18" t="str">
        <f t="shared" si="21"/>
        <v/>
      </c>
      <c r="L66" s="28" t="str">
        <f>IFERROR(IF(Planilha1!B64="","",HLOOKUP($X$10,Planilha1!$A$1:$FZ$130,ROWS($L$1:L64),0)),0)</f>
        <v/>
      </c>
      <c r="M66" s="28" t="str">
        <f>IFERROR(IF(Planilha1!B64="","",HLOOKUP($X$11,Planilha1!$A$1:$FZ$130,ROWS($M$1:M64),0)),0)</f>
        <v/>
      </c>
      <c r="N66" s="30" t="str">
        <f t="shared" si="22"/>
        <v/>
      </c>
      <c r="O66" s="30"/>
      <c r="P66" s="19"/>
      <c r="Q66" s="34" t="str">
        <f t="shared" si="4"/>
        <v/>
      </c>
      <c r="R66" s="34" t="str">
        <f t="shared" si="5"/>
        <v/>
      </c>
      <c r="S66" s="36" t="str">
        <f t="shared" si="6"/>
        <v/>
      </c>
      <c r="T66" s="20" t="str">
        <f t="shared" si="7"/>
        <v/>
      </c>
      <c r="U66" s="21" t="str">
        <f t="shared" si="8"/>
        <v/>
      </c>
      <c r="V66" s="22" t="str">
        <f t="shared" si="9"/>
        <v/>
      </c>
      <c r="W66" s="23" t="str">
        <f t="shared" si="10"/>
        <v/>
      </c>
    </row>
    <row r="67" spans="1:23" ht="15" customHeight="1" x14ac:dyDescent="0.25">
      <c r="A67" s="15" t="str">
        <f>IF(Planilha1!B65="","",HLOOKUP($X$4,Planilha1!$A$1:$FZ$130,ROWS($A$1:A65),0))</f>
        <v/>
      </c>
      <c r="B67" s="13" t="str">
        <f>IF(Planilha1!B65="","",HLOOKUP($X$5,Planilha1!$A$1:$FZ$130,ROWS($B$1:B65),0))</f>
        <v/>
      </c>
      <c r="C67" s="16" t="str">
        <f>IF(Planilha1!B65="","",HLOOKUP($X$6,Planilha1!$A$1:$FZ$130,ROWS($C$1:C65),0))</f>
        <v/>
      </c>
      <c r="D67" s="17" t="str">
        <f>IFERROR(IF(Planilha1!B65="","",HLOOKUP($X$7,Planilha1!$A$1:$FZ$130,ROWS($D$1:D65),0)),0)</f>
        <v/>
      </c>
      <c r="E67" s="17" t="str">
        <f>IFERROR(IF(Planilha1!B65="","",HLOOKUP($X$8,Planilha1!$A$1:$FZ$130,ROWS($E$1:E65),0)),0)</f>
        <v/>
      </c>
      <c r="F67" s="17" t="str">
        <f>IFERROR(IF(Planilha1!B65="","",HLOOKUP($X$9,Planilha1!$A$1:$FZ$130,ROWS($F$1:F65),0)),0)</f>
        <v/>
      </c>
      <c r="G67" s="17" t="str">
        <f t="shared" si="18"/>
        <v/>
      </c>
      <c r="H67" s="17" t="str">
        <f t="shared" si="19"/>
        <v/>
      </c>
      <c r="I67" s="17" t="str">
        <f t="shared" si="24"/>
        <v/>
      </c>
      <c r="J67" s="17" t="str">
        <f t="shared" si="20"/>
        <v/>
      </c>
      <c r="K67" s="18" t="str">
        <f t="shared" si="21"/>
        <v/>
      </c>
      <c r="L67" s="28" t="str">
        <f>IFERROR(IF(Planilha1!B65="","",HLOOKUP($X$10,Planilha1!$A$1:$FZ$130,ROWS($L$1:L65),0)),0)</f>
        <v/>
      </c>
      <c r="M67" s="28" t="str">
        <f>IFERROR(IF(Planilha1!B65="","",HLOOKUP($X$11,Planilha1!$A$1:$FZ$130,ROWS($M$1:M65),0)),0)</f>
        <v/>
      </c>
      <c r="N67" s="30" t="str">
        <f t="shared" si="22"/>
        <v/>
      </c>
      <c r="O67" s="30"/>
      <c r="P67" s="19"/>
      <c r="Q67" s="34" t="str">
        <f t="shared" si="4"/>
        <v/>
      </c>
      <c r="R67" s="34" t="str">
        <f t="shared" si="5"/>
        <v/>
      </c>
      <c r="S67" s="36" t="str">
        <f t="shared" si="6"/>
        <v/>
      </c>
      <c r="T67" s="20" t="str">
        <f t="shared" si="7"/>
        <v/>
      </c>
      <c r="U67" s="21" t="str">
        <f t="shared" si="8"/>
        <v/>
      </c>
      <c r="V67" s="22" t="str">
        <f t="shared" si="9"/>
        <v/>
      </c>
      <c r="W67" s="23" t="str">
        <f t="shared" si="10"/>
        <v/>
      </c>
    </row>
    <row r="68" spans="1:23" ht="15" customHeight="1" x14ac:dyDescent="0.25">
      <c r="A68" s="15" t="str">
        <f>IF(Planilha1!B66="","",HLOOKUP($X$4,Planilha1!$A$1:$FZ$130,ROWS($A$1:A66),0))</f>
        <v/>
      </c>
      <c r="B68" s="13" t="str">
        <f>IF(Planilha1!B66="","",HLOOKUP($X$5,Planilha1!$A$1:$FZ$130,ROWS($B$1:B66),0))</f>
        <v/>
      </c>
      <c r="C68" s="16" t="str">
        <f>IF(Planilha1!B66="","",HLOOKUP($X$6,Planilha1!$A$1:$FZ$130,ROWS($C$1:C66),0))</f>
        <v/>
      </c>
      <c r="D68" s="17" t="str">
        <f>IFERROR(IF(Planilha1!B66="","",HLOOKUP($X$7,Planilha1!$A$1:$FZ$130,ROWS($D$1:D66),0)),0)</f>
        <v/>
      </c>
      <c r="E68" s="17" t="str">
        <f>IFERROR(IF(Planilha1!B66="","",HLOOKUP($X$8,Planilha1!$A$1:$FZ$130,ROWS($E$1:E66),0)),0)</f>
        <v/>
      </c>
      <c r="F68" s="17" t="str">
        <f>IFERROR(IF(Planilha1!B66="","",HLOOKUP($X$9,Planilha1!$A$1:$FZ$130,ROWS($F$1:F66),0)),0)</f>
        <v/>
      </c>
      <c r="G68" s="17" t="str">
        <f t="shared" si="18"/>
        <v/>
      </c>
      <c r="H68" s="17" t="str">
        <f t="shared" si="19"/>
        <v/>
      </c>
      <c r="I68" s="17" t="str">
        <f t="shared" si="24"/>
        <v/>
      </c>
      <c r="J68" s="17" t="str">
        <f t="shared" si="20"/>
        <v/>
      </c>
      <c r="K68" s="18" t="str">
        <f t="shared" si="21"/>
        <v/>
      </c>
      <c r="L68" s="28" t="str">
        <f>IFERROR(IF(Planilha1!B66="","",HLOOKUP($X$10,Planilha1!$A$1:$FZ$130,ROWS($L$1:L66),0)),0)</f>
        <v/>
      </c>
      <c r="M68" s="28" t="str">
        <f>IFERROR(IF(Planilha1!B66="","",HLOOKUP($X$11,Planilha1!$A$1:$FZ$130,ROWS($M$1:M66),0)),0)</f>
        <v/>
      </c>
      <c r="N68" s="30" t="str">
        <f t="shared" si="22"/>
        <v/>
      </c>
      <c r="O68" s="30"/>
      <c r="P68" s="19"/>
      <c r="Q68" s="34" t="str">
        <f t="shared" si="4"/>
        <v/>
      </c>
      <c r="R68" s="34" t="str">
        <f t="shared" si="5"/>
        <v/>
      </c>
      <c r="S68" s="36" t="str">
        <f t="shared" si="6"/>
        <v/>
      </c>
      <c r="T68" s="20" t="str">
        <f t="shared" si="7"/>
        <v/>
      </c>
      <c r="U68" s="21" t="str">
        <f t="shared" si="8"/>
        <v/>
      </c>
      <c r="V68" s="22" t="str">
        <f t="shared" si="9"/>
        <v/>
      </c>
      <c r="W68" s="23" t="str">
        <f t="shared" si="10"/>
        <v/>
      </c>
    </row>
    <row r="69" spans="1:23" ht="15" customHeight="1" x14ac:dyDescent="0.25">
      <c r="A69" s="15" t="str">
        <f>IF(Planilha1!B67="","",HLOOKUP($X$4,Planilha1!$A$1:$FZ$130,ROWS($A$1:A67),0))</f>
        <v/>
      </c>
      <c r="B69" s="13" t="str">
        <f>IF(Planilha1!B67="","",HLOOKUP($X$5,Planilha1!$A$1:$FZ$130,ROWS($B$1:B67),0))</f>
        <v/>
      </c>
      <c r="C69" s="16" t="str">
        <f>IF(Planilha1!B67="","",HLOOKUP($X$6,Planilha1!$A$1:$FZ$130,ROWS($C$1:C67),0))</f>
        <v/>
      </c>
      <c r="D69" s="17" t="str">
        <f>IFERROR(IF(Planilha1!B67="","",HLOOKUP($X$7,Planilha1!$A$1:$FZ$130,ROWS($D$1:D67),0)),0)</f>
        <v/>
      </c>
      <c r="E69" s="17" t="str">
        <f>IFERROR(IF(Planilha1!B67="","",HLOOKUP($X$8,Planilha1!$A$1:$FZ$130,ROWS($E$1:E67),0)),0)</f>
        <v/>
      </c>
      <c r="F69" s="17" t="str">
        <f>IFERROR(IF(Planilha1!B67="","",HLOOKUP($X$9,Planilha1!$A$1:$FZ$130,ROWS($F$1:F67),0)),0)</f>
        <v/>
      </c>
      <c r="G69" s="17" t="str">
        <f t="shared" si="18"/>
        <v/>
      </c>
      <c r="H69" s="17" t="str">
        <f t="shared" si="19"/>
        <v/>
      </c>
      <c r="I69" s="17" t="str">
        <f t="shared" ref="I69:I132" si="25">IF(N69="","",IF(P69="X",V69,(D69+F69+G69)*N69+(D69+F69+G69)))</f>
        <v/>
      </c>
      <c r="J69" s="17" t="str">
        <f t="shared" si="20"/>
        <v/>
      </c>
      <c r="K69" s="18" t="str">
        <f t="shared" si="21"/>
        <v/>
      </c>
      <c r="L69" s="28" t="str">
        <f>IFERROR(IF(Planilha1!B67="","",HLOOKUP($X$10,Planilha1!$A$1:$FZ$130,ROWS($L$1:L67),0)),0)</f>
        <v/>
      </c>
      <c r="M69" s="28" t="str">
        <f>IFERROR(IF(Planilha1!B67="","",HLOOKUP($X$11,Planilha1!$A$1:$FZ$130,ROWS($M$1:M67),0)),0)</f>
        <v/>
      </c>
      <c r="N69" s="30" t="str">
        <f t="shared" si="22"/>
        <v/>
      </c>
      <c r="O69" s="30"/>
      <c r="P69" s="19"/>
      <c r="Q69" s="34" t="str">
        <f t="shared" ref="Q69:Q132" si="26">IF(P69="","",$Q$2)</f>
        <v/>
      </c>
      <c r="R69" s="34" t="str">
        <f t="shared" ref="R69:R132" si="27">IF(P69="","",$R$2)</f>
        <v/>
      </c>
      <c r="S69" s="36" t="str">
        <f t="shared" ref="S69:S132" si="28">IF(R69="","",100%-R69)</f>
        <v/>
      </c>
      <c r="T69" s="20" t="str">
        <f t="shared" ref="T69:T132" si="29">IF(Q69="","",(((D69+F69)*N69)+(D69+F69))*Q69)</f>
        <v/>
      </c>
      <c r="U69" s="21" t="str">
        <f t="shared" ref="U69:U132" si="30">IF(S69="","",(D69*L69/100)*S69)</f>
        <v/>
      </c>
      <c r="V69" s="22" t="str">
        <f t="shared" ref="V69:V132" si="31">IF(T69="","",(D69+F69)*N69+(D69+F69)-T69)</f>
        <v/>
      </c>
      <c r="W69" s="23" t="str">
        <f t="shared" ref="W69:W132" si="32">IF(U69="","",(I69*17%)-U69)</f>
        <v/>
      </c>
    </row>
    <row r="70" spans="1:23" ht="15" customHeight="1" x14ac:dyDescent="0.25">
      <c r="A70" s="15" t="str">
        <f>IF(Planilha1!B68="","",HLOOKUP($X$4,Planilha1!$A$1:$FZ$130,ROWS($A$1:A68),0))</f>
        <v/>
      </c>
      <c r="B70" s="13" t="str">
        <f>IF(Planilha1!B68="","",HLOOKUP($X$5,Planilha1!$A$1:$FZ$130,ROWS($B$1:B68),0))</f>
        <v/>
      </c>
      <c r="C70" s="16" t="str">
        <f>IF(Planilha1!B68="","",HLOOKUP($X$6,Planilha1!$A$1:$FZ$130,ROWS($C$1:C68),0))</f>
        <v/>
      </c>
      <c r="D70" s="17" t="str">
        <f>IFERROR(IF(Planilha1!B68="","",HLOOKUP($X$7,Planilha1!$A$1:$FZ$130,ROWS($D$1:D68),0)),0)</f>
        <v/>
      </c>
      <c r="E70" s="17" t="str">
        <f>IFERROR(IF(Planilha1!B68="","",HLOOKUP($X$8,Planilha1!$A$1:$FZ$130,ROWS($E$1:E68),0)),0)</f>
        <v/>
      </c>
      <c r="F70" s="17" t="str">
        <f>IFERROR(IF(Planilha1!B68="","",HLOOKUP($X$9,Planilha1!$A$1:$FZ$130,ROWS($F$1:F68),0)),0)</f>
        <v/>
      </c>
      <c r="G70" s="17" t="str">
        <f t="shared" si="18"/>
        <v/>
      </c>
      <c r="H70" s="17" t="str">
        <f t="shared" si="19"/>
        <v/>
      </c>
      <c r="I70" s="17" t="str">
        <f t="shared" si="25"/>
        <v/>
      </c>
      <c r="J70" s="17" t="str">
        <f t="shared" si="20"/>
        <v/>
      </c>
      <c r="K70" s="18" t="str">
        <f t="shared" si="21"/>
        <v/>
      </c>
      <c r="L70" s="28" t="str">
        <f>IFERROR(IF(Planilha1!B68="","",HLOOKUP($X$10,Planilha1!$A$1:$FZ$130,ROWS($L$1:L68),0)),0)</f>
        <v/>
      </c>
      <c r="M70" s="28" t="str">
        <f>IFERROR(IF(Planilha1!B68="","",HLOOKUP($X$11,Planilha1!$A$1:$FZ$130,ROWS($M$1:M68),0)),0)</f>
        <v/>
      </c>
      <c r="N70" s="30" t="str">
        <f t="shared" si="22"/>
        <v/>
      </c>
      <c r="O70" s="30"/>
      <c r="P70" s="19"/>
      <c r="Q70" s="34" t="str">
        <f t="shared" si="26"/>
        <v/>
      </c>
      <c r="R70" s="34" t="str">
        <f t="shared" si="27"/>
        <v/>
      </c>
      <c r="S70" s="36" t="str">
        <f t="shared" si="28"/>
        <v/>
      </c>
      <c r="T70" s="20" t="str">
        <f t="shared" si="29"/>
        <v/>
      </c>
      <c r="U70" s="21" t="str">
        <f t="shared" si="30"/>
        <v/>
      </c>
      <c r="V70" s="22" t="str">
        <f t="shared" si="31"/>
        <v/>
      </c>
      <c r="W70" s="23" t="str">
        <f t="shared" si="32"/>
        <v/>
      </c>
    </row>
    <row r="71" spans="1:23" ht="15" customHeight="1" x14ac:dyDescent="0.25">
      <c r="A71" s="15" t="str">
        <f>IF(Planilha1!B69="","",HLOOKUP($X$4,Planilha1!$A$1:$FZ$130,ROWS($A$1:A69),0))</f>
        <v/>
      </c>
      <c r="B71" s="13" t="str">
        <f>IF(Planilha1!B69="","",HLOOKUP($X$5,Planilha1!$A$1:$FZ$130,ROWS($B$1:B69),0))</f>
        <v/>
      </c>
      <c r="C71" s="16" t="str">
        <f>IF(Planilha1!B69="","",HLOOKUP($X$6,Planilha1!$A$1:$FZ$130,ROWS($C$1:C69),0))</f>
        <v/>
      </c>
      <c r="D71" s="17" t="str">
        <f>IFERROR(IF(Planilha1!B69="","",HLOOKUP($X$7,Planilha1!$A$1:$FZ$130,ROWS($D$1:D69),0)),0)</f>
        <v/>
      </c>
      <c r="E71" s="17" t="str">
        <f>IFERROR(IF(Planilha1!B69="","",HLOOKUP($X$8,Planilha1!$A$1:$FZ$130,ROWS($E$1:E69),0)),0)</f>
        <v/>
      </c>
      <c r="F71" s="17" t="str">
        <f>IFERROR(IF(Planilha1!B69="","",HLOOKUP($X$9,Planilha1!$A$1:$FZ$130,ROWS($F$1:F69),0)),0)</f>
        <v/>
      </c>
      <c r="G71" s="17" t="str">
        <f t="shared" si="18"/>
        <v/>
      </c>
      <c r="H71" s="17" t="str">
        <f t="shared" si="19"/>
        <v/>
      </c>
      <c r="I71" s="17" t="str">
        <f t="shared" si="25"/>
        <v/>
      </c>
      <c r="J71" s="17" t="str">
        <f t="shared" si="20"/>
        <v/>
      </c>
      <c r="K71" s="18" t="str">
        <f t="shared" si="21"/>
        <v/>
      </c>
      <c r="L71" s="28" t="str">
        <f>IFERROR(IF(Planilha1!B69="","",HLOOKUP($X$10,Planilha1!$A$1:$FZ$130,ROWS($L$1:L69),0)),0)</f>
        <v/>
      </c>
      <c r="M71" s="28" t="str">
        <f>IFERROR(IF(Planilha1!B69="","",HLOOKUP($X$11,Planilha1!$A$1:$FZ$130,ROWS($M$1:M69),0)),0)</f>
        <v/>
      </c>
      <c r="N71" s="30" t="str">
        <f t="shared" si="22"/>
        <v/>
      </c>
      <c r="O71" s="30"/>
      <c r="P71" s="19"/>
      <c r="Q71" s="34" t="str">
        <f t="shared" si="26"/>
        <v/>
      </c>
      <c r="R71" s="34" t="str">
        <f t="shared" si="27"/>
        <v/>
      </c>
      <c r="S71" s="36" t="str">
        <f t="shared" si="28"/>
        <v/>
      </c>
      <c r="T71" s="20" t="str">
        <f t="shared" si="29"/>
        <v/>
      </c>
      <c r="U71" s="21" t="str">
        <f t="shared" si="30"/>
        <v/>
      </c>
      <c r="V71" s="22" t="str">
        <f t="shared" si="31"/>
        <v/>
      </c>
      <c r="W71" s="23" t="str">
        <f t="shared" si="32"/>
        <v/>
      </c>
    </row>
    <row r="72" spans="1:23" ht="15" customHeight="1" x14ac:dyDescent="0.25">
      <c r="A72" s="15" t="str">
        <f>IF(Planilha1!B70="","",HLOOKUP($X$4,Planilha1!$A$1:$FZ$130,ROWS($A$1:A70),0))</f>
        <v/>
      </c>
      <c r="B72" s="13" t="str">
        <f>IF(Planilha1!B70="","",HLOOKUP($X$5,Planilha1!$A$1:$FZ$130,ROWS($B$1:B70),0))</f>
        <v/>
      </c>
      <c r="C72" s="16" t="str">
        <f>IF(Planilha1!B70="","",HLOOKUP($X$6,Planilha1!$A$1:$FZ$130,ROWS($C$1:C70),0))</f>
        <v/>
      </c>
      <c r="D72" s="17" t="str">
        <f>IFERROR(IF(Planilha1!B70="","",HLOOKUP($X$7,Planilha1!$A$1:$FZ$130,ROWS($D$1:D70),0)),0)</f>
        <v/>
      </c>
      <c r="E72" s="17" t="str">
        <f>IFERROR(IF(Planilha1!B70="","",HLOOKUP($X$8,Planilha1!$A$1:$FZ$130,ROWS($E$1:E70),0)),0)</f>
        <v/>
      </c>
      <c r="F72" s="17" t="str">
        <f>IFERROR(IF(Planilha1!B70="","",HLOOKUP($X$9,Planilha1!$A$1:$FZ$130,ROWS($F$1:F70),0)),0)</f>
        <v/>
      </c>
      <c r="G72" s="17" t="str">
        <f t="shared" si="18"/>
        <v/>
      </c>
      <c r="H72" s="17" t="str">
        <f t="shared" si="19"/>
        <v/>
      </c>
      <c r="I72" s="17" t="str">
        <f t="shared" si="25"/>
        <v/>
      </c>
      <c r="J72" s="17" t="str">
        <f t="shared" si="20"/>
        <v/>
      </c>
      <c r="K72" s="18" t="str">
        <f t="shared" si="21"/>
        <v/>
      </c>
      <c r="L72" s="28" t="str">
        <f>IFERROR(IF(Planilha1!B70="","",HLOOKUP($X$10,Planilha1!$A$1:$FZ$130,ROWS($L$1:L70),0)),0)</f>
        <v/>
      </c>
      <c r="M72" s="28" t="str">
        <f>IFERROR(IF(Planilha1!B70="","",HLOOKUP($X$11,Planilha1!$A$1:$FZ$130,ROWS($M$1:M70),0)),0)</f>
        <v/>
      </c>
      <c r="N72" s="30" t="str">
        <f t="shared" si="22"/>
        <v/>
      </c>
      <c r="O72" s="30"/>
      <c r="P72" s="19"/>
      <c r="Q72" s="34" t="str">
        <f t="shared" si="26"/>
        <v/>
      </c>
      <c r="R72" s="34" t="str">
        <f t="shared" si="27"/>
        <v/>
      </c>
      <c r="S72" s="36" t="str">
        <f t="shared" si="28"/>
        <v/>
      </c>
      <c r="T72" s="20" t="str">
        <f t="shared" si="29"/>
        <v/>
      </c>
      <c r="U72" s="21" t="str">
        <f t="shared" si="30"/>
        <v/>
      </c>
      <c r="V72" s="22" t="str">
        <f t="shared" si="31"/>
        <v/>
      </c>
      <c r="W72" s="23" t="str">
        <f t="shared" si="32"/>
        <v/>
      </c>
    </row>
    <row r="73" spans="1:23" ht="15" customHeight="1" x14ac:dyDescent="0.25">
      <c r="A73" s="15" t="str">
        <f>IF(Planilha1!B71="","",HLOOKUP($X$4,Planilha1!$A$1:$FZ$130,ROWS($A$1:A71),0))</f>
        <v/>
      </c>
      <c r="B73" s="13" t="str">
        <f>IF(Planilha1!B71="","",HLOOKUP($X$5,Planilha1!$A$1:$FZ$130,ROWS($B$1:B71),0))</f>
        <v/>
      </c>
      <c r="C73" s="16" t="str">
        <f>IF(Planilha1!B71="","",HLOOKUP($X$6,Planilha1!$A$1:$FZ$130,ROWS($C$1:C71),0))</f>
        <v/>
      </c>
      <c r="D73" s="17" t="str">
        <f>IFERROR(IF(Planilha1!B71="","",HLOOKUP($X$7,Planilha1!$A$1:$FZ$130,ROWS($D$1:D71),0)),0)</f>
        <v/>
      </c>
      <c r="E73" s="17" t="str">
        <f>IFERROR(IF(Planilha1!B71="","",HLOOKUP($X$8,Planilha1!$A$1:$FZ$130,ROWS($E$1:E71),0)),0)</f>
        <v/>
      </c>
      <c r="F73" s="17" t="str">
        <f>IFERROR(IF(Planilha1!B71="","",HLOOKUP($X$9,Planilha1!$A$1:$FZ$130,ROWS($F$1:F71),0)),0)</f>
        <v/>
      </c>
      <c r="G73" s="17" t="str">
        <f t="shared" si="18"/>
        <v/>
      </c>
      <c r="H73" s="17" t="str">
        <f t="shared" si="19"/>
        <v/>
      </c>
      <c r="I73" s="17" t="str">
        <f t="shared" si="25"/>
        <v/>
      </c>
      <c r="J73" s="17" t="str">
        <f t="shared" si="20"/>
        <v/>
      </c>
      <c r="K73" s="18" t="str">
        <f t="shared" si="21"/>
        <v/>
      </c>
      <c r="L73" s="28" t="str">
        <f>IFERROR(IF(Planilha1!B71="","",HLOOKUP($X$10,Planilha1!$A$1:$FZ$130,ROWS($L$1:L71),0)),0)</f>
        <v/>
      </c>
      <c r="M73" s="28" t="str">
        <f>IFERROR(IF(Planilha1!B71="","",HLOOKUP($X$11,Planilha1!$A$1:$FZ$130,ROWS($M$1:M71),0)),0)</f>
        <v/>
      </c>
      <c r="N73" s="30" t="str">
        <f t="shared" si="22"/>
        <v/>
      </c>
      <c r="O73" s="30"/>
      <c r="P73" s="19"/>
      <c r="Q73" s="34" t="str">
        <f t="shared" si="26"/>
        <v/>
      </c>
      <c r="R73" s="34" t="str">
        <f t="shared" si="27"/>
        <v/>
      </c>
      <c r="S73" s="36" t="str">
        <f t="shared" si="28"/>
        <v/>
      </c>
      <c r="T73" s="20" t="str">
        <f t="shared" si="29"/>
        <v/>
      </c>
      <c r="U73" s="21" t="str">
        <f t="shared" si="30"/>
        <v/>
      </c>
      <c r="V73" s="22" t="str">
        <f t="shared" si="31"/>
        <v/>
      </c>
      <c r="W73" s="23" t="str">
        <f t="shared" si="32"/>
        <v/>
      </c>
    </row>
    <row r="74" spans="1:23" ht="15" customHeight="1" x14ac:dyDescent="0.25">
      <c r="A74" s="15" t="str">
        <f>IF(Planilha1!B72="","",HLOOKUP($X$4,Planilha1!$A$1:$FZ$130,ROWS($A$1:A72),0))</f>
        <v/>
      </c>
      <c r="B74" s="13" t="str">
        <f>IF(Planilha1!B72="","",HLOOKUP($X$5,Planilha1!$A$1:$FZ$130,ROWS($B$1:B72),0))</f>
        <v/>
      </c>
      <c r="C74" s="16" t="str">
        <f>IF(Planilha1!B72="","",HLOOKUP($X$6,Planilha1!$A$1:$FZ$130,ROWS($C$1:C72),0))</f>
        <v/>
      </c>
      <c r="D74" s="17" t="str">
        <f>IFERROR(IF(Planilha1!B72="","",HLOOKUP($X$7,Planilha1!$A$1:$FZ$130,ROWS($D$1:D72),0)),0)</f>
        <v/>
      </c>
      <c r="E74" s="17" t="str">
        <f>IFERROR(IF(Planilha1!B72="","",HLOOKUP($X$8,Planilha1!$A$1:$FZ$130,ROWS($E$1:E72),0)),0)</f>
        <v/>
      </c>
      <c r="F74" s="17" t="str">
        <f>IFERROR(IF(Planilha1!B72="","",HLOOKUP($X$9,Planilha1!$A$1:$FZ$130,ROWS($F$1:F72),0)),0)</f>
        <v/>
      </c>
      <c r="G74" s="17" t="str">
        <f t="shared" si="18"/>
        <v/>
      </c>
      <c r="H74" s="17" t="str">
        <f t="shared" si="19"/>
        <v/>
      </c>
      <c r="I74" s="17" t="str">
        <f t="shared" si="25"/>
        <v/>
      </c>
      <c r="J74" s="17" t="str">
        <f t="shared" si="20"/>
        <v/>
      </c>
      <c r="K74" s="18" t="str">
        <f t="shared" si="21"/>
        <v/>
      </c>
      <c r="L74" s="28" t="str">
        <f>IFERROR(IF(Planilha1!B72="","",HLOOKUP($X$10,Planilha1!$A$1:$FZ$130,ROWS($L$1:L72),0)),0)</f>
        <v/>
      </c>
      <c r="M74" s="28" t="str">
        <f>IFERROR(IF(Planilha1!B72="","",HLOOKUP($X$11,Planilha1!$A$1:$FZ$130,ROWS($M$1:M72),0)),0)</f>
        <v/>
      </c>
      <c r="N74" s="30" t="str">
        <f t="shared" si="22"/>
        <v/>
      </c>
      <c r="O74" s="30"/>
      <c r="P74" s="19"/>
      <c r="Q74" s="34" t="str">
        <f t="shared" si="26"/>
        <v/>
      </c>
      <c r="R74" s="34" t="str">
        <f t="shared" si="27"/>
        <v/>
      </c>
      <c r="S74" s="36" t="str">
        <f t="shared" si="28"/>
        <v/>
      </c>
      <c r="T74" s="20" t="str">
        <f t="shared" si="29"/>
        <v/>
      </c>
      <c r="U74" s="21" t="str">
        <f t="shared" si="30"/>
        <v/>
      </c>
      <c r="V74" s="22" t="str">
        <f t="shared" si="31"/>
        <v/>
      </c>
      <c r="W74" s="23" t="str">
        <f t="shared" si="32"/>
        <v/>
      </c>
    </row>
    <row r="75" spans="1:23" ht="15" customHeight="1" x14ac:dyDescent="0.25">
      <c r="A75" s="15" t="str">
        <f>IF(Planilha1!B73="","",HLOOKUP($X$4,Planilha1!$A$1:$FZ$130,ROWS($A$1:A73),0))</f>
        <v/>
      </c>
      <c r="B75" s="13" t="str">
        <f>IF(Planilha1!B73="","",HLOOKUP($X$5,Planilha1!$A$1:$FZ$130,ROWS($B$1:B73),0))</f>
        <v/>
      </c>
      <c r="C75" s="16" t="str">
        <f>IF(Planilha1!B73="","",HLOOKUP($X$6,Planilha1!$A$1:$FZ$130,ROWS($C$1:C73),0))</f>
        <v/>
      </c>
      <c r="D75" s="17" t="str">
        <f>IFERROR(IF(Planilha1!B73="","",HLOOKUP($X$7,Planilha1!$A$1:$FZ$130,ROWS($D$1:D73),0)),0)</f>
        <v/>
      </c>
      <c r="E75" s="17" t="str">
        <f>IFERROR(IF(Planilha1!B73="","",HLOOKUP($X$8,Planilha1!$A$1:$FZ$130,ROWS($E$1:E73),0)),0)</f>
        <v/>
      </c>
      <c r="F75" s="17" t="str">
        <f>IFERROR(IF(Planilha1!B73="","",HLOOKUP($X$9,Planilha1!$A$1:$FZ$130,ROWS($F$1:F73),0)),0)</f>
        <v/>
      </c>
      <c r="G75" s="17" t="str">
        <f t="shared" si="18"/>
        <v/>
      </c>
      <c r="H75" s="17" t="str">
        <f t="shared" si="19"/>
        <v/>
      </c>
      <c r="I75" s="17" t="str">
        <f t="shared" si="25"/>
        <v/>
      </c>
      <c r="J75" s="17" t="str">
        <f t="shared" si="20"/>
        <v/>
      </c>
      <c r="K75" s="18" t="str">
        <f t="shared" si="21"/>
        <v/>
      </c>
      <c r="L75" s="28" t="str">
        <f>IFERROR(IF(Planilha1!B73="","",HLOOKUP($X$10,Planilha1!$A$1:$FZ$130,ROWS($L$1:L73),0)),0)</f>
        <v/>
      </c>
      <c r="M75" s="28" t="str">
        <f>IFERROR(IF(Planilha1!B73="","",HLOOKUP($X$11,Planilha1!$A$1:$FZ$130,ROWS($M$1:M73),0)),0)</f>
        <v/>
      </c>
      <c r="N75" s="30" t="str">
        <f t="shared" si="22"/>
        <v/>
      </c>
      <c r="O75" s="30"/>
      <c r="P75" s="19"/>
      <c r="Q75" s="34" t="str">
        <f t="shared" si="26"/>
        <v/>
      </c>
      <c r="R75" s="34" t="str">
        <f t="shared" si="27"/>
        <v/>
      </c>
      <c r="S75" s="36" t="str">
        <f t="shared" si="28"/>
        <v/>
      </c>
      <c r="T75" s="20" t="str">
        <f t="shared" si="29"/>
        <v/>
      </c>
      <c r="U75" s="21" t="str">
        <f t="shared" si="30"/>
        <v/>
      </c>
      <c r="V75" s="22" t="str">
        <f t="shared" si="31"/>
        <v/>
      </c>
      <c r="W75" s="23" t="str">
        <f t="shared" si="32"/>
        <v/>
      </c>
    </row>
    <row r="76" spans="1:23" ht="15" customHeight="1" x14ac:dyDescent="0.25">
      <c r="A76" s="15" t="str">
        <f>IF(Planilha1!B74="","",HLOOKUP($X$4,Planilha1!$A$1:$FZ$130,ROWS($A$1:A74),0))</f>
        <v/>
      </c>
      <c r="B76" s="13" t="str">
        <f>IF(Planilha1!B74="","",HLOOKUP($X$5,Planilha1!$A$1:$FZ$130,ROWS($B$1:B74),0))</f>
        <v/>
      </c>
      <c r="C76" s="16" t="str">
        <f>IF(Planilha1!B74="","",HLOOKUP($X$6,Planilha1!$A$1:$FZ$130,ROWS($C$1:C74),0))</f>
        <v/>
      </c>
      <c r="D76" s="17" t="str">
        <f>IFERROR(IF(Planilha1!B74="","",HLOOKUP($X$7,Planilha1!$A$1:$FZ$130,ROWS($D$1:D74),0)),0)</f>
        <v/>
      </c>
      <c r="E76" s="17" t="str">
        <f>IFERROR(IF(Planilha1!B74="","",HLOOKUP($X$8,Planilha1!$A$1:$FZ$130,ROWS($E$1:E74),0)),0)</f>
        <v/>
      </c>
      <c r="F76" s="17" t="str">
        <f>IFERROR(IF(Planilha1!B74="","",HLOOKUP($X$9,Planilha1!$A$1:$FZ$130,ROWS($F$1:F74),0)),0)</f>
        <v/>
      </c>
      <c r="G76" s="17" t="str">
        <f t="shared" si="18"/>
        <v/>
      </c>
      <c r="H76" s="17" t="str">
        <f t="shared" si="19"/>
        <v/>
      </c>
      <c r="I76" s="17" t="str">
        <f t="shared" si="25"/>
        <v/>
      </c>
      <c r="J76" s="17" t="str">
        <f t="shared" si="20"/>
        <v/>
      </c>
      <c r="K76" s="18" t="str">
        <f t="shared" si="21"/>
        <v/>
      </c>
      <c r="L76" s="28" t="str">
        <f>IFERROR(IF(Planilha1!B74="","",HLOOKUP($X$10,Planilha1!$A$1:$FZ$130,ROWS($L$1:L74),0)),0)</f>
        <v/>
      </c>
      <c r="M76" s="28" t="str">
        <f>IFERROR(IF(Planilha1!B74="","",HLOOKUP($X$11,Planilha1!$A$1:$FZ$130,ROWS($M$1:M74),0)),0)</f>
        <v/>
      </c>
      <c r="N76" s="30" t="str">
        <f t="shared" si="22"/>
        <v/>
      </c>
      <c r="O76" s="30"/>
      <c r="P76" s="19"/>
      <c r="Q76" s="34" t="str">
        <f t="shared" si="26"/>
        <v/>
      </c>
      <c r="R76" s="34" t="str">
        <f t="shared" si="27"/>
        <v/>
      </c>
      <c r="S76" s="36" t="str">
        <f t="shared" si="28"/>
        <v/>
      </c>
      <c r="T76" s="20" t="str">
        <f t="shared" si="29"/>
        <v/>
      </c>
      <c r="U76" s="21" t="str">
        <f t="shared" si="30"/>
        <v/>
      </c>
      <c r="V76" s="22" t="str">
        <f t="shared" si="31"/>
        <v/>
      </c>
      <c r="W76" s="23" t="str">
        <f t="shared" si="32"/>
        <v/>
      </c>
    </row>
    <row r="77" spans="1:23" ht="15" customHeight="1" x14ac:dyDescent="0.25">
      <c r="A77" s="15" t="str">
        <f>IF(Planilha1!B75="","",HLOOKUP($X$4,Planilha1!$A$1:$FZ$130,ROWS($A$1:A75),0))</f>
        <v/>
      </c>
      <c r="B77" s="13" t="str">
        <f>IF(Planilha1!B75="","",HLOOKUP($X$5,Planilha1!$A$1:$FZ$130,ROWS($B$1:B75),0))</f>
        <v/>
      </c>
      <c r="C77" s="16" t="str">
        <f>IF(Planilha1!B75="","",HLOOKUP($X$6,Planilha1!$A$1:$FZ$130,ROWS($C$1:C75),0))</f>
        <v/>
      </c>
      <c r="D77" s="17" t="str">
        <f>IFERROR(IF(Planilha1!B75="","",HLOOKUP($X$7,Planilha1!$A$1:$FZ$130,ROWS($D$1:D75),0)),0)</f>
        <v/>
      </c>
      <c r="E77" s="17" t="str">
        <f>IFERROR(IF(Planilha1!B75="","",HLOOKUP($X$8,Planilha1!$A$1:$FZ$130,ROWS($E$1:E75),0)),0)</f>
        <v/>
      </c>
      <c r="F77" s="17" t="str">
        <f>IFERROR(IF(Planilha1!B75="","",HLOOKUP($X$9,Planilha1!$A$1:$FZ$130,ROWS($F$1:F75),0)),0)</f>
        <v/>
      </c>
      <c r="G77" s="17" t="str">
        <f t="shared" si="18"/>
        <v/>
      </c>
      <c r="H77" s="17" t="str">
        <f t="shared" si="19"/>
        <v/>
      </c>
      <c r="I77" s="17" t="str">
        <f t="shared" si="25"/>
        <v/>
      </c>
      <c r="J77" s="17" t="str">
        <f t="shared" si="20"/>
        <v/>
      </c>
      <c r="K77" s="18" t="str">
        <f t="shared" si="21"/>
        <v/>
      </c>
      <c r="L77" s="28" t="str">
        <f>IFERROR(IF(Planilha1!B75="","",HLOOKUP($X$10,Planilha1!$A$1:$FZ$130,ROWS($L$1:L75),0)),0)</f>
        <v/>
      </c>
      <c r="M77" s="28" t="str">
        <f>IFERROR(IF(Planilha1!B75="","",HLOOKUP($X$11,Planilha1!$A$1:$FZ$130,ROWS($M$1:M75),0)),0)</f>
        <v/>
      </c>
      <c r="N77" s="30" t="str">
        <f t="shared" si="22"/>
        <v/>
      </c>
      <c r="O77" s="30"/>
      <c r="P77" s="19"/>
      <c r="Q77" s="34" t="str">
        <f t="shared" si="26"/>
        <v/>
      </c>
      <c r="R77" s="34" t="str">
        <f t="shared" si="27"/>
        <v/>
      </c>
      <c r="S77" s="36" t="str">
        <f t="shared" si="28"/>
        <v/>
      </c>
      <c r="T77" s="20" t="str">
        <f t="shared" si="29"/>
        <v/>
      </c>
      <c r="U77" s="21" t="str">
        <f t="shared" si="30"/>
        <v/>
      </c>
      <c r="V77" s="22" t="str">
        <f t="shared" si="31"/>
        <v/>
      </c>
      <c r="W77" s="23" t="str">
        <f t="shared" si="32"/>
        <v/>
      </c>
    </row>
    <row r="78" spans="1:23" ht="15" customHeight="1" x14ac:dyDescent="0.25">
      <c r="A78" s="15" t="str">
        <f>IF(Planilha1!B76="","",HLOOKUP($X$4,Planilha1!$A$1:$FZ$130,ROWS($A$1:A76),0))</f>
        <v/>
      </c>
      <c r="B78" s="13" t="str">
        <f>IF(Planilha1!B76="","",HLOOKUP($X$5,Planilha1!$A$1:$FZ$130,ROWS($B$1:B76),0))</f>
        <v/>
      </c>
      <c r="C78" s="16" t="str">
        <f>IF(Planilha1!B76="","",HLOOKUP($X$6,Planilha1!$A$1:$FZ$130,ROWS($C$1:C76),0))</f>
        <v/>
      </c>
      <c r="D78" s="17" t="str">
        <f>IFERROR(IF(Planilha1!B76="","",HLOOKUP($X$7,Planilha1!$A$1:$FZ$130,ROWS($D$1:D76),0)),0)</f>
        <v/>
      </c>
      <c r="E78" s="17" t="str">
        <f>IFERROR(IF(Planilha1!B76="","",HLOOKUP($X$8,Planilha1!$A$1:$FZ$130,ROWS($E$1:E76),0)),0)</f>
        <v/>
      </c>
      <c r="F78" s="17" t="str">
        <f>IFERROR(IF(Planilha1!B76="","",HLOOKUP($X$9,Planilha1!$A$1:$FZ$130,ROWS($F$1:F76),0)),0)</f>
        <v/>
      </c>
      <c r="G78" s="17" t="str">
        <f t="shared" si="18"/>
        <v/>
      </c>
      <c r="H78" s="17" t="str">
        <f t="shared" si="19"/>
        <v/>
      </c>
      <c r="I78" s="17" t="str">
        <f t="shared" si="25"/>
        <v/>
      </c>
      <c r="J78" s="17" t="str">
        <f t="shared" si="20"/>
        <v/>
      </c>
      <c r="K78" s="18" t="str">
        <f t="shared" si="21"/>
        <v/>
      </c>
      <c r="L78" s="28" t="str">
        <f>IFERROR(IF(Planilha1!B76="","",HLOOKUP($X$10,Planilha1!$A$1:$FZ$130,ROWS($L$1:L76),0)),0)</f>
        <v/>
      </c>
      <c r="M78" s="28" t="str">
        <f>IFERROR(IF(Planilha1!B76="","",HLOOKUP($X$11,Planilha1!$A$1:$FZ$130,ROWS($M$1:M76),0)),0)</f>
        <v/>
      </c>
      <c r="N78" s="30" t="str">
        <f t="shared" si="22"/>
        <v/>
      </c>
      <c r="O78" s="30"/>
      <c r="P78" s="19"/>
      <c r="Q78" s="34" t="str">
        <f t="shared" si="26"/>
        <v/>
      </c>
      <c r="R78" s="34" t="str">
        <f t="shared" si="27"/>
        <v/>
      </c>
      <c r="S78" s="36" t="str">
        <f t="shared" si="28"/>
        <v/>
      </c>
      <c r="T78" s="20" t="str">
        <f t="shared" si="29"/>
        <v/>
      </c>
      <c r="U78" s="21" t="str">
        <f t="shared" si="30"/>
        <v/>
      </c>
      <c r="V78" s="22" t="str">
        <f t="shared" si="31"/>
        <v/>
      </c>
      <c r="W78" s="23" t="str">
        <f t="shared" si="32"/>
        <v/>
      </c>
    </row>
    <row r="79" spans="1:23" ht="15" customHeight="1" x14ac:dyDescent="0.25">
      <c r="A79" s="15" t="str">
        <f>IF(Planilha1!B77="","",HLOOKUP($X$4,Planilha1!$A$1:$FZ$130,ROWS($A$1:A77),0))</f>
        <v/>
      </c>
      <c r="B79" s="13" t="str">
        <f>IF(Planilha1!B77="","",HLOOKUP($X$5,Planilha1!$A$1:$FZ$130,ROWS($B$1:B77),0))</f>
        <v/>
      </c>
      <c r="C79" s="16" t="str">
        <f>IF(Planilha1!B77="","",HLOOKUP($X$6,Planilha1!$A$1:$FZ$130,ROWS($C$1:C77),0))</f>
        <v/>
      </c>
      <c r="D79" s="17" t="str">
        <f>IFERROR(IF(Planilha1!B77="","",HLOOKUP($X$7,Planilha1!$A$1:$FZ$130,ROWS($D$1:D77),0)),0)</f>
        <v/>
      </c>
      <c r="E79" s="17" t="str">
        <f>IFERROR(IF(Planilha1!B77="","",HLOOKUP($X$8,Planilha1!$A$1:$FZ$130,ROWS($E$1:E77),0)),0)</f>
        <v/>
      </c>
      <c r="F79" s="17" t="str">
        <f>IFERROR(IF(Planilha1!B77="","",HLOOKUP($X$9,Planilha1!$A$1:$FZ$130,ROWS($F$1:F77),0)),0)</f>
        <v/>
      </c>
      <c r="G79" s="17" t="str">
        <f t="shared" si="18"/>
        <v/>
      </c>
      <c r="H79" s="17" t="str">
        <f t="shared" si="19"/>
        <v/>
      </c>
      <c r="I79" s="17" t="str">
        <f t="shared" si="25"/>
        <v/>
      </c>
      <c r="J79" s="17" t="str">
        <f t="shared" si="20"/>
        <v/>
      </c>
      <c r="K79" s="18" t="str">
        <f t="shared" si="21"/>
        <v/>
      </c>
      <c r="L79" s="28" t="str">
        <f>IFERROR(IF(Planilha1!B77="","",HLOOKUP($X$10,Planilha1!$A$1:$FZ$130,ROWS($L$1:L77),0)),0)</f>
        <v/>
      </c>
      <c r="M79" s="28" t="str">
        <f>IFERROR(IF(Planilha1!B77="","",HLOOKUP($X$11,Planilha1!$A$1:$FZ$130,ROWS($M$1:M77),0)),0)</f>
        <v/>
      </c>
      <c r="N79" s="30" t="str">
        <f t="shared" si="22"/>
        <v/>
      </c>
      <c r="O79" s="30"/>
      <c r="P79" s="19"/>
      <c r="Q79" s="34" t="str">
        <f t="shared" si="26"/>
        <v/>
      </c>
      <c r="R79" s="34" t="str">
        <f t="shared" si="27"/>
        <v/>
      </c>
      <c r="S79" s="36" t="str">
        <f t="shared" si="28"/>
        <v/>
      </c>
      <c r="T79" s="20" t="str">
        <f t="shared" si="29"/>
        <v/>
      </c>
      <c r="U79" s="21" t="str">
        <f t="shared" si="30"/>
        <v/>
      </c>
      <c r="V79" s="22" t="str">
        <f t="shared" si="31"/>
        <v/>
      </c>
      <c r="W79" s="23" t="str">
        <f t="shared" si="32"/>
        <v/>
      </c>
    </row>
    <row r="80" spans="1:23" ht="15" customHeight="1" x14ac:dyDescent="0.25">
      <c r="A80" s="15" t="str">
        <f>IF(Planilha1!B78="","",HLOOKUP($X$4,Planilha1!$A$1:$FZ$130,ROWS($A$1:A78),0))</f>
        <v/>
      </c>
      <c r="B80" s="13" t="str">
        <f>IF(Planilha1!B78="","",HLOOKUP($X$5,Planilha1!$A$1:$FZ$130,ROWS($B$1:B78),0))</f>
        <v/>
      </c>
      <c r="C80" s="16" t="str">
        <f>IF(Planilha1!B78="","",HLOOKUP($X$6,Planilha1!$A$1:$FZ$130,ROWS($C$1:C78),0))</f>
        <v/>
      </c>
      <c r="D80" s="17" t="str">
        <f>IFERROR(IF(Planilha1!B78="","",HLOOKUP($X$7,Planilha1!$A$1:$FZ$130,ROWS($D$1:D78),0)),0)</f>
        <v/>
      </c>
      <c r="E80" s="17" t="str">
        <f>IFERROR(IF(Planilha1!B78="","",HLOOKUP($X$8,Planilha1!$A$1:$FZ$130,ROWS($E$1:E78),0)),0)</f>
        <v/>
      </c>
      <c r="F80" s="17" t="str">
        <f>IFERROR(IF(Planilha1!B78="","",HLOOKUP($X$9,Planilha1!$A$1:$FZ$130,ROWS($F$1:F78),0)),0)</f>
        <v/>
      </c>
      <c r="G80" s="17" t="str">
        <f t="shared" si="18"/>
        <v/>
      </c>
      <c r="H80" s="17" t="str">
        <f t="shared" si="19"/>
        <v/>
      </c>
      <c r="I80" s="17" t="str">
        <f t="shared" si="25"/>
        <v/>
      </c>
      <c r="J80" s="17" t="str">
        <f t="shared" si="20"/>
        <v/>
      </c>
      <c r="K80" s="18" t="str">
        <f t="shared" si="21"/>
        <v/>
      </c>
      <c r="L80" s="28" t="str">
        <f>IFERROR(IF(Planilha1!B78="","",HLOOKUP($X$10,Planilha1!$A$1:$FZ$130,ROWS($L$1:L78),0)),0)</f>
        <v/>
      </c>
      <c r="M80" s="28" t="str">
        <f>IFERROR(IF(Planilha1!B78="","",HLOOKUP($X$11,Planilha1!$A$1:$FZ$130,ROWS($M$1:M78),0)),0)</f>
        <v/>
      </c>
      <c r="N80" s="30" t="str">
        <f t="shared" si="22"/>
        <v/>
      </c>
      <c r="O80" s="30"/>
      <c r="P80" s="19"/>
      <c r="Q80" s="34" t="str">
        <f t="shared" si="26"/>
        <v/>
      </c>
      <c r="R80" s="34" t="str">
        <f t="shared" si="27"/>
        <v/>
      </c>
      <c r="S80" s="36" t="str">
        <f t="shared" si="28"/>
        <v/>
      </c>
      <c r="T80" s="20" t="str">
        <f t="shared" si="29"/>
        <v/>
      </c>
      <c r="U80" s="21" t="str">
        <f t="shared" si="30"/>
        <v/>
      </c>
      <c r="V80" s="22" t="str">
        <f t="shared" si="31"/>
        <v/>
      </c>
      <c r="W80" s="23" t="str">
        <f t="shared" si="32"/>
        <v/>
      </c>
    </row>
    <row r="81" spans="1:23" ht="15" customHeight="1" x14ac:dyDescent="0.25">
      <c r="A81" s="15" t="str">
        <f>IF(Planilha1!B79="","",HLOOKUP($X$4,Planilha1!$A$1:$FZ$130,ROWS($A$1:A79),0))</f>
        <v/>
      </c>
      <c r="B81" s="13" t="str">
        <f>IF(Planilha1!B79="","",HLOOKUP($X$5,Planilha1!$A$1:$FZ$130,ROWS($B$1:B79),0))</f>
        <v/>
      </c>
      <c r="C81" s="16" t="str">
        <f>IF(Planilha1!B79="","",HLOOKUP($X$6,Planilha1!$A$1:$FZ$130,ROWS($C$1:C79),0))</f>
        <v/>
      </c>
      <c r="D81" s="17" t="str">
        <f>IFERROR(IF(Planilha1!B79="","",HLOOKUP($X$7,Planilha1!$A$1:$FZ$130,ROWS($D$1:D79),0)),0)</f>
        <v/>
      </c>
      <c r="E81" s="17" t="str">
        <f>IFERROR(IF(Planilha1!B79="","",HLOOKUP($X$8,Planilha1!$A$1:$FZ$130,ROWS($E$1:E79),0)),0)</f>
        <v/>
      </c>
      <c r="F81" s="17" t="str">
        <f>IFERROR(IF(Planilha1!B79="","",HLOOKUP($X$9,Planilha1!$A$1:$FZ$130,ROWS($F$1:F79),0)),0)</f>
        <v/>
      </c>
      <c r="G81" s="17" t="str">
        <f t="shared" si="18"/>
        <v/>
      </c>
      <c r="H81" s="17" t="str">
        <f t="shared" si="19"/>
        <v/>
      </c>
      <c r="I81" s="17" t="str">
        <f t="shared" si="25"/>
        <v/>
      </c>
      <c r="J81" s="17" t="str">
        <f t="shared" si="20"/>
        <v/>
      </c>
      <c r="K81" s="18" t="str">
        <f t="shared" si="21"/>
        <v/>
      </c>
      <c r="L81" s="28" t="str">
        <f>IFERROR(IF(Planilha1!B79="","",HLOOKUP($X$10,Planilha1!$A$1:$FZ$130,ROWS($L$1:L79),0)),0)</f>
        <v/>
      </c>
      <c r="M81" s="28" t="str">
        <f>IFERROR(IF(Planilha1!B79="","",HLOOKUP($X$11,Planilha1!$A$1:$FZ$130,ROWS($M$1:M79),0)),0)</f>
        <v/>
      </c>
      <c r="N81" s="30" t="str">
        <f t="shared" si="22"/>
        <v/>
      </c>
      <c r="O81" s="30"/>
      <c r="P81" s="19"/>
      <c r="Q81" s="34" t="str">
        <f t="shared" si="26"/>
        <v/>
      </c>
      <c r="R81" s="34" t="str">
        <f t="shared" si="27"/>
        <v/>
      </c>
      <c r="S81" s="36" t="str">
        <f t="shared" si="28"/>
        <v/>
      </c>
      <c r="T81" s="20" t="str">
        <f t="shared" si="29"/>
        <v/>
      </c>
      <c r="U81" s="21" t="str">
        <f t="shared" si="30"/>
        <v/>
      </c>
      <c r="V81" s="22" t="str">
        <f t="shared" si="31"/>
        <v/>
      </c>
      <c r="W81" s="23" t="str">
        <f t="shared" si="32"/>
        <v/>
      </c>
    </row>
    <row r="82" spans="1:23" ht="15" customHeight="1" x14ac:dyDescent="0.25">
      <c r="A82" s="15" t="str">
        <f>IF(Planilha1!B80="","",HLOOKUP($X$4,Planilha1!$A$1:$FZ$130,ROWS($A$1:A80),0))</f>
        <v/>
      </c>
      <c r="B82" s="13" t="str">
        <f>IF(Planilha1!B80="","",HLOOKUP($X$5,Planilha1!$A$1:$FZ$130,ROWS($B$1:B80),0))</f>
        <v/>
      </c>
      <c r="C82" s="16" t="str">
        <f>IF(Planilha1!B80="","",HLOOKUP($X$6,Planilha1!$A$1:$FZ$130,ROWS($C$1:C80),0))</f>
        <v/>
      </c>
      <c r="D82" s="17" t="str">
        <f>IFERROR(IF(Planilha1!B80="","",HLOOKUP($X$7,Planilha1!$A$1:$FZ$130,ROWS($D$1:D80),0)),0)</f>
        <v/>
      </c>
      <c r="E82" s="17" t="str">
        <f>IFERROR(IF(Planilha1!B80="","",HLOOKUP($X$8,Planilha1!$A$1:$FZ$130,ROWS($E$1:E80),0)),0)</f>
        <v/>
      </c>
      <c r="F82" s="17" t="str">
        <f>IFERROR(IF(Planilha1!B80="","",HLOOKUP($X$9,Planilha1!$A$1:$FZ$130,ROWS($F$1:F80),0)),0)</f>
        <v/>
      </c>
      <c r="G82" s="17" t="str">
        <f t="shared" si="18"/>
        <v/>
      </c>
      <c r="H82" s="17" t="str">
        <f t="shared" si="19"/>
        <v/>
      </c>
      <c r="I82" s="17" t="str">
        <f t="shared" si="25"/>
        <v/>
      </c>
      <c r="J82" s="17" t="str">
        <f t="shared" si="20"/>
        <v/>
      </c>
      <c r="K82" s="18" t="str">
        <f t="shared" si="21"/>
        <v/>
      </c>
      <c r="L82" s="28" t="str">
        <f>IFERROR(IF(Planilha1!B80="","",HLOOKUP($X$10,Planilha1!$A$1:$FZ$130,ROWS($L$1:L80),0)),0)</f>
        <v/>
      </c>
      <c r="M82" s="28" t="str">
        <f>IFERROR(IF(Planilha1!B80="","",HLOOKUP($X$11,Planilha1!$A$1:$FZ$130,ROWS($M$1:M80),0)),0)</f>
        <v/>
      </c>
      <c r="N82" s="30" t="str">
        <f t="shared" si="22"/>
        <v/>
      </c>
      <c r="O82" s="30"/>
      <c r="P82" s="19"/>
      <c r="Q82" s="34" t="str">
        <f t="shared" si="26"/>
        <v/>
      </c>
      <c r="R82" s="34" t="str">
        <f t="shared" si="27"/>
        <v/>
      </c>
      <c r="S82" s="36" t="str">
        <f t="shared" si="28"/>
        <v/>
      </c>
      <c r="T82" s="20" t="str">
        <f t="shared" si="29"/>
        <v/>
      </c>
      <c r="U82" s="21" t="str">
        <f t="shared" si="30"/>
        <v/>
      </c>
      <c r="V82" s="22" t="str">
        <f t="shared" si="31"/>
        <v/>
      </c>
      <c r="W82" s="23" t="str">
        <f t="shared" si="32"/>
        <v/>
      </c>
    </row>
    <row r="83" spans="1:23" ht="15" customHeight="1" x14ac:dyDescent="0.25">
      <c r="A83" s="15" t="str">
        <f>IF(Planilha1!B81="","",HLOOKUP($X$4,Planilha1!$A$1:$FZ$130,ROWS($A$1:A81),0))</f>
        <v/>
      </c>
      <c r="B83" s="13" t="str">
        <f>IF(Planilha1!B81="","",HLOOKUP($X$5,Planilha1!$A$1:$FZ$130,ROWS($B$1:B81),0))</f>
        <v/>
      </c>
      <c r="C83" s="16" t="str">
        <f>IF(Planilha1!B81="","",HLOOKUP($X$6,Planilha1!$A$1:$FZ$130,ROWS($C$1:C81),0))</f>
        <v/>
      </c>
      <c r="D83" s="17" t="str">
        <f>IFERROR(IF(Planilha1!B81="","",HLOOKUP($X$7,Planilha1!$A$1:$FZ$130,ROWS($D$1:D81),0)),0)</f>
        <v/>
      </c>
      <c r="E83" s="17" t="str">
        <f>IFERROR(IF(Planilha1!B81="","",HLOOKUP($X$8,Planilha1!$A$1:$FZ$130,ROWS($E$1:E81),0)),0)</f>
        <v/>
      </c>
      <c r="F83" s="17" t="str">
        <f>IFERROR(IF(Planilha1!B81="","",HLOOKUP($X$9,Planilha1!$A$1:$FZ$130,ROWS($F$1:F81),0)),0)</f>
        <v/>
      </c>
      <c r="G83" s="17" t="str">
        <f t="shared" si="18"/>
        <v/>
      </c>
      <c r="H83" s="17" t="str">
        <f t="shared" si="19"/>
        <v/>
      </c>
      <c r="I83" s="17" t="str">
        <f t="shared" si="25"/>
        <v/>
      </c>
      <c r="J83" s="17" t="str">
        <f t="shared" si="20"/>
        <v/>
      </c>
      <c r="K83" s="18" t="str">
        <f t="shared" si="21"/>
        <v/>
      </c>
      <c r="L83" s="28" t="str">
        <f>IFERROR(IF(Planilha1!B81="","",HLOOKUP($X$10,Planilha1!$A$1:$FZ$130,ROWS($L$1:L81),0)),0)</f>
        <v/>
      </c>
      <c r="M83" s="28" t="str">
        <f>IFERROR(IF(Planilha1!B81="","",HLOOKUP($X$11,Planilha1!$A$1:$FZ$130,ROWS($M$1:M81),0)),0)</f>
        <v/>
      </c>
      <c r="N83" s="30" t="str">
        <f t="shared" si="22"/>
        <v/>
      </c>
      <c r="O83" s="30"/>
      <c r="P83" s="19"/>
      <c r="Q83" s="34" t="str">
        <f t="shared" si="26"/>
        <v/>
      </c>
      <c r="R83" s="34" t="str">
        <f t="shared" si="27"/>
        <v/>
      </c>
      <c r="S83" s="36" t="str">
        <f t="shared" si="28"/>
        <v/>
      </c>
      <c r="T83" s="20" t="str">
        <f t="shared" si="29"/>
        <v/>
      </c>
      <c r="U83" s="21" t="str">
        <f t="shared" si="30"/>
        <v/>
      </c>
      <c r="V83" s="22" t="str">
        <f t="shared" si="31"/>
        <v/>
      </c>
      <c r="W83" s="23" t="str">
        <f t="shared" si="32"/>
        <v/>
      </c>
    </row>
    <row r="84" spans="1:23" ht="15" customHeight="1" x14ac:dyDescent="0.25">
      <c r="A84" s="15" t="str">
        <f>IF(Planilha1!B82="","",HLOOKUP($X$4,Planilha1!$A$1:$FZ$130,ROWS($A$1:A82),0))</f>
        <v/>
      </c>
      <c r="B84" s="13" t="str">
        <f>IF(Planilha1!B82="","",HLOOKUP($X$5,Planilha1!$A$1:$FZ$130,ROWS($B$1:B82),0))</f>
        <v/>
      </c>
      <c r="C84" s="16" t="str">
        <f>IF(Planilha1!B82="","",HLOOKUP($X$6,Planilha1!$A$1:$FZ$130,ROWS($C$1:C82),0))</f>
        <v/>
      </c>
      <c r="D84" s="17" t="str">
        <f>IFERROR(IF(Planilha1!B82="","",HLOOKUP($X$7,Planilha1!$A$1:$FZ$130,ROWS($D$1:D82),0)),0)</f>
        <v/>
      </c>
      <c r="E84" s="17" t="str">
        <f>IFERROR(IF(Planilha1!B82="","",HLOOKUP($X$8,Planilha1!$A$1:$FZ$130,ROWS($E$1:E82),0)),0)</f>
        <v/>
      </c>
      <c r="F84" s="17" t="str">
        <f>IFERROR(IF(Planilha1!B82="","",HLOOKUP($X$9,Planilha1!$A$1:$FZ$130,ROWS($F$1:F82),0)),0)</f>
        <v/>
      </c>
      <c r="G84" s="17" t="str">
        <f t="shared" si="18"/>
        <v/>
      </c>
      <c r="H84" s="17" t="str">
        <f t="shared" si="19"/>
        <v/>
      </c>
      <c r="I84" s="17" t="str">
        <f t="shared" si="25"/>
        <v/>
      </c>
      <c r="J84" s="17" t="str">
        <f t="shared" si="20"/>
        <v/>
      </c>
      <c r="K84" s="18" t="str">
        <f t="shared" si="21"/>
        <v/>
      </c>
      <c r="L84" s="28" t="str">
        <f>IFERROR(IF(Planilha1!B82="","",HLOOKUP($X$10,Planilha1!$A$1:$FZ$130,ROWS($L$1:L82),0)),0)</f>
        <v/>
      </c>
      <c r="M84" s="28" t="str">
        <f>IFERROR(IF(Planilha1!B82="","",HLOOKUP($X$11,Planilha1!$A$1:$FZ$130,ROWS($M$1:M82),0)),0)</f>
        <v/>
      </c>
      <c r="N84" s="30" t="str">
        <f t="shared" si="22"/>
        <v/>
      </c>
      <c r="O84" s="30"/>
      <c r="P84" s="19"/>
      <c r="Q84" s="34" t="str">
        <f t="shared" si="26"/>
        <v/>
      </c>
      <c r="R84" s="34" t="str">
        <f t="shared" si="27"/>
        <v/>
      </c>
      <c r="S84" s="36" t="str">
        <f t="shared" si="28"/>
        <v/>
      </c>
      <c r="T84" s="20" t="str">
        <f t="shared" si="29"/>
        <v/>
      </c>
      <c r="U84" s="21" t="str">
        <f t="shared" si="30"/>
        <v/>
      </c>
      <c r="V84" s="22" t="str">
        <f t="shared" si="31"/>
        <v/>
      </c>
      <c r="W84" s="23" t="str">
        <f t="shared" si="32"/>
        <v/>
      </c>
    </row>
    <row r="85" spans="1:23" ht="15" customHeight="1" x14ac:dyDescent="0.25">
      <c r="A85" s="15" t="str">
        <f>IF(Planilha1!B83="","",HLOOKUP($X$4,Planilha1!$A$1:$FZ$130,ROWS($A$1:A83),0))</f>
        <v/>
      </c>
      <c r="B85" s="13" t="str">
        <f>IF(Planilha1!B83="","",HLOOKUP($X$5,Planilha1!$A$1:$FZ$130,ROWS($B$1:B83),0))</f>
        <v/>
      </c>
      <c r="C85" s="16" t="str">
        <f>IF(Planilha1!B83="","",HLOOKUP($X$6,Planilha1!$A$1:$FZ$130,ROWS($C$1:C83),0))</f>
        <v/>
      </c>
      <c r="D85" s="17" t="str">
        <f>IFERROR(IF(Planilha1!B83="","",HLOOKUP($X$7,Planilha1!$A$1:$FZ$130,ROWS($D$1:D83),0)),0)</f>
        <v/>
      </c>
      <c r="E85" s="17" t="str">
        <f>IFERROR(IF(Planilha1!B83="","",HLOOKUP($X$8,Planilha1!$A$1:$FZ$130,ROWS($E$1:E83),0)),0)</f>
        <v/>
      </c>
      <c r="F85" s="17" t="str">
        <f>IFERROR(IF(Planilha1!B83="","",HLOOKUP($X$9,Planilha1!$A$1:$FZ$130,ROWS($F$1:F83),0)),0)</f>
        <v/>
      </c>
      <c r="G85" s="17" t="str">
        <f t="shared" si="18"/>
        <v/>
      </c>
      <c r="H85" s="17" t="str">
        <f t="shared" si="19"/>
        <v/>
      </c>
      <c r="I85" s="17" t="str">
        <f t="shared" si="25"/>
        <v/>
      </c>
      <c r="J85" s="17" t="str">
        <f t="shared" si="20"/>
        <v/>
      </c>
      <c r="K85" s="18" t="str">
        <f t="shared" si="21"/>
        <v/>
      </c>
      <c r="L85" s="28" t="str">
        <f>IFERROR(IF(Planilha1!B83="","",HLOOKUP($X$10,Planilha1!$A$1:$FZ$130,ROWS($L$1:L83),0)),0)</f>
        <v/>
      </c>
      <c r="M85" s="28" t="str">
        <f>IFERROR(IF(Planilha1!B83="","",HLOOKUP($X$11,Planilha1!$A$1:$FZ$130,ROWS($M$1:M83),0)),0)</f>
        <v/>
      </c>
      <c r="N85" s="30" t="str">
        <f t="shared" si="22"/>
        <v/>
      </c>
      <c r="O85" s="30"/>
      <c r="P85" s="19"/>
      <c r="Q85" s="34" t="str">
        <f t="shared" si="26"/>
        <v/>
      </c>
      <c r="R85" s="34" t="str">
        <f t="shared" si="27"/>
        <v/>
      </c>
      <c r="S85" s="36" t="str">
        <f t="shared" si="28"/>
        <v/>
      </c>
      <c r="T85" s="20" t="str">
        <f t="shared" si="29"/>
        <v/>
      </c>
      <c r="U85" s="21" t="str">
        <f t="shared" si="30"/>
        <v/>
      </c>
      <c r="V85" s="22" t="str">
        <f t="shared" si="31"/>
        <v/>
      </c>
      <c r="W85" s="23" t="str">
        <f t="shared" si="32"/>
        <v/>
      </c>
    </row>
    <row r="86" spans="1:23" ht="15" customHeight="1" x14ac:dyDescent="0.25">
      <c r="A86" s="15" t="str">
        <f>IF(Planilha1!B84="","",HLOOKUP($X$4,Planilha1!$A$1:$FZ$130,ROWS($A$1:A84),0))</f>
        <v/>
      </c>
      <c r="B86" s="13" t="str">
        <f>IF(Planilha1!B84="","",HLOOKUP($X$5,Planilha1!$A$1:$FZ$130,ROWS($B$1:B84),0))</f>
        <v/>
      </c>
      <c r="C86" s="16" t="str">
        <f>IF(Planilha1!B84="","",HLOOKUP($X$6,Planilha1!$A$1:$FZ$130,ROWS($C$1:C84),0))</f>
        <v/>
      </c>
      <c r="D86" s="17" t="str">
        <f>IFERROR(IF(Planilha1!B84="","",HLOOKUP($X$7,Planilha1!$A$1:$FZ$130,ROWS($D$1:D84),0)),0)</f>
        <v/>
      </c>
      <c r="E86" s="17" t="str">
        <f>IFERROR(IF(Planilha1!B84="","",HLOOKUP($X$8,Planilha1!$A$1:$FZ$130,ROWS($E$1:E84),0)),0)</f>
        <v/>
      </c>
      <c r="F86" s="17" t="str">
        <f>IFERROR(IF(Planilha1!B84="","",HLOOKUP($X$9,Planilha1!$A$1:$FZ$130,ROWS($F$1:F84),0)),0)</f>
        <v/>
      </c>
      <c r="G86" s="17" t="str">
        <f t="shared" si="18"/>
        <v/>
      </c>
      <c r="H86" s="17" t="str">
        <f t="shared" si="19"/>
        <v/>
      </c>
      <c r="I86" s="17" t="str">
        <f t="shared" si="25"/>
        <v/>
      </c>
      <c r="J86" s="17" t="str">
        <f t="shared" si="20"/>
        <v/>
      </c>
      <c r="K86" s="18" t="str">
        <f t="shared" si="21"/>
        <v/>
      </c>
      <c r="L86" s="28" t="str">
        <f>IFERROR(IF(Planilha1!B84="","",HLOOKUP($X$10,Planilha1!$A$1:$FZ$130,ROWS($L$1:L84),0)),0)</f>
        <v/>
      </c>
      <c r="M86" s="28" t="str">
        <f>IFERROR(IF(Planilha1!B84="","",HLOOKUP($X$11,Planilha1!$A$1:$FZ$130,ROWS($M$1:M84),0)),0)</f>
        <v/>
      </c>
      <c r="N86" s="30" t="str">
        <f t="shared" si="22"/>
        <v/>
      </c>
      <c r="O86" s="30"/>
      <c r="P86" s="19"/>
      <c r="Q86" s="34" t="str">
        <f t="shared" si="26"/>
        <v/>
      </c>
      <c r="R86" s="34" t="str">
        <f t="shared" si="27"/>
        <v/>
      </c>
      <c r="S86" s="36" t="str">
        <f t="shared" si="28"/>
        <v/>
      </c>
      <c r="T86" s="20" t="str">
        <f t="shared" si="29"/>
        <v/>
      </c>
      <c r="U86" s="21" t="str">
        <f t="shared" si="30"/>
        <v/>
      </c>
      <c r="V86" s="22" t="str">
        <f t="shared" si="31"/>
        <v/>
      </c>
      <c r="W86" s="23" t="str">
        <f t="shared" si="32"/>
        <v/>
      </c>
    </row>
    <row r="87" spans="1:23" ht="15" customHeight="1" x14ac:dyDescent="0.25">
      <c r="A87" s="15" t="str">
        <f>IF(Planilha1!B85="","",HLOOKUP($X$4,Planilha1!$A$1:$FZ$130,ROWS($A$1:A85),0))</f>
        <v/>
      </c>
      <c r="B87" s="13" t="str">
        <f>IF(Planilha1!B85="","",HLOOKUP($X$5,Planilha1!$A$1:$FZ$130,ROWS($B$1:B85),0))</f>
        <v/>
      </c>
      <c r="C87" s="16" t="str">
        <f>IF(Planilha1!B85="","",HLOOKUP($X$6,Planilha1!$A$1:$FZ$130,ROWS($C$1:C85),0))</f>
        <v/>
      </c>
      <c r="D87" s="17" t="str">
        <f>IFERROR(IF(Planilha1!B85="","",HLOOKUP($X$7,Planilha1!$A$1:$FZ$130,ROWS($D$1:D85),0)),0)</f>
        <v/>
      </c>
      <c r="E87" s="17" t="str">
        <f>IFERROR(IF(Planilha1!B85="","",HLOOKUP($X$8,Planilha1!$A$1:$FZ$130,ROWS($E$1:E85),0)),0)</f>
        <v/>
      </c>
      <c r="F87" s="17" t="str">
        <f>IFERROR(IF(Planilha1!B85="","",HLOOKUP($X$9,Planilha1!$A$1:$FZ$130,ROWS($F$1:F85),0)),0)</f>
        <v/>
      </c>
      <c r="G87" s="17" t="str">
        <f t="shared" si="18"/>
        <v/>
      </c>
      <c r="H87" s="17" t="str">
        <f t="shared" si="19"/>
        <v/>
      </c>
      <c r="I87" s="17" t="str">
        <f t="shared" si="25"/>
        <v/>
      </c>
      <c r="J87" s="17" t="str">
        <f t="shared" si="20"/>
        <v/>
      </c>
      <c r="K87" s="18" t="str">
        <f t="shared" si="21"/>
        <v/>
      </c>
      <c r="L87" s="28" t="str">
        <f>IFERROR(IF(Planilha1!B85="","",HLOOKUP($X$10,Planilha1!$A$1:$FZ$130,ROWS($L$1:L85),0)),0)</f>
        <v/>
      </c>
      <c r="M87" s="28" t="str">
        <f>IFERROR(IF(Planilha1!B85="","",HLOOKUP($X$11,Planilha1!$A$1:$FZ$130,ROWS($M$1:M85),0)),0)</f>
        <v/>
      </c>
      <c r="N87" s="30" t="str">
        <f t="shared" si="22"/>
        <v/>
      </c>
      <c r="O87" s="30"/>
      <c r="P87" s="19"/>
      <c r="Q87" s="34" t="str">
        <f t="shared" si="26"/>
        <v/>
      </c>
      <c r="R87" s="34" t="str">
        <f t="shared" si="27"/>
        <v/>
      </c>
      <c r="S87" s="36" t="str">
        <f t="shared" si="28"/>
        <v/>
      </c>
      <c r="T87" s="20" t="str">
        <f t="shared" si="29"/>
        <v/>
      </c>
      <c r="U87" s="21" t="str">
        <f t="shared" si="30"/>
        <v/>
      </c>
      <c r="V87" s="22" t="str">
        <f t="shared" si="31"/>
        <v/>
      </c>
      <c r="W87" s="23" t="str">
        <f t="shared" si="32"/>
        <v/>
      </c>
    </row>
    <row r="88" spans="1:23" ht="15" customHeight="1" x14ac:dyDescent="0.25">
      <c r="A88" s="15" t="str">
        <f>IF(Planilha1!B86="","",HLOOKUP($X$4,Planilha1!$A$1:$FZ$130,ROWS($A$1:A86),0))</f>
        <v/>
      </c>
      <c r="B88" s="13" t="str">
        <f>IF(Planilha1!B86="","",HLOOKUP($X$5,Planilha1!$A$1:$FZ$130,ROWS($B$1:B86),0))</f>
        <v/>
      </c>
      <c r="C88" s="16" t="str">
        <f>IF(Planilha1!B86="","",HLOOKUP($X$6,Planilha1!$A$1:$FZ$130,ROWS($C$1:C86),0))</f>
        <v/>
      </c>
      <c r="D88" s="17" t="str">
        <f>IFERROR(IF(Planilha1!B86="","",HLOOKUP($X$7,Planilha1!$A$1:$FZ$130,ROWS($D$1:D86),0)),0)</f>
        <v/>
      </c>
      <c r="E88" s="17" t="str">
        <f>IFERROR(IF(Planilha1!B86="","",HLOOKUP($X$8,Planilha1!$A$1:$FZ$130,ROWS($E$1:E86),0)),0)</f>
        <v/>
      </c>
      <c r="F88" s="17" t="str">
        <f>IFERROR(IF(Planilha1!B86="","",HLOOKUP($X$9,Planilha1!$A$1:$FZ$130,ROWS($F$1:F86),0)),0)</f>
        <v/>
      </c>
      <c r="G88" s="17" t="str">
        <f t="shared" si="18"/>
        <v/>
      </c>
      <c r="H88" s="17" t="str">
        <f t="shared" si="19"/>
        <v/>
      </c>
      <c r="I88" s="17" t="str">
        <f t="shared" si="25"/>
        <v/>
      </c>
      <c r="J88" s="17" t="str">
        <f t="shared" si="20"/>
        <v/>
      </c>
      <c r="K88" s="18" t="str">
        <f t="shared" si="21"/>
        <v/>
      </c>
      <c r="L88" s="28" t="str">
        <f>IFERROR(IF(Planilha1!B86="","",HLOOKUP($X$10,Planilha1!$A$1:$FZ$130,ROWS($L$1:L86),0)),0)</f>
        <v/>
      </c>
      <c r="M88" s="28" t="str">
        <f>IFERROR(IF(Planilha1!B86="","",HLOOKUP($X$11,Planilha1!$A$1:$FZ$130,ROWS($M$1:M86),0)),0)</f>
        <v/>
      </c>
      <c r="N88" s="30" t="str">
        <f t="shared" si="22"/>
        <v/>
      </c>
      <c r="O88" s="30"/>
      <c r="P88" s="19"/>
      <c r="Q88" s="34" t="str">
        <f t="shared" si="26"/>
        <v/>
      </c>
      <c r="R88" s="34" t="str">
        <f t="shared" si="27"/>
        <v/>
      </c>
      <c r="S88" s="36" t="str">
        <f t="shared" si="28"/>
        <v/>
      </c>
      <c r="T88" s="20" t="str">
        <f t="shared" si="29"/>
        <v/>
      </c>
      <c r="U88" s="21" t="str">
        <f t="shared" si="30"/>
        <v/>
      </c>
      <c r="V88" s="22" t="str">
        <f t="shared" si="31"/>
        <v/>
      </c>
      <c r="W88" s="23" t="str">
        <f t="shared" si="32"/>
        <v/>
      </c>
    </row>
    <row r="89" spans="1:23" ht="15" customHeight="1" x14ac:dyDescent="0.25">
      <c r="A89" s="15" t="str">
        <f>IF(Planilha1!B87="","",HLOOKUP($X$4,Planilha1!$A$1:$FZ$130,ROWS($A$1:A87),0))</f>
        <v/>
      </c>
      <c r="B89" s="13" t="str">
        <f>IF(Planilha1!B87="","",HLOOKUP($X$5,Planilha1!$A$1:$FZ$130,ROWS($B$1:B87),0))</f>
        <v/>
      </c>
      <c r="C89" s="16" t="str">
        <f>IF(Planilha1!B87="","",HLOOKUP($X$6,Planilha1!$A$1:$FZ$130,ROWS($C$1:C87),0))</f>
        <v/>
      </c>
      <c r="D89" s="17" t="str">
        <f>IFERROR(IF(Planilha1!B87="","",HLOOKUP($X$7,Planilha1!$A$1:$FZ$130,ROWS($D$1:D87),0)),0)</f>
        <v/>
      </c>
      <c r="E89" s="17" t="str">
        <f>IFERROR(IF(Planilha1!B87="","",HLOOKUP($X$8,Planilha1!$A$1:$FZ$130,ROWS($E$1:E87),0)),0)</f>
        <v/>
      </c>
      <c r="F89" s="17" t="str">
        <f>IFERROR(IF(Planilha1!B87="","",HLOOKUP($X$9,Planilha1!$A$1:$FZ$130,ROWS($F$1:F87),0)),0)</f>
        <v/>
      </c>
      <c r="G89" s="17" t="str">
        <f t="shared" si="18"/>
        <v/>
      </c>
      <c r="H89" s="17" t="str">
        <f t="shared" si="19"/>
        <v/>
      </c>
      <c r="I89" s="17" t="str">
        <f t="shared" si="25"/>
        <v/>
      </c>
      <c r="J89" s="17" t="str">
        <f t="shared" si="20"/>
        <v/>
      </c>
      <c r="K89" s="18" t="str">
        <f t="shared" si="21"/>
        <v/>
      </c>
      <c r="L89" s="28" t="str">
        <f>IFERROR(IF(Planilha1!B87="","",HLOOKUP($X$10,Planilha1!$A$1:$FZ$130,ROWS($L$1:L87),0)),0)</f>
        <v/>
      </c>
      <c r="M89" s="28" t="str">
        <f>IFERROR(IF(Planilha1!B87="","",HLOOKUP($X$11,Planilha1!$A$1:$FZ$130,ROWS($M$1:M87),0)),0)</f>
        <v/>
      </c>
      <c r="N89" s="30" t="str">
        <f t="shared" si="22"/>
        <v/>
      </c>
      <c r="O89" s="30"/>
      <c r="P89" s="19"/>
      <c r="Q89" s="34" t="str">
        <f t="shared" si="26"/>
        <v/>
      </c>
      <c r="R89" s="34" t="str">
        <f t="shared" si="27"/>
        <v/>
      </c>
      <c r="S89" s="36" t="str">
        <f t="shared" si="28"/>
        <v/>
      </c>
      <c r="T89" s="20" t="str">
        <f t="shared" si="29"/>
        <v/>
      </c>
      <c r="U89" s="21" t="str">
        <f t="shared" si="30"/>
        <v/>
      </c>
      <c r="V89" s="22" t="str">
        <f t="shared" si="31"/>
        <v/>
      </c>
      <c r="W89" s="23" t="str">
        <f t="shared" si="32"/>
        <v/>
      </c>
    </row>
    <row r="90" spans="1:23" ht="15" customHeight="1" x14ac:dyDescent="0.25">
      <c r="A90" s="15" t="str">
        <f>IF(Planilha1!B88="","",HLOOKUP($X$4,Planilha1!$A$1:$FZ$130,ROWS($A$1:A88),0))</f>
        <v/>
      </c>
      <c r="B90" s="13" t="str">
        <f>IF(Planilha1!B88="","",HLOOKUP($X$5,Planilha1!$A$1:$FZ$130,ROWS($B$1:B88),0))</f>
        <v/>
      </c>
      <c r="C90" s="16" t="str">
        <f>IF(Planilha1!B88="","",HLOOKUP($X$6,Planilha1!$A$1:$FZ$130,ROWS($C$1:C88),0))</f>
        <v/>
      </c>
      <c r="D90" s="17" t="str">
        <f>IFERROR(IF(Planilha1!B88="","",HLOOKUP($X$7,Planilha1!$A$1:$FZ$130,ROWS($D$1:D88),0)),0)</f>
        <v/>
      </c>
      <c r="E90" s="17" t="str">
        <f>IFERROR(IF(Planilha1!B88="","",HLOOKUP($X$8,Planilha1!$A$1:$FZ$130,ROWS($E$1:E88),0)),0)</f>
        <v/>
      </c>
      <c r="F90" s="17" t="str">
        <f>IFERROR(IF(Planilha1!B88="","",HLOOKUP($X$9,Planilha1!$A$1:$FZ$130,ROWS($F$1:F88),0)),0)</f>
        <v/>
      </c>
      <c r="G90" s="17" t="str">
        <f t="shared" si="18"/>
        <v/>
      </c>
      <c r="H90" s="17" t="str">
        <f t="shared" si="19"/>
        <v/>
      </c>
      <c r="I90" s="17" t="str">
        <f t="shared" si="25"/>
        <v/>
      </c>
      <c r="J90" s="17" t="str">
        <f t="shared" si="20"/>
        <v/>
      </c>
      <c r="K90" s="18" t="str">
        <f t="shared" si="21"/>
        <v/>
      </c>
      <c r="L90" s="28" t="str">
        <f>IFERROR(IF(Planilha1!B88="","",HLOOKUP($X$10,Planilha1!$A$1:$FZ$130,ROWS($L$1:L88),0)),0)</f>
        <v/>
      </c>
      <c r="M90" s="28" t="str">
        <f>IFERROR(IF(Planilha1!B88="","",HLOOKUP($X$11,Planilha1!$A$1:$FZ$130,ROWS($M$1:M88),0)),0)</f>
        <v/>
      </c>
      <c r="N90" s="30" t="str">
        <f t="shared" si="22"/>
        <v/>
      </c>
      <c r="O90" s="30"/>
      <c r="P90" s="19"/>
      <c r="Q90" s="34" t="str">
        <f t="shared" si="26"/>
        <v/>
      </c>
      <c r="R90" s="34" t="str">
        <f t="shared" si="27"/>
        <v/>
      </c>
      <c r="S90" s="36" t="str">
        <f t="shared" si="28"/>
        <v/>
      </c>
      <c r="T90" s="20" t="str">
        <f t="shared" si="29"/>
        <v/>
      </c>
      <c r="U90" s="21" t="str">
        <f t="shared" si="30"/>
        <v/>
      </c>
      <c r="V90" s="22" t="str">
        <f t="shared" si="31"/>
        <v/>
      </c>
      <c r="W90" s="23" t="str">
        <f t="shared" si="32"/>
        <v/>
      </c>
    </row>
    <row r="91" spans="1:23" ht="15" customHeight="1" x14ac:dyDescent="0.25">
      <c r="A91" s="15" t="str">
        <f>IF(Planilha1!B89="","",HLOOKUP($X$4,Planilha1!$A$1:$FZ$130,ROWS($A$1:A89),0))</f>
        <v/>
      </c>
      <c r="B91" s="13" t="str">
        <f>IF(Planilha1!B89="","",HLOOKUP($X$5,Planilha1!$A$1:$FZ$130,ROWS($B$1:B89),0))</f>
        <v/>
      </c>
      <c r="C91" s="16" t="str">
        <f>IF(Planilha1!B89="","",HLOOKUP($X$6,Planilha1!$A$1:$FZ$130,ROWS($C$1:C89),0))</f>
        <v/>
      </c>
      <c r="D91" s="17" t="str">
        <f>IFERROR(IF(Planilha1!B89="","",HLOOKUP($X$7,Planilha1!$A$1:$FZ$130,ROWS($D$1:D89),0)),0)</f>
        <v/>
      </c>
      <c r="E91" s="17" t="str">
        <f>IFERROR(IF(Planilha1!B89="","",HLOOKUP($X$8,Planilha1!$A$1:$FZ$130,ROWS($E$1:E89),0)),0)</f>
        <v/>
      </c>
      <c r="F91" s="17" t="str">
        <f>IFERROR(IF(Planilha1!B89="","",HLOOKUP($X$9,Planilha1!$A$1:$FZ$130,ROWS($F$1:F89),0)),0)</f>
        <v/>
      </c>
      <c r="G91" s="17" t="str">
        <f t="shared" si="18"/>
        <v/>
      </c>
      <c r="H91" s="17" t="str">
        <f t="shared" si="19"/>
        <v/>
      </c>
      <c r="I91" s="17" t="str">
        <f t="shared" si="25"/>
        <v/>
      </c>
      <c r="J91" s="17" t="str">
        <f t="shared" si="20"/>
        <v/>
      </c>
      <c r="K91" s="18" t="str">
        <f t="shared" si="21"/>
        <v/>
      </c>
      <c r="L91" s="28" t="str">
        <f>IFERROR(IF(Planilha1!B89="","",HLOOKUP($X$10,Planilha1!$A$1:$FZ$130,ROWS($L$1:L89),0)),0)</f>
        <v/>
      </c>
      <c r="M91" s="28" t="str">
        <f>IFERROR(IF(Planilha1!B89="","",HLOOKUP($X$11,Planilha1!$A$1:$FZ$130,ROWS($M$1:M89),0)),0)</f>
        <v/>
      </c>
      <c r="N91" s="30" t="str">
        <f t="shared" si="22"/>
        <v/>
      </c>
      <c r="O91" s="30"/>
      <c r="P91" s="19"/>
      <c r="Q91" s="34" t="str">
        <f t="shared" si="26"/>
        <v/>
      </c>
      <c r="R91" s="34" t="str">
        <f t="shared" si="27"/>
        <v/>
      </c>
      <c r="S91" s="36" t="str">
        <f t="shared" si="28"/>
        <v/>
      </c>
      <c r="T91" s="20" t="str">
        <f t="shared" si="29"/>
        <v/>
      </c>
      <c r="U91" s="21" t="str">
        <f t="shared" si="30"/>
        <v/>
      </c>
      <c r="V91" s="22" t="str">
        <f t="shared" si="31"/>
        <v/>
      </c>
      <c r="W91" s="23" t="str">
        <f t="shared" si="32"/>
        <v/>
      </c>
    </row>
    <row r="92" spans="1:23" ht="15" customHeight="1" x14ac:dyDescent="0.25">
      <c r="A92" s="15" t="str">
        <f>IF(Planilha1!B90="","",HLOOKUP($X$4,Planilha1!$A$1:$FZ$130,ROWS($A$1:A90),0))</f>
        <v/>
      </c>
      <c r="B92" s="13" t="str">
        <f>IF(Planilha1!B90="","",HLOOKUP($X$5,Planilha1!$A$1:$FZ$130,ROWS($B$1:B90),0))</f>
        <v/>
      </c>
      <c r="C92" s="16" t="str">
        <f>IF(Planilha1!B90="","",HLOOKUP($X$6,Planilha1!$A$1:$FZ$130,ROWS($C$1:C90),0))</f>
        <v/>
      </c>
      <c r="D92" s="17" t="str">
        <f>IFERROR(IF(Planilha1!B90="","",HLOOKUP($X$7,Planilha1!$A$1:$FZ$130,ROWS($D$1:D90),0)),0)</f>
        <v/>
      </c>
      <c r="E92" s="17" t="str">
        <f>IFERROR(IF(Planilha1!B90="","",HLOOKUP($X$8,Planilha1!$A$1:$FZ$130,ROWS($E$1:E90),0)),0)</f>
        <v/>
      </c>
      <c r="F92" s="17" t="str">
        <f>IFERROR(IF(Planilha1!B90="","",HLOOKUP($X$9,Planilha1!$A$1:$FZ$130,ROWS($F$1:F90),0)),0)</f>
        <v/>
      </c>
      <c r="G92" s="17" t="str">
        <f t="shared" si="18"/>
        <v/>
      </c>
      <c r="H92" s="17" t="str">
        <f t="shared" si="19"/>
        <v/>
      </c>
      <c r="I92" s="17" t="str">
        <f t="shared" si="25"/>
        <v/>
      </c>
      <c r="J92" s="17" t="str">
        <f t="shared" si="20"/>
        <v/>
      </c>
      <c r="K92" s="18" t="str">
        <f t="shared" si="21"/>
        <v/>
      </c>
      <c r="L92" s="28" t="str">
        <f>IFERROR(IF(Planilha1!B90="","",HLOOKUP($X$10,Planilha1!$A$1:$FZ$130,ROWS($L$1:L90),0)),0)</f>
        <v/>
      </c>
      <c r="M92" s="28" t="str">
        <f>IFERROR(IF(Planilha1!B90="","",HLOOKUP($X$11,Planilha1!$A$1:$FZ$130,ROWS($M$1:M90),0)),0)</f>
        <v/>
      </c>
      <c r="N92" s="30" t="str">
        <f t="shared" si="22"/>
        <v/>
      </c>
      <c r="O92" s="30"/>
      <c r="P92" s="19"/>
      <c r="Q92" s="34" t="str">
        <f t="shared" si="26"/>
        <v/>
      </c>
      <c r="R92" s="34" t="str">
        <f t="shared" si="27"/>
        <v/>
      </c>
      <c r="S92" s="36" t="str">
        <f t="shared" si="28"/>
        <v/>
      </c>
      <c r="T92" s="20" t="str">
        <f t="shared" si="29"/>
        <v/>
      </c>
      <c r="U92" s="21" t="str">
        <f t="shared" si="30"/>
        <v/>
      </c>
      <c r="V92" s="22" t="str">
        <f t="shared" si="31"/>
        <v/>
      </c>
      <c r="W92" s="23" t="str">
        <f t="shared" si="32"/>
        <v/>
      </c>
    </row>
    <row r="93" spans="1:23" ht="15" customHeight="1" x14ac:dyDescent="0.25">
      <c r="A93" s="15" t="str">
        <f>IF(Planilha1!B91="","",HLOOKUP($X$4,Planilha1!$A$1:$FZ$130,ROWS($A$1:A91),0))</f>
        <v/>
      </c>
      <c r="B93" s="13" t="str">
        <f>IF(Planilha1!B91="","",HLOOKUP($X$5,Planilha1!$A$1:$FZ$130,ROWS($B$1:B91),0))</f>
        <v/>
      </c>
      <c r="C93" s="16" t="str">
        <f>IF(Planilha1!B91="","",HLOOKUP($X$6,Planilha1!$A$1:$FZ$130,ROWS($C$1:C91),0))</f>
        <v/>
      </c>
      <c r="D93" s="17" t="str">
        <f>IFERROR(IF(Planilha1!B91="","",HLOOKUP($X$7,Planilha1!$A$1:$FZ$130,ROWS($D$1:D91),0)),0)</f>
        <v/>
      </c>
      <c r="E93" s="17" t="str">
        <f>IFERROR(IF(Planilha1!B91="","",HLOOKUP($X$8,Planilha1!$A$1:$FZ$130,ROWS($E$1:E91),0)),0)</f>
        <v/>
      </c>
      <c r="F93" s="17" t="str">
        <f>IFERROR(IF(Planilha1!B91="","",HLOOKUP($X$9,Planilha1!$A$1:$FZ$130,ROWS($F$1:F91),0)),0)</f>
        <v/>
      </c>
      <c r="G93" s="17" t="str">
        <f t="shared" si="18"/>
        <v/>
      </c>
      <c r="H93" s="17" t="str">
        <f t="shared" si="19"/>
        <v/>
      </c>
      <c r="I93" s="17" t="str">
        <f t="shared" si="25"/>
        <v/>
      </c>
      <c r="J93" s="17" t="str">
        <f t="shared" si="20"/>
        <v/>
      </c>
      <c r="K93" s="18" t="str">
        <f t="shared" si="21"/>
        <v/>
      </c>
      <c r="L93" s="28" t="str">
        <f>IFERROR(IF(Planilha1!B91="","",HLOOKUP($X$10,Planilha1!$A$1:$FZ$130,ROWS($L$1:L91),0)),0)</f>
        <v/>
      </c>
      <c r="M93" s="28" t="str">
        <f>IFERROR(IF(Planilha1!B91="","",HLOOKUP($X$11,Planilha1!$A$1:$FZ$130,ROWS($M$1:M91),0)),0)</f>
        <v/>
      </c>
      <c r="N93" s="30" t="str">
        <f t="shared" si="22"/>
        <v/>
      </c>
      <c r="O93" s="30"/>
      <c r="P93" s="19"/>
      <c r="Q93" s="34" t="str">
        <f t="shared" si="26"/>
        <v/>
      </c>
      <c r="R93" s="34" t="str">
        <f t="shared" si="27"/>
        <v/>
      </c>
      <c r="S93" s="36" t="str">
        <f t="shared" si="28"/>
        <v/>
      </c>
      <c r="T93" s="20" t="str">
        <f t="shared" si="29"/>
        <v/>
      </c>
      <c r="U93" s="21" t="str">
        <f t="shared" si="30"/>
        <v/>
      </c>
      <c r="V93" s="22" t="str">
        <f t="shared" si="31"/>
        <v/>
      </c>
      <c r="W93" s="23" t="str">
        <f t="shared" si="32"/>
        <v/>
      </c>
    </row>
    <row r="94" spans="1:23" ht="15" customHeight="1" x14ac:dyDescent="0.25">
      <c r="A94" s="15" t="str">
        <f>IF(Planilha1!B92="","",HLOOKUP($X$4,Planilha1!$A$1:$FZ$130,ROWS($A$1:A92),0))</f>
        <v/>
      </c>
      <c r="B94" s="13" t="str">
        <f>IF(Planilha1!B92="","",HLOOKUP($X$5,Planilha1!$A$1:$FZ$130,ROWS($B$1:B92),0))</f>
        <v/>
      </c>
      <c r="C94" s="16" t="str">
        <f>IF(Planilha1!B92="","",HLOOKUP($X$6,Planilha1!$A$1:$FZ$130,ROWS($C$1:C92),0))</f>
        <v/>
      </c>
      <c r="D94" s="17" t="str">
        <f>IFERROR(IF(Planilha1!B92="","",HLOOKUP($X$7,Planilha1!$A$1:$FZ$130,ROWS($D$1:D92),0)),0)</f>
        <v/>
      </c>
      <c r="E94" s="17" t="str">
        <f>IFERROR(IF(Planilha1!B92="","",HLOOKUP($X$8,Planilha1!$A$1:$FZ$130,ROWS($E$1:E92),0)),0)</f>
        <v/>
      </c>
      <c r="F94" s="17" t="str">
        <f>IFERROR(IF(Planilha1!B92="","",HLOOKUP($X$9,Planilha1!$A$1:$FZ$130,ROWS($F$1:F92),0)),0)</f>
        <v/>
      </c>
      <c r="G94" s="17" t="str">
        <f t="shared" si="18"/>
        <v/>
      </c>
      <c r="H94" s="17" t="str">
        <f t="shared" si="19"/>
        <v/>
      </c>
      <c r="I94" s="17" t="str">
        <f t="shared" si="25"/>
        <v/>
      </c>
      <c r="J94" s="17" t="str">
        <f t="shared" si="20"/>
        <v/>
      </c>
      <c r="K94" s="18" t="str">
        <f t="shared" si="21"/>
        <v/>
      </c>
      <c r="L94" s="28" t="str">
        <f>IFERROR(IF(Planilha1!B92="","",HLOOKUP($X$10,Planilha1!$A$1:$FZ$130,ROWS($L$1:L92),0)),0)</f>
        <v/>
      </c>
      <c r="M94" s="28" t="str">
        <f>IFERROR(IF(Planilha1!B92="","",HLOOKUP($X$11,Planilha1!$A$1:$FZ$130,ROWS($M$1:M92),0)),0)</f>
        <v/>
      </c>
      <c r="N94" s="30" t="str">
        <f t="shared" si="22"/>
        <v/>
      </c>
      <c r="O94" s="30"/>
      <c r="P94" s="19"/>
      <c r="Q94" s="34" t="str">
        <f t="shared" si="26"/>
        <v/>
      </c>
      <c r="R94" s="34" t="str">
        <f t="shared" si="27"/>
        <v/>
      </c>
      <c r="S94" s="36" t="str">
        <f t="shared" si="28"/>
        <v/>
      </c>
      <c r="T94" s="20" t="str">
        <f t="shared" si="29"/>
        <v/>
      </c>
      <c r="U94" s="21" t="str">
        <f t="shared" si="30"/>
        <v/>
      </c>
      <c r="V94" s="22" t="str">
        <f t="shared" si="31"/>
        <v/>
      </c>
      <c r="W94" s="23" t="str">
        <f t="shared" si="32"/>
        <v/>
      </c>
    </row>
    <row r="95" spans="1:23" ht="15" customHeight="1" x14ac:dyDescent="0.25">
      <c r="A95" s="15" t="str">
        <f>IF(Planilha1!B93="","",HLOOKUP($X$4,Planilha1!$A$1:$FZ$130,ROWS($A$1:A93),0))</f>
        <v/>
      </c>
      <c r="B95" s="13" t="str">
        <f>IF(Planilha1!B93="","",HLOOKUP($X$5,Planilha1!$A$1:$FZ$130,ROWS($B$1:B93),0))</f>
        <v/>
      </c>
      <c r="C95" s="16" t="str">
        <f>IF(Planilha1!B93="","",HLOOKUP($X$6,Planilha1!$A$1:$FZ$130,ROWS($C$1:C93),0))</f>
        <v/>
      </c>
      <c r="D95" s="17" t="str">
        <f>IFERROR(IF(Planilha1!B93="","",HLOOKUP($X$7,Planilha1!$A$1:$FZ$130,ROWS($D$1:D93),0)),0)</f>
        <v/>
      </c>
      <c r="E95" s="17" t="str">
        <f>IFERROR(IF(Planilha1!B93="","",HLOOKUP($X$8,Planilha1!$A$1:$FZ$130,ROWS($E$1:E93),0)),0)</f>
        <v/>
      </c>
      <c r="F95" s="17" t="str">
        <f>IFERROR(IF(Planilha1!B93="","",HLOOKUP($X$9,Planilha1!$A$1:$FZ$130,ROWS($F$1:F93),0)),0)</f>
        <v/>
      </c>
      <c r="G95" s="17" t="str">
        <f t="shared" si="18"/>
        <v/>
      </c>
      <c r="H95" s="17" t="str">
        <f t="shared" si="19"/>
        <v/>
      </c>
      <c r="I95" s="17" t="str">
        <f t="shared" si="25"/>
        <v/>
      </c>
      <c r="J95" s="17" t="str">
        <f t="shared" si="20"/>
        <v/>
      </c>
      <c r="K95" s="18" t="str">
        <f t="shared" si="21"/>
        <v/>
      </c>
      <c r="L95" s="28" t="str">
        <f>IFERROR(IF(Planilha1!B93="","",HLOOKUP($X$10,Planilha1!$A$1:$FZ$130,ROWS($L$1:L93),0)),0)</f>
        <v/>
      </c>
      <c r="M95" s="28" t="str">
        <f>IFERROR(IF(Planilha1!B93="","",HLOOKUP($X$11,Planilha1!$A$1:$FZ$130,ROWS($M$1:M93),0)),0)</f>
        <v/>
      </c>
      <c r="N95" s="30" t="str">
        <f t="shared" si="22"/>
        <v/>
      </c>
      <c r="O95" s="30"/>
      <c r="P95" s="19"/>
      <c r="Q95" s="34" t="str">
        <f t="shared" si="26"/>
        <v/>
      </c>
      <c r="R95" s="34" t="str">
        <f t="shared" si="27"/>
        <v/>
      </c>
      <c r="S95" s="36" t="str">
        <f t="shared" si="28"/>
        <v/>
      </c>
      <c r="T95" s="20" t="str">
        <f t="shared" si="29"/>
        <v/>
      </c>
      <c r="U95" s="21" t="str">
        <f t="shared" si="30"/>
        <v/>
      </c>
      <c r="V95" s="22" t="str">
        <f t="shared" si="31"/>
        <v/>
      </c>
      <c r="W95" s="23" t="str">
        <f t="shared" si="32"/>
        <v/>
      </c>
    </row>
    <row r="96" spans="1:23" ht="15" customHeight="1" x14ac:dyDescent="0.25">
      <c r="A96" s="15" t="str">
        <f>IF(Planilha1!B94="","",HLOOKUP($X$4,Planilha1!$A$1:$FZ$130,ROWS($A$1:A94),0))</f>
        <v/>
      </c>
      <c r="B96" s="13" t="str">
        <f>IF(Planilha1!B94="","",HLOOKUP($X$5,Planilha1!$A$1:$FZ$130,ROWS($B$1:B94),0))</f>
        <v/>
      </c>
      <c r="C96" s="16" t="str">
        <f>IF(Planilha1!B94="","",HLOOKUP($X$6,Planilha1!$A$1:$FZ$130,ROWS($C$1:C94),0))</f>
        <v/>
      </c>
      <c r="D96" s="17" t="str">
        <f>IFERROR(IF(Planilha1!B94="","",HLOOKUP($X$7,Planilha1!$A$1:$FZ$130,ROWS($D$1:D94),0)),0)</f>
        <v/>
      </c>
      <c r="E96" s="17" t="str">
        <f>IFERROR(IF(Planilha1!B94="","",HLOOKUP($X$8,Planilha1!$A$1:$FZ$130,ROWS($E$1:E94),0)),0)</f>
        <v/>
      </c>
      <c r="F96" s="17" t="str">
        <f>IFERROR(IF(Planilha1!B94="","",HLOOKUP($X$9,Planilha1!$A$1:$FZ$130,ROWS($F$1:F94),0)),0)</f>
        <v/>
      </c>
      <c r="G96" s="17" t="str">
        <f t="shared" si="18"/>
        <v/>
      </c>
      <c r="H96" s="17" t="str">
        <f t="shared" si="19"/>
        <v/>
      </c>
      <c r="I96" s="17" t="str">
        <f t="shared" si="25"/>
        <v/>
      </c>
      <c r="J96" s="17" t="str">
        <f t="shared" si="20"/>
        <v/>
      </c>
      <c r="K96" s="18" t="str">
        <f t="shared" si="21"/>
        <v/>
      </c>
      <c r="L96" s="28" t="str">
        <f>IFERROR(IF(Planilha1!B94="","",HLOOKUP($X$10,Planilha1!$A$1:$FZ$130,ROWS($L$1:L94),0)),0)</f>
        <v/>
      </c>
      <c r="M96" s="28" t="str">
        <f>IFERROR(IF(Planilha1!B94="","",HLOOKUP($X$11,Planilha1!$A$1:$FZ$130,ROWS($M$1:M94),0)),0)</f>
        <v/>
      </c>
      <c r="N96" s="30" t="str">
        <f t="shared" si="22"/>
        <v/>
      </c>
      <c r="O96" s="30"/>
      <c r="P96" s="19"/>
      <c r="Q96" s="34" t="str">
        <f t="shared" si="26"/>
        <v/>
      </c>
      <c r="R96" s="34" t="str">
        <f t="shared" si="27"/>
        <v/>
      </c>
      <c r="S96" s="36" t="str">
        <f t="shared" si="28"/>
        <v/>
      </c>
      <c r="T96" s="20" t="str">
        <f t="shared" si="29"/>
        <v/>
      </c>
      <c r="U96" s="21" t="str">
        <f t="shared" si="30"/>
        <v/>
      </c>
      <c r="V96" s="22" t="str">
        <f t="shared" si="31"/>
        <v/>
      </c>
      <c r="W96" s="23" t="str">
        <f t="shared" si="32"/>
        <v/>
      </c>
    </row>
    <row r="97" spans="1:23" ht="15" customHeight="1" x14ac:dyDescent="0.25">
      <c r="A97" s="15" t="str">
        <f>IF(Planilha1!B95="","",HLOOKUP($X$4,Planilha1!$A$1:$FZ$130,ROWS($A$1:A95),0))</f>
        <v/>
      </c>
      <c r="B97" s="13" t="str">
        <f>IF(Planilha1!B95="","",HLOOKUP($X$5,Planilha1!$A$1:$FZ$130,ROWS($B$1:B95),0))</f>
        <v/>
      </c>
      <c r="C97" s="16" t="str">
        <f>IF(Planilha1!B95="","",HLOOKUP($X$6,Planilha1!$A$1:$FZ$130,ROWS($C$1:C95),0))</f>
        <v/>
      </c>
      <c r="D97" s="17" t="str">
        <f>IFERROR(IF(Planilha1!B95="","",HLOOKUP($X$7,Planilha1!$A$1:$FZ$130,ROWS($D$1:D95),0)),0)</f>
        <v/>
      </c>
      <c r="E97" s="17" t="str">
        <f>IFERROR(IF(Planilha1!B95="","",HLOOKUP($X$8,Planilha1!$A$1:$FZ$130,ROWS($E$1:E95),0)),0)</f>
        <v/>
      </c>
      <c r="F97" s="17" t="str">
        <f>IFERROR(IF(Planilha1!B95="","",HLOOKUP($X$9,Planilha1!$A$1:$FZ$130,ROWS($F$1:F95),0)),0)</f>
        <v/>
      </c>
      <c r="G97" s="17" t="str">
        <f t="shared" si="18"/>
        <v/>
      </c>
      <c r="H97" s="17" t="str">
        <f t="shared" si="19"/>
        <v/>
      </c>
      <c r="I97" s="17" t="str">
        <f t="shared" si="25"/>
        <v/>
      </c>
      <c r="J97" s="17" t="str">
        <f t="shared" si="20"/>
        <v/>
      </c>
      <c r="K97" s="18" t="str">
        <f t="shared" si="21"/>
        <v/>
      </c>
      <c r="L97" s="28" t="str">
        <f>IFERROR(IF(Planilha1!B95="","",HLOOKUP($X$10,Planilha1!$A$1:$FZ$130,ROWS($L$1:L95),0)),0)</f>
        <v/>
      </c>
      <c r="M97" s="28" t="str">
        <f>IFERROR(IF(Planilha1!B95="","",HLOOKUP($X$11,Planilha1!$A$1:$FZ$130,ROWS($M$1:M95),0)),0)</f>
        <v/>
      </c>
      <c r="N97" s="30" t="str">
        <f t="shared" si="22"/>
        <v/>
      </c>
      <c r="O97" s="30"/>
      <c r="P97" s="19"/>
      <c r="Q97" s="34" t="str">
        <f t="shared" si="26"/>
        <v/>
      </c>
      <c r="R97" s="34" t="str">
        <f t="shared" si="27"/>
        <v/>
      </c>
      <c r="S97" s="36" t="str">
        <f t="shared" si="28"/>
        <v/>
      </c>
      <c r="T97" s="20" t="str">
        <f t="shared" si="29"/>
        <v/>
      </c>
      <c r="U97" s="21" t="str">
        <f t="shared" si="30"/>
        <v/>
      </c>
      <c r="V97" s="22" t="str">
        <f t="shared" si="31"/>
        <v/>
      </c>
      <c r="W97" s="23" t="str">
        <f t="shared" si="32"/>
        <v/>
      </c>
    </row>
    <row r="98" spans="1:23" ht="15" customHeight="1" x14ac:dyDescent="0.25">
      <c r="A98" s="15" t="str">
        <f>IF(Planilha1!B96="","",HLOOKUP($X$4,Planilha1!$A$1:$FZ$130,ROWS($A$1:A96),0))</f>
        <v/>
      </c>
      <c r="B98" s="13" t="str">
        <f>IF(Planilha1!B96="","",HLOOKUP($X$5,Planilha1!$A$1:$FZ$130,ROWS($B$1:B96),0))</f>
        <v/>
      </c>
      <c r="C98" s="16" t="str">
        <f>IF(Planilha1!B96="","",HLOOKUP($X$6,Planilha1!$A$1:$FZ$130,ROWS($C$1:C96),0))</f>
        <v/>
      </c>
      <c r="D98" s="17" t="str">
        <f>IFERROR(IF(Planilha1!B96="","",HLOOKUP($X$7,Planilha1!$A$1:$FZ$130,ROWS($D$1:D96),0)),0)</f>
        <v/>
      </c>
      <c r="E98" s="17" t="str">
        <f>IFERROR(IF(Planilha1!B96="","",HLOOKUP($X$8,Planilha1!$A$1:$FZ$130,ROWS($E$1:E96),0)),0)</f>
        <v/>
      </c>
      <c r="F98" s="17" t="str">
        <f>IFERROR(IF(Planilha1!B96="","",HLOOKUP($X$9,Planilha1!$A$1:$FZ$130,ROWS($F$1:F96),0)),0)</f>
        <v/>
      </c>
      <c r="G98" s="17" t="str">
        <f t="shared" ref="G98:G150" si="33">IF(D98="","",$G$2/$D$2*D98)</f>
        <v/>
      </c>
      <c r="H98" s="17" t="str">
        <f t="shared" ref="H98:H150" si="34">IF(G98="","",G98*$H$2)</f>
        <v/>
      </c>
      <c r="I98" s="17" t="str">
        <f t="shared" si="25"/>
        <v/>
      </c>
      <c r="J98" s="17" t="str">
        <f t="shared" ref="J98:J150" si="35">IF(N98="","",IF(P98="X",W98,(I98*17%)-E98-H98))</f>
        <v/>
      </c>
      <c r="K98" s="18" t="str">
        <f t="shared" ref="K98:K150" si="36">IF(J98="","",IFERROR(J98/D98,0))</f>
        <v/>
      </c>
      <c r="L98" s="28" t="str">
        <f>IFERROR(IF(Planilha1!B96="","",HLOOKUP($X$10,Planilha1!$A$1:$FZ$130,ROWS($L$1:L96),0)),0)</f>
        <v/>
      </c>
      <c r="M98" s="28" t="str">
        <f>IFERROR(IF(Planilha1!B96="","",HLOOKUP($X$11,Planilha1!$A$1:$FZ$130,ROWS($M$1:M96),0)),0)</f>
        <v/>
      </c>
      <c r="N98" s="30" t="str">
        <f t="shared" ref="N98:N150" si="37">IF(L98="","",IF(L98=4,59.61%,IF(L98=7,54.63%,IF(L98=12,46.31%,""))))</f>
        <v/>
      </c>
      <c r="O98" s="30"/>
      <c r="P98" s="19"/>
      <c r="Q98" s="34" t="str">
        <f t="shared" si="26"/>
        <v/>
      </c>
      <c r="R98" s="34" t="str">
        <f t="shared" si="27"/>
        <v/>
      </c>
      <c r="S98" s="36" t="str">
        <f t="shared" si="28"/>
        <v/>
      </c>
      <c r="T98" s="20" t="str">
        <f t="shared" si="29"/>
        <v/>
      </c>
      <c r="U98" s="21" t="str">
        <f t="shared" si="30"/>
        <v/>
      </c>
      <c r="V98" s="22" t="str">
        <f t="shared" si="31"/>
        <v/>
      </c>
      <c r="W98" s="23" t="str">
        <f t="shared" si="32"/>
        <v/>
      </c>
    </row>
    <row r="99" spans="1:23" ht="15" customHeight="1" x14ac:dyDescent="0.25">
      <c r="A99" s="15" t="str">
        <f>IF(Planilha1!B97="","",HLOOKUP($X$4,Planilha1!$A$1:$FZ$130,ROWS($A$1:A97),0))</f>
        <v/>
      </c>
      <c r="B99" s="13" t="str">
        <f>IF(Planilha1!B97="","",HLOOKUP($X$5,Planilha1!$A$1:$FZ$130,ROWS($B$1:B97),0))</f>
        <v/>
      </c>
      <c r="C99" s="16" t="str">
        <f>IF(Planilha1!B97="","",HLOOKUP($X$6,Planilha1!$A$1:$FZ$130,ROWS($C$1:C97),0))</f>
        <v/>
      </c>
      <c r="D99" s="17" t="str">
        <f>IFERROR(IF(Planilha1!B97="","",HLOOKUP($X$7,Planilha1!$A$1:$FZ$130,ROWS($D$1:D97),0)),0)</f>
        <v/>
      </c>
      <c r="E99" s="17" t="str">
        <f>IFERROR(IF(Planilha1!B97="","",HLOOKUP($X$8,Planilha1!$A$1:$FZ$130,ROWS($E$1:E97),0)),0)</f>
        <v/>
      </c>
      <c r="F99" s="17" t="str">
        <f>IFERROR(IF(Planilha1!B97="","",HLOOKUP($X$9,Planilha1!$A$1:$FZ$130,ROWS($F$1:F97),0)),0)</f>
        <v/>
      </c>
      <c r="G99" s="17" t="str">
        <f t="shared" si="33"/>
        <v/>
      </c>
      <c r="H99" s="17" t="str">
        <f t="shared" si="34"/>
        <v/>
      </c>
      <c r="I99" s="17" t="str">
        <f t="shared" si="25"/>
        <v/>
      </c>
      <c r="J99" s="17" t="str">
        <f t="shared" si="35"/>
        <v/>
      </c>
      <c r="K99" s="18" t="str">
        <f t="shared" si="36"/>
        <v/>
      </c>
      <c r="L99" s="28" t="str">
        <f>IFERROR(IF(Planilha1!B97="","",HLOOKUP($X$10,Planilha1!$A$1:$FZ$130,ROWS($L$1:L97),0)),0)</f>
        <v/>
      </c>
      <c r="M99" s="28" t="str">
        <f>IFERROR(IF(Planilha1!B97="","",HLOOKUP($X$11,Planilha1!$A$1:$FZ$130,ROWS($M$1:M97),0)),0)</f>
        <v/>
      </c>
      <c r="N99" s="30" t="str">
        <f t="shared" si="37"/>
        <v/>
      </c>
      <c r="O99" s="30"/>
      <c r="P99" s="19"/>
      <c r="Q99" s="34" t="str">
        <f t="shared" si="26"/>
        <v/>
      </c>
      <c r="R99" s="34" t="str">
        <f t="shared" si="27"/>
        <v/>
      </c>
      <c r="S99" s="36" t="str">
        <f t="shared" si="28"/>
        <v/>
      </c>
      <c r="T99" s="20" t="str">
        <f t="shared" si="29"/>
        <v/>
      </c>
      <c r="U99" s="21" t="str">
        <f t="shared" si="30"/>
        <v/>
      </c>
      <c r="V99" s="22" t="str">
        <f t="shared" si="31"/>
        <v/>
      </c>
      <c r="W99" s="23" t="str">
        <f t="shared" si="32"/>
        <v/>
      </c>
    </row>
    <row r="100" spans="1:23" ht="15" customHeight="1" x14ac:dyDescent="0.25">
      <c r="A100" s="15" t="str">
        <f>IF(Planilha1!B98="","",HLOOKUP($X$4,Planilha1!$A$1:$FZ$130,ROWS($A$1:A98),0))</f>
        <v/>
      </c>
      <c r="B100" s="13" t="str">
        <f>IF(Planilha1!B98="","",HLOOKUP($X$5,Planilha1!$A$1:$FZ$130,ROWS($B$1:B98),0))</f>
        <v/>
      </c>
      <c r="C100" s="16" t="str">
        <f>IF(Planilha1!B98="","",HLOOKUP($X$6,Planilha1!$A$1:$FZ$130,ROWS($C$1:C98),0))</f>
        <v/>
      </c>
      <c r="D100" s="17" t="str">
        <f>IFERROR(IF(Planilha1!B98="","",HLOOKUP($X$7,Planilha1!$A$1:$FZ$130,ROWS($D$1:D98),0)),0)</f>
        <v/>
      </c>
      <c r="E100" s="17" t="str">
        <f>IFERROR(IF(Planilha1!B98="","",HLOOKUP($X$8,Planilha1!$A$1:$FZ$130,ROWS($E$1:E98),0)),0)</f>
        <v/>
      </c>
      <c r="F100" s="17" t="str">
        <f>IFERROR(IF(Planilha1!B98="","",HLOOKUP($X$9,Planilha1!$A$1:$FZ$130,ROWS($F$1:F98),0)),0)</f>
        <v/>
      </c>
      <c r="G100" s="17" t="str">
        <f t="shared" si="33"/>
        <v/>
      </c>
      <c r="H100" s="17" t="str">
        <f t="shared" si="34"/>
        <v/>
      </c>
      <c r="I100" s="17" t="str">
        <f t="shared" si="25"/>
        <v/>
      </c>
      <c r="J100" s="17" t="str">
        <f t="shared" si="35"/>
        <v/>
      </c>
      <c r="K100" s="18" t="str">
        <f t="shared" si="36"/>
        <v/>
      </c>
      <c r="L100" s="28" t="str">
        <f>IFERROR(IF(Planilha1!B98="","",HLOOKUP($X$10,Planilha1!$A$1:$FZ$130,ROWS($L$1:L98),0)),0)</f>
        <v/>
      </c>
      <c r="M100" s="28" t="str">
        <f>IFERROR(IF(Planilha1!B98="","",HLOOKUP($X$11,Planilha1!$A$1:$FZ$130,ROWS($M$1:M98),0)),0)</f>
        <v/>
      </c>
      <c r="N100" s="30" t="str">
        <f t="shared" si="37"/>
        <v/>
      </c>
      <c r="O100" s="30"/>
      <c r="P100" s="19"/>
      <c r="Q100" s="34" t="str">
        <f t="shared" si="26"/>
        <v/>
      </c>
      <c r="R100" s="34" t="str">
        <f t="shared" si="27"/>
        <v/>
      </c>
      <c r="S100" s="36" t="str">
        <f t="shared" si="28"/>
        <v/>
      </c>
      <c r="T100" s="20" t="str">
        <f t="shared" si="29"/>
        <v/>
      </c>
      <c r="U100" s="21" t="str">
        <f t="shared" si="30"/>
        <v/>
      </c>
      <c r="V100" s="22" t="str">
        <f t="shared" si="31"/>
        <v/>
      </c>
      <c r="W100" s="23" t="str">
        <f t="shared" si="32"/>
        <v/>
      </c>
    </row>
    <row r="101" spans="1:23" ht="15" customHeight="1" x14ac:dyDescent="0.25">
      <c r="A101" s="15" t="str">
        <f>IF(Planilha1!B99="","",HLOOKUP($X$4,Planilha1!$A$1:$FZ$130,ROWS($A$1:A99),0))</f>
        <v/>
      </c>
      <c r="B101" s="13" t="str">
        <f>IF(Planilha1!B99="","",HLOOKUP($X$5,Planilha1!$A$1:$FZ$130,ROWS($B$1:B99),0))</f>
        <v/>
      </c>
      <c r="C101" s="16" t="str">
        <f>IF(Planilha1!B99="","",HLOOKUP($X$6,Planilha1!$A$1:$FZ$130,ROWS($C$1:C99),0))</f>
        <v/>
      </c>
      <c r="D101" s="17" t="str">
        <f>IFERROR(IF(Planilha1!B99="","",HLOOKUP($X$7,Planilha1!$A$1:$FZ$130,ROWS($D$1:D99),0)),0)</f>
        <v/>
      </c>
      <c r="E101" s="17" t="str">
        <f>IFERROR(IF(Planilha1!B99="","",HLOOKUP($X$8,Planilha1!$A$1:$FZ$130,ROWS($E$1:E99),0)),0)</f>
        <v/>
      </c>
      <c r="F101" s="17" t="str">
        <f>IFERROR(IF(Planilha1!B99="","",HLOOKUP($X$9,Planilha1!$A$1:$FZ$130,ROWS($F$1:F99),0)),0)</f>
        <v/>
      </c>
      <c r="G101" s="17" t="str">
        <f t="shared" si="33"/>
        <v/>
      </c>
      <c r="H101" s="17" t="str">
        <f t="shared" si="34"/>
        <v/>
      </c>
      <c r="I101" s="17" t="str">
        <f t="shared" si="25"/>
        <v/>
      </c>
      <c r="J101" s="17" t="str">
        <f t="shared" si="35"/>
        <v/>
      </c>
      <c r="K101" s="18" t="str">
        <f t="shared" si="36"/>
        <v/>
      </c>
      <c r="L101" s="28" t="str">
        <f>IFERROR(IF(Planilha1!B99="","",HLOOKUP($X$10,Planilha1!$A$1:$FZ$130,ROWS($L$1:L99),0)),0)</f>
        <v/>
      </c>
      <c r="M101" s="28" t="str">
        <f>IFERROR(IF(Planilha1!B99="","",HLOOKUP($X$11,Planilha1!$A$1:$FZ$130,ROWS($M$1:M99),0)),0)</f>
        <v/>
      </c>
      <c r="N101" s="30" t="str">
        <f t="shared" si="37"/>
        <v/>
      </c>
      <c r="O101" s="30"/>
      <c r="P101" s="19"/>
      <c r="Q101" s="34" t="str">
        <f t="shared" si="26"/>
        <v/>
      </c>
      <c r="R101" s="34" t="str">
        <f t="shared" si="27"/>
        <v/>
      </c>
      <c r="S101" s="36" t="str">
        <f t="shared" si="28"/>
        <v/>
      </c>
      <c r="T101" s="20" t="str">
        <f t="shared" si="29"/>
        <v/>
      </c>
      <c r="U101" s="21" t="str">
        <f t="shared" si="30"/>
        <v/>
      </c>
      <c r="V101" s="22" t="str">
        <f t="shared" si="31"/>
        <v/>
      </c>
      <c r="W101" s="23" t="str">
        <f t="shared" si="32"/>
        <v/>
      </c>
    </row>
    <row r="102" spans="1:23" ht="15" customHeight="1" x14ac:dyDescent="0.25">
      <c r="A102" s="15" t="str">
        <f>IF(Planilha1!B100="","",HLOOKUP($X$4,Planilha1!$A$1:$FZ$130,ROWS($A$1:A100),0))</f>
        <v/>
      </c>
      <c r="B102" s="13" t="str">
        <f>IF(Planilha1!B100="","",HLOOKUP($X$5,Planilha1!$A$1:$FZ$130,ROWS($B$1:B100),0))</f>
        <v/>
      </c>
      <c r="C102" s="16" t="str">
        <f>IF(Planilha1!B100="","",HLOOKUP($X$6,Planilha1!$A$1:$FZ$130,ROWS($C$1:C100),0))</f>
        <v/>
      </c>
      <c r="D102" s="17" t="str">
        <f>IFERROR(IF(Planilha1!B100="","",HLOOKUP($X$7,Planilha1!$A$1:$FZ$130,ROWS($D$1:D100),0)),0)</f>
        <v/>
      </c>
      <c r="E102" s="17" t="str">
        <f>IFERROR(IF(Planilha1!B100="","",HLOOKUP($X$8,Planilha1!$A$1:$FZ$130,ROWS($E$1:E100),0)),0)</f>
        <v/>
      </c>
      <c r="F102" s="17" t="str">
        <f>IFERROR(IF(Planilha1!B100="","",HLOOKUP($X$9,Planilha1!$A$1:$FZ$130,ROWS($F$1:F100),0)),0)</f>
        <v/>
      </c>
      <c r="G102" s="17" t="str">
        <f t="shared" si="33"/>
        <v/>
      </c>
      <c r="H102" s="17" t="str">
        <f t="shared" si="34"/>
        <v/>
      </c>
      <c r="I102" s="17" t="str">
        <f t="shared" si="25"/>
        <v/>
      </c>
      <c r="J102" s="17" t="str">
        <f t="shared" si="35"/>
        <v/>
      </c>
      <c r="K102" s="18" t="str">
        <f t="shared" si="36"/>
        <v/>
      </c>
      <c r="L102" s="28" t="str">
        <f>IFERROR(IF(Planilha1!B100="","",HLOOKUP($X$10,Planilha1!$A$1:$FZ$130,ROWS($L$1:L100),0)),0)</f>
        <v/>
      </c>
      <c r="M102" s="28" t="str">
        <f>IFERROR(IF(Planilha1!B100="","",HLOOKUP($X$11,Planilha1!$A$1:$FZ$130,ROWS($M$1:M100),0)),0)</f>
        <v/>
      </c>
      <c r="N102" s="30" t="str">
        <f t="shared" si="37"/>
        <v/>
      </c>
      <c r="O102" s="30"/>
      <c r="P102" s="19"/>
      <c r="Q102" s="34" t="str">
        <f t="shared" si="26"/>
        <v/>
      </c>
      <c r="R102" s="34" t="str">
        <f t="shared" si="27"/>
        <v/>
      </c>
      <c r="S102" s="36" t="str">
        <f t="shared" si="28"/>
        <v/>
      </c>
      <c r="T102" s="20" t="str">
        <f t="shared" si="29"/>
        <v/>
      </c>
      <c r="U102" s="21" t="str">
        <f t="shared" si="30"/>
        <v/>
      </c>
      <c r="V102" s="22" t="str">
        <f t="shared" si="31"/>
        <v/>
      </c>
      <c r="W102" s="23" t="str">
        <f t="shared" si="32"/>
        <v/>
      </c>
    </row>
    <row r="103" spans="1:23" ht="15" customHeight="1" x14ac:dyDescent="0.25">
      <c r="A103" s="15" t="str">
        <f>IF(Planilha1!B101="","",HLOOKUP($X$4,Planilha1!$A$1:$FZ$130,ROWS($A$1:A101),0))</f>
        <v/>
      </c>
      <c r="B103" s="13" t="str">
        <f>IF(Planilha1!B101="","",HLOOKUP($X$5,Planilha1!$A$1:$FZ$130,ROWS($B$1:B101),0))</f>
        <v/>
      </c>
      <c r="C103" s="16" t="str">
        <f>IF(Planilha1!B101="","",HLOOKUP($X$6,Planilha1!$A$1:$FZ$130,ROWS($C$1:C101),0))</f>
        <v/>
      </c>
      <c r="D103" s="17" t="str">
        <f>IFERROR(IF(Planilha1!B101="","",HLOOKUP($X$7,Planilha1!$A$1:$FZ$130,ROWS($D$1:D101),0)),0)</f>
        <v/>
      </c>
      <c r="E103" s="17" t="str">
        <f>IFERROR(IF(Planilha1!B101="","",HLOOKUP($X$8,Planilha1!$A$1:$FZ$130,ROWS($E$1:E101),0)),0)</f>
        <v/>
      </c>
      <c r="F103" s="17" t="str">
        <f>IFERROR(IF(Planilha1!B101="","",HLOOKUP($X$9,Planilha1!$A$1:$FZ$130,ROWS($F$1:F101),0)),0)</f>
        <v/>
      </c>
      <c r="G103" s="17" t="str">
        <f t="shared" si="33"/>
        <v/>
      </c>
      <c r="H103" s="17" t="str">
        <f t="shared" si="34"/>
        <v/>
      </c>
      <c r="I103" s="17" t="str">
        <f t="shared" si="25"/>
        <v/>
      </c>
      <c r="J103" s="17" t="str">
        <f t="shared" si="35"/>
        <v/>
      </c>
      <c r="K103" s="18" t="str">
        <f t="shared" si="36"/>
        <v/>
      </c>
      <c r="L103" s="28" t="str">
        <f>IFERROR(IF(Planilha1!B101="","",HLOOKUP($X$10,Planilha1!$A$1:$FZ$130,ROWS($L$1:L101),0)),0)</f>
        <v/>
      </c>
      <c r="M103" s="28" t="str">
        <f>IFERROR(IF(Planilha1!B101="","",HLOOKUP($X$11,Planilha1!$A$1:$FZ$130,ROWS($M$1:M101),0)),0)</f>
        <v/>
      </c>
      <c r="N103" s="30" t="str">
        <f t="shared" si="37"/>
        <v/>
      </c>
      <c r="O103" s="30"/>
      <c r="P103" s="19"/>
      <c r="Q103" s="34" t="str">
        <f t="shared" si="26"/>
        <v/>
      </c>
      <c r="R103" s="34" t="str">
        <f t="shared" si="27"/>
        <v/>
      </c>
      <c r="S103" s="36" t="str">
        <f t="shared" si="28"/>
        <v/>
      </c>
      <c r="T103" s="20" t="str">
        <f t="shared" si="29"/>
        <v/>
      </c>
      <c r="U103" s="21" t="str">
        <f t="shared" si="30"/>
        <v/>
      </c>
      <c r="V103" s="22" t="str">
        <f t="shared" si="31"/>
        <v/>
      </c>
      <c r="W103" s="23" t="str">
        <f t="shared" si="32"/>
        <v/>
      </c>
    </row>
    <row r="104" spans="1:23" ht="15" customHeight="1" x14ac:dyDescent="0.25">
      <c r="A104" s="15" t="str">
        <f>IF(Planilha1!B102="","",HLOOKUP($X$4,Planilha1!$A$1:$FZ$130,ROWS($A$1:A102),0))</f>
        <v/>
      </c>
      <c r="B104" s="13" t="str">
        <f>IF(Planilha1!B102="","",HLOOKUP($X$5,Planilha1!$A$1:$FZ$130,ROWS($B$1:B102),0))</f>
        <v/>
      </c>
      <c r="C104" s="16" t="str">
        <f>IF(Planilha1!B102="","",HLOOKUP($X$6,Planilha1!$A$1:$FZ$130,ROWS($C$1:C102),0))</f>
        <v/>
      </c>
      <c r="D104" s="17" t="str">
        <f>IFERROR(IF(Planilha1!B102="","",HLOOKUP($X$7,Planilha1!$A$1:$FZ$130,ROWS($D$1:D102),0)),0)</f>
        <v/>
      </c>
      <c r="E104" s="17" t="str">
        <f>IFERROR(IF(Planilha1!B102="","",HLOOKUP($X$8,Planilha1!$A$1:$FZ$130,ROWS($E$1:E102),0)),0)</f>
        <v/>
      </c>
      <c r="F104" s="17" t="str">
        <f>IFERROR(IF(Planilha1!B102="","",HLOOKUP($X$9,Planilha1!$A$1:$FZ$130,ROWS($F$1:F102),0)),0)</f>
        <v/>
      </c>
      <c r="G104" s="17" t="str">
        <f t="shared" si="33"/>
        <v/>
      </c>
      <c r="H104" s="17" t="str">
        <f t="shared" si="34"/>
        <v/>
      </c>
      <c r="I104" s="17" t="str">
        <f t="shared" si="25"/>
        <v/>
      </c>
      <c r="J104" s="17" t="str">
        <f t="shared" si="35"/>
        <v/>
      </c>
      <c r="K104" s="18" t="str">
        <f t="shared" si="36"/>
        <v/>
      </c>
      <c r="L104" s="28" t="str">
        <f>IFERROR(IF(Planilha1!B102="","",HLOOKUP($X$10,Planilha1!$A$1:$FZ$130,ROWS($L$1:L102),0)),0)</f>
        <v/>
      </c>
      <c r="M104" s="28" t="str">
        <f>IFERROR(IF(Planilha1!B102="","",HLOOKUP($X$11,Planilha1!$A$1:$FZ$130,ROWS($M$1:M102),0)),0)</f>
        <v/>
      </c>
      <c r="N104" s="30" t="str">
        <f t="shared" si="37"/>
        <v/>
      </c>
      <c r="O104" s="30"/>
      <c r="P104" s="19"/>
      <c r="Q104" s="34" t="str">
        <f t="shared" si="26"/>
        <v/>
      </c>
      <c r="R104" s="34" t="str">
        <f t="shared" si="27"/>
        <v/>
      </c>
      <c r="S104" s="36" t="str">
        <f t="shared" si="28"/>
        <v/>
      </c>
      <c r="T104" s="20" t="str">
        <f t="shared" si="29"/>
        <v/>
      </c>
      <c r="U104" s="21" t="str">
        <f t="shared" si="30"/>
        <v/>
      </c>
      <c r="V104" s="22" t="str">
        <f t="shared" si="31"/>
        <v/>
      </c>
      <c r="W104" s="23" t="str">
        <f t="shared" si="32"/>
        <v/>
      </c>
    </row>
    <row r="105" spans="1:23" ht="15" customHeight="1" x14ac:dyDescent="0.25">
      <c r="A105" s="15" t="str">
        <f>IF(Planilha1!B103="","",HLOOKUP($X$4,Planilha1!$A$1:$FZ$130,ROWS($A$1:A103),0))</f>
        <v/>
      </c>
      <c r="B105" s="13" t="str">
        <f>IF(Planilha1!B103="","",HLOOKUP($X$5,Planilha1!$A$1:$FZ$130,ROWS($B$1:B103),0))</f>
        <v/>
      </c>
      <c r="C105" s="16" t="str">
        <f>IF(Planilha1!B103="","",HLOOKUP($X$6,Planilha1!$A$1:$FZ$130,ROWS($C$1:C103),0))</f>
        <v/>
      </c>
      <c r="D105" s="17" t="str">
        <f>IFERROR(IF(Planilha1!B103="","",HLOOKUP($X$7,Planilha1!$A$1:$FZ$130,ROWS($D$1:D103),0)),0)</f>
        <v/>
      </c>
      <c r="E105" s="17" t="str">
        <f>IFERROR(IF(Planilha1!B103="","",HLOOKUP($X$8,Planilha1!$A$1:$FZ$130,ROWS($E$1:E103),0)),0)</f>
        <v/>
      </c>
      <c r="F105" s="17" t="str">
        <f>IFERROR(IF(Planilha1!B103="","",HLOOKUP($X$9,Planilha1!$A$1:$FZ$130,ROWS($F$1:F103),0)),0)</f>
        <v/>
      </c>
      <c r="G105" s="17" t="str">
        <f t="shared" si="33"/>
        <v/>
      </c>
      <c r="H105" s="17" t="str">
        <f t="shared" si="34"/>
        <v/>
      </c>
      <c r="I105" s="17" t="str">
        <f t="shared" si="25"/>
        <v/>
      </c>
      <c r="J105" s="17" t="str">
        <f t="shared" si="35"/>
        <v/>
      </c>
      <c r="K105" s="18" t="str">
        <f t="shared" si="36"/>
        <v/>
      </c>
      <c r="L105" s="28" t="str">
        <f>IFERROR(IF(Planilha1!B103="","",HLOOKUP($X$10,Planilha1!$A$1:$FZ$130,ROWS($L$1:L103),0)),0)</f>
        <v/>
      </c>
      <c r="M105" s="28" t="str">
        <f>IFERROR(IF(Planilha1!B103="","",HLOOKUP($X$11,Planilha1!$A$1:$FZ$130,ROWS($M$1:M103),0)),0)</f>
        <v/>
      </c>
      <c r="N105" s="30" t="str">
        <f t="shared" si="37"/>
        <v/>
      </c>
      <c r="O105" s="30"/>
      <c r="P105" s="19"/>
      <c r="Q105" s="34" t="str">
        <f t="shared" si="26"/>
        <v/>
      </c>
      <c r="R105" s="34" t="str">
        <f t="shared" si="27"/>
        <v/>
      </c>
      <c r="S105" s="36" t="str">
        <f t="shared" si="28"/>
        <v/>
      </c>
      <c r="T105" s="20" t="str">
        <f t="shared" si="29"/>
        <v/>
      </c>
      <c r="U105" s="21" t="str">
        <f t="shared" si="30"/>
        <v/>
      </c>
      <c r="V105" s="22" t="str">
        <f t="shared" si="31"/>
        <v/>
      </c>
      <c r="W105" s="23" t="str">
        <f t="shared" si="32"/>
        <v/>
      </c>
    </row>
    <row r="106" spans="1:23" ht="15" customHeight="1" x14ac:dyDescent="0.25">
      <c r="A106" s="15" t="str">
        <f>IF(Planilha1!B104="","",HLOOKUP($X$4,Planilha1!$A$1:$FZ$130,ROWS($A$1:A104),0))</f>
        <v/>
      </c>
      <c r="B106" s="13" t="str">
        <f>IF(Planilha1!B104="","",HLOOKUP($X$5,Planilha1!$A$1:$FZ$130,ROWS($B$1:B104),0))</f>
        <v/>
      </c>
      <c r="C106" s="16" t="str">
        <f>IF(Planilha1!B104="","",HLOOKUP($X$6,Planilha1!$A$1:$FZ$130,ROWS($C$1:C104),0))</f>
        <v/>
      </c>
      <c r="D106" s="17" t="str">
        <f>IFERROR(IF(Planilha1!B104="","",HLOOKUP($X$7,Planilha1!$A$1:$FZ$130,ROWS($D$1:D104),0)),0)</f>
        <v/>
      </c>
      <c r="E106" s="17" t="str">
        <f>IFERROR(IF(Planilha1!B104="","",HLOOKUP($X$8,Planilha1!$A$1:$FZ$130,ROWS($E$1:E104),0)),0)</f>
        <v/>
      </c>
      <c r="F106" s="17" t="str">
        <f>IFERROR(IF(Planilha1!B104="","",HLOOKUP($X$9,Planilha1!$A$1:$FZ$130,ROWS($F$1:F104),0)),0)</f>
        <v/>
      </c>
      <c r="G106" s="17" t="str">
        <f t="shared" si="33"/>
        <v/>
      </c>
      <c r="H106" s="17" t="str">
        <f t="shared" si="34"/>
        <v/>
      </c>
      <c r="I106" s="17" t="str">
        <f t="shared" si="25"/>
        <v/>
      </c>
      <c r="J106" s="17" t="str">
        <f t="shared" si="35"/>
        <v/>
      </c>
      <c r="K106" s="18" t="str">
        <f t="shared" si="36"/>
        <v/>
      </c>
      <c r="L106" s="28" t="str">
        <f>IFERROR(IF(Planilha1!B104="","",HLOOKUP($X$10,Planilha1!$A$1:$FZ$130,ROWS($L$1:L104),0)),0)</f>
        <v/>
      </c>
      <c r="M106" s="28" t="str">
        <f>IFERROR(IF(Planilha1!B104="","",HLOOKUP($X$11,Planilha1!$A$1:$FZ$130,ROWS($M$1:M104),0)),0)</f>
        <v/>
      </c>
      <c r="N106" s="30" t="str">
        <f t="shared" si="37"/>
        <v/>
      </c>
      <c r="O106" s="30"/>
      <c r="P106" s="19"/>
      <c r="Q106" s="34" t="str">
        <f t="shared" si="26"/>
        <v/>
      </c>
      <c r="R106" s="34" t="str">
        <f t="shared" si="27"/>
        <v/>
      </c>
      <c r="S106" s="36" t="str">
        <f t="shared" si="28"/>
        <v/>
      </c>
      <c r="T106" s="20" t="str">
        <f t="shared" si="29"/>
        <v/>
      </c>
      <c r="U106" s="21" t="str">
        <f t="shared" si="30"/>
        <v/>
      </c>
      <c r="V106" s="22" t="str">
        <f t="shared" si="31"/>
        <v/>
      </c>
      <c r="W106" s="23" t="str">
        <f t="shared" si="32"/>
        <v/>
      </c>
    </row>
    <row r="107" spans="1:23" ht="15" customHeight="1" x14ac:dyDescent="0.25">
      <c r="A107" s="15" t="str">
        <f>IF(Planilha1!B105="","",HLOOKUP($X$4,Planilha1!$A$1:$FZ$130,ROWS($A$1:A105),0))</f>
        <v/>
      </c>
      <c r="B107" s="13" t="str">
        <f>IF(Planilha1!B105="","",HLOOKUP($X$5,Planilha1!$A$1:$FZ$130,ROWS($B$1:B105),0))</f>
        <v/>
      </c>
      <c r="C107" s="16" t="str">
        <f>IF(Planilha1!B105="","",HLOOKUP($X$6,Planilha1!$A$1:$FZ$130,ROWS($C$1:C105),0))</f>
        <v/>
      </c>
      <c r="D107" s="17" t="str">
        <f>IFERROR(IF(Planilha1!B105="","",HLOOKUP($X$7,Planilha1!$A$1:$FZ$130,ROWS($D$1:D105),0)),0)</f>
        <v/>
      </c>
      <c r="E107" s="17" t="str">
        <f>IFERROR(IF(Planilha1!B105="","",HLOOKUP($X$8,Planilha1!$A$1:$FZ$130,ROWS($E$1:E105),0)),0)</f>
        <v/>
      </c>
      <c r="F107" s="17" t="str">
        <f>IFERROR(IF(Planilha1!B105="","",HLOOKUP($X$9,Planilha1!$A$1:$FZ$130,ROWS($F$1:F105),0)),0)</f>
        <v/>
      </c>
      <c r="G107" s="17" t="str">
        <f t="shared" si="33"/>
        <v/>
      </c>
      <c r="H107" s="17" t="str">
        <f t="shared" si="34"/>
        <v/>
      </c>
      <c r="I107" s="17" t="str">
        <f t="shared" si="25"/>
        <v/>
      </c>
      <c r="J107" s="17" t="str">
        <f t="shared" si="35"/>
        <v/>
      </c>
      <c r="K107" s="18" t="str">
        <f t="shared" si="36"/>
        <v/>
      </c>
      <c r="L107" s="28" t="str">
        <f>IFERROR(IF(Planilha1!B105="","",HLOOKUP($X$10,Planilha1!$A$1:$FZ$130,ROWS($L$1:L105),0)),0)</f>
        <v/>
      </c>
      <c r="M107" s="28" t="str">
        <f>IFERROR(IF(Planilha1!B105="","",HLOOKUP($X$11,Planilha1!$A$1:$FZ$130,ROWS($M$1:M105),0)),0)</f>
        <v/>
      </c>
      <c r="N107" s="30" t="str">
        <f t="shared" si="37"/>
        <v/>
      </c>
      <c r="O107" s="30"/>
      <c r="P107" s="19"/>
      <c r="Q107" s="34" t="str">
        <f t="shared" si="26"/>
        <v/>
      </c>
      <c r="R107" s="34" t="str">
        <f t="shared" si="27"/>
        <v/>
      </c>
      <c r="S107" s="36" t="str">
        <f t="shared" si="28"/>
        <v/>
      </c>
      <c r="T107" s="20" t="str">
        <f t="shared" si="29"/>
        <v/>
      </c>
      <c r="U107" s="21" t="str">
        <f t="shared" si="30"/>
        <v/>
      </c>
      <c r="V107" s="22" t="str">
        <f t="shared" si="31"/>
        <v/>
      </c>
      <c r="W107" s="23" t="str">
        <f t="shared" si="32"/>
        <v/>
      </c>
    </row>
    <row r="108" spans="1:23" ht="15" customHeight="1" x14ac:dyDescent="0.25">
      <c r="A108" s="15" t="str">
        <f>IF(Planilha1!B106="","",HLOOKUP($X$4,Planilha1!$A$1:$FZ$130,ROWS($A$1:A106),0))</f>
        <v/>
      </c>
      <c r="B108" s="13" t="str">
        <f>IF(Planilha1!B106="","",HLOOKUP($X$5,Planilha1!$A$1:$FZ$130,ROWS($B$1:B106),0))</f>
        <v/>
      </c>
      <c r="C108" s="16" t="str">
        <f>IF(Planilha1!B106="","",HLOOKUP($X$6,Planilha1!$A$1:$FZ$130,ROWS($C$1:C106),0))</f>
        <v/>
      </c>
      <c r="D108" s="17" t="str">
        <f>IFERROR(IF(Planilha1!B106="","",HLOOKUP($X$7,Planilha1!$A$1:$FZ$130,ROWS($D$1:D106),0)),0)</f>
        <v/>
      </c>
      <c r="E108" s="17" t="str">
        <f>IFERROR(IF(Planilha1!B106="","",HLOOKUP($X$8,Planilha1!$A$1:$FZ$130,ROWS($E$1:E106),0)),0)</f>
        <v/>
      </c>
      <c r="F108" s="17" t="str">
        <f>IFERROR(IF(Planilha1!B106="","",HLOOKUP($X$9,Planilha1!$A$1:$FZ$130,ROWS($F$1:F106),0)),0)</f>
        <v/>
      </c>
      <c r="G108" s="17" t="str">
        <f t="shared" si="33"/>
        <v/>
      </c>
      <c r="H108" s="17" t="str">
        <f t="shared" si="34"/>
        <v/>
      </c>
      <c r="I108" s="17" t="str">
        <f t="shared" si="25"/>
        <v/>
      </c>
      <c r="J108" s="17" t="str">
        <f t="shared" si="35"/>
        <v/>
      </c>
      <c r="K108" s="18" t="str">
        <f t="shared" si="36"/>
        <v/>
      </c>
      <c r="L108" s="28" t="str">
        <f>IFERROR(IF(Planilha1!B106="","",HLOOKUP($X$10,Planilha1!$A$1:$FZ$130,ROWS($L$1:L106),0)),0)</f>
        <v/>
      </c>
      <c r="M108" s="28" t="str">
        <f>IFERROR(IF(Planilha1!B106="","",HLOOKUP($X$11,Planilha1!$A$1:$FZ$130,ROWS($M$1:M106),0)),0)</f>
        <v/>
      </c>
      <c r="N108" s="30" t="str">
        <f t="shared" si="37"/>
        <v/>
      </c>
      <c r="O108" s="30"/>
      <c r="P108" s="19"/>
      <c r="Q108" s="34" t="str">
        <f t="shared" si="26"/>
        <v/>
      </c>
      <c r="R108" s="34" t="str">
        <f t="shared" si="27"/>
        <v/>
      </c>
      <c r="S108" s="36" t="str">
        <f t="shared" si="28"/>
        <v/>
      </c>
      <c r="T108" s="20" t="str">
        <f t="shared" si="29"/>
        <v/>
      </c>
      <c r="U108" s="21" t="str">
        <f t="shared" si="30"/>
        <v/>
      </c>
      <c r="V108" s="22" t="str">
        <f t="shared" si="31"/>
        <v/>
      </c>
      <c r="W108" s="23" t="str">
        <f t="shared" si="32"/>
        <v/>
      </c>
    </row>
    <row r="109" spans="1:23" ht="15" customHeight="1" x14ac:dyDescent="0.25">
      <c r="A109" s="15" t="str">
        <f>IF(Planilha1!B107="","",HLOOKUP($X$4,Planilha1!$A$1:$FZ$130,ROWS($A$1:A107),0))</f>
        <v/>
      </c>
      <c r="B109" s="13" t="str">
        <f>IF(Planilha1!B107="","",HLOOKUP($X$5,Planilha1!$A$1:$FZ$130,ROWS($B$1:B107),0))</f>
        <v/>
      </c>
      <c r="C109" s="16" t="str">
        <f>IF(Planilha1!B107="","",HLOOKUP($X$6,Planilha1!$A$1:$FZ$130,ROWS($C$1:C107),0))</f>
        <v/>
      </c>
      <c r="D109" s="17" t="str">
        <f>IFERROR(IF(Planilha1!B107="","",HLOOKUP($X$7,Planilha1!$A$1:$FZ$130,ROWS($D$1:D107),0)),0)</f>
        <v/>
      </c>
      <c r="E109" s="17" t="str">
        <f>IFERROR(IF(Planilha1!B107="","",HLOOKUP($X$8,Planilha1!$A$1:$FZ$130,ROWS($E$1:E107),0)),0)</f>
        <v/>
      </c>
      <c r="F109" s="17" t="str">
        <f>IFERROR(IF(Planilha1!B107="","",HLOOKUP($X$9,Planilha1!$A$1:$FZ$130,ROWS($F$1:F107),0)),0)</f>
        <v/>
      </c>
      <c r="G109" s="17" t="str">
        <f t="shared" si="33"/>
        <v/>
      </c>
      <c r="H109" s="17" t="str">
        <f t="shared" si="34"/>
        <v/>
      </c>
      <c r="I109" s="17" t="str">
        <f t="shared" si="25"/>
        <v/>
      </c>
      <c r="J109" s="17" t="str">
        <f t="shared" si="35"/>
        <v/>
      </c>
      <c r="K109" s="18" t="str">
        <f t="shared" si="36"/>
        <v/>
      </c>
      <c r="L109" s="28" t="str">
        <f>IFERROR(IF(Planilha1!B107="","",HLOOKUP($X$10,Planilha1!$A$1:$FZ$130,ROWS($L$1:L107),0)),0)</f>
        <v/>
      </c>
      <c r="M109" s="28" t="str">
        <f>IFERROR(IF(Planilha1!B107="","",HLOOKUP($X$11,Planilha1!$A$1:$FZ$130,ROWS($M$1:M107),0)),0)</f>
        <v/>
      </c>
      <c r="N109" s="30" t="str">
        <f t="shared" si="37"/>
        <v/>
      </c>
      <c r="O109" s="30"/>
      <c r="P109" s="19"/>
      <c r="Q109" s="34" t="str">
        <f t="shared" si="26"/>
        <v/>
      </c>
      <c r="R109" s="34" t="str">
        <f t="shared" si="27"/>
        <v/>
      </c>
      <c r="S109" s="36" t="str">
        <f t="shared" si="28"/>
        <v/>
      </c>
      <c r="T109" s="20" t="str">
        <f t="shared" si="29"/>
        <v/>
      </c>
      <c r="U109" s="21" t="str">
        <f t="shared" si="30"/>
        <v/>
      </c>
      <c r="V109" s="22" t="str">
        <f t="shared" si="31"/>
        <v/>
      </c>
      <c r="W109" s="23" t="str">
        <f t="shared" si="32"/>
        <v/>
      </c>
    </row>
    <row r="110" spans="1:23" ht="15" customHeight="1" x14ac:dyDescent="0.25">
      <c r="A110" s="15" t="str">
        <f>IF(Planilha1!B108="","",HLOOKUP($X$4,Planilha1!$A$1:$FZ$130,ROWS($A$1:A108),0))</f>
        <v/>
      </c>
      <c r="B110" s="13" t="str">
        <f>IF(Planilha1!B108="","",HLOOKUP($X$5,Planilha1!$A$1:$FZ$130,ROWS($B$1:B108),0))</f>
        <v/>
      </c>
      <c r="C110" s="16" t="str">
        <f>IF(Planilha1!B108="","",HLOOKUP($X$6,Planilha1!$A$1:$FZ$130,ROWS($C$1:C108),0))</f>
        <v/>
      </c>
      <c r="D110" s="17" t="str">
        <f>IFERROR(IF(Planilha1!B108="","",HLOOKUP($X$7,Planilha1!$A$1:$FZ$130,ROWS($D$1:D108),0)),0)</f>
        <v/>
      </c>
      <c r="E110" s="17" t="str">
        <f>IFERROR(IF(Planilha1!B108="","",HLOOKUP($X$8,Planilha1!$A$1:$FZ$130,ROWS($E$1:E108),0)),0)</f>
        <v/>
      </c>
      <c r="F110" s="17" t="str">
        <f>IFERROR(IF(Planilha1!B108="","",HLOOKUP($X$9,Planilha1!$A$1:$FZ$130,ROWS($F$1:F108),0)),0)</f>
        <v/>
      </c>
      <c r="G110" s="17" t="str">
        <f t="shared" si="33"/>
        <v/>
      </c>
      <c r="H110" s="17" t="str">
        <f t="shared" si="34"/>
        <v/>
      </c>
      <c r="I110" s="17" t="str">
        <f t="shared" si="25"/>
        <v/>
      </c>
      <c r="J110" s="17" t="str">
        <f t="shared" si="35"/>
        <v/>
      </c>
      <c r="K110" s="18" t="str">
        <f t="shared" si="36"/>
        <v/>
      </c>
      <c r="L110" s="28" t="str">
        <f>IFERROR(IF(Planilha1!B108="","",HLOOKUP($X$10,Planilha1!$A$1:$FZ$130,ROWS($L$1:L108),0)),0)</f>
        <v/>
      </c>
      <c r="M110" s="28" t="str">
        <f>IFERROR(IF(Planilha1!B108="","",HLOOKUP($X$11,Planilha1!$A$1:$FZ$130,ROWS($M$1:M108),0)),0)</f>
        <v/>
      </c>
      <c r="N110" s="30" t="str">
        <f t="shared" si="37"/>
        <v/>
      </c>
      <c r="O110" s="30"/>
      <c r="P110" s="19"/>
      <c r="Q110" s="34" t="str">
        <f t="shared" si="26"/>
        <v/>
      </c>
      <c r="R110" s="34" t="str">
        <f t="shared" si="27"/>
        <v/>
      </c>
      <c r="S110" s="36" t="str">
        <f t="shared" si="28"/>
        <v/>
      </c>
      <c r="T110" s="20" t="str">
        <f t="shared" si="29"/>
        <v/>
      </c>
      <c r="U110" s="21" t="str">
        <f t="shared" si="30"/>
        <v/>
      </c>
      <c r="V110" s="22" t="str">
        <f t="shared" si="31"/>
        <v/>
      </c>
      <c r="W110" s="23" t="str">
        <f t="shared" si="32"/>
        <v/>
      </c>
    </row>
    <row r="111" spans="1:23" ht="15" customHeight="1" x14ac:dyDescent="0.25">
      <c r="A111" s="15" t="str">
        <f>IF(Planilha1!B109="","",HLOOKUP($X$4,Planilha1!$A$1:$FZ$130,ROWS($A$1:A109),0))</f>
        <v/>
      </c>
      <c r="B111" s="13" t="str">
        <f>IF(Planilha1!B109="","",HLOOKUP($X$5,Planilha1!$A$1:$FZ$130,ROWS($B$1:B109),0))</f>
        <v/>
      </c>
      <c r="C111" s="16" t="str">
        <f>IF(Planilha1!B109="","",HLOOKUP($X$6,Planilha1!$A$1:$FZ$130,ROWS($C$1:C109),0))</f>
        <v/>
      </c>
      <c r="D111" s="17" t="str">
        <f>IFERROR(IF(Planilha1!B109="","",HLOOKUP($X$7,Planilha1!$A$1:$FZ$130,ROWS($D$1:D109),0)),0)</f>
        <v/>
      </c>
      <c r="E111" s="17" t="str">
        <f>IFERROR(IF(Planilha1!B109="","",HLOOKUP($X$8,Planilha1!$A$1:$FZ$130,ROWS($E$1:E109),0)),0)</f>
        <v/>
      </c>
      <c r="F111" s="17" t="str">
        <f>IFERROR(IF(Planilha1!B109="","",HLOOKUP($X$9,Planilha1!$A$1:$FZ$130,ROWS($F$1:F109),0)),0)</f>
        <v/>
      </c>
      <c r="G111" s="17" t="str">
        <f t="shared" si="33"/>
        <v/>
      </c>
      <c r="H111" s="17" t="str">
        <f t="shared" si="34"/>
        <v/>
      </c>
      <c r="I111" s="17" t="str">
        <f t="shared" si="25"/>
        <v/>
      </c>
      <c r="J111" s="17" t="str">
        <f t="shared" si="35"/>
        <v/>
      </c>
      <c r="K111" s="18" t="str">
        <f t="shared" si="36"/>
        <v/>
      </c>
      <c r="L111" s="28" t="str">
        <f>IFERROR(IF(Planilha1!B109="","",HLOOKUP($X$10,Planilha1!$A$1:$FZ$130,ROWS($L$1:L109),0)),0)</f>
        <v/>
      </c>
      <c r="M111" s="28" t="str">
        <f>IFERROR(IF(Planilha1!B109="","",HLOOKUP($X$11,Planilha1!$A$1:$FZ$130,ROWS($M$1:M109),0)),0)</f>
        <v/>
      </c>
      <c r="N111" s="30" t="str">
        <f t="shared" si="37"/>
        <v/>
      </c>
      <c r="O111" s="30"/>
      <c r="P111" s="19"/>
      <c r="Q111" s="34" t="str">
        <f t="shared" si="26"/>
        <v/>
      </c>
      <c r="R111" s="34" t="str">
        <f t="shared" si="27"/>
        <v/>
      </c>
      <c r="S111" s="36" t="str">
        <f t="shared" si="28"/>
        <v/>
      </c>
      <c r="T111" s="20" t="str">
        <f t="shared" si="29"/>
        <v/>
      </c>
      <c r="U111" s="21" t="str">
        <f t="shared" si="30"/>
        <v/>
      </c>
      <c r="V111" s="22" t="str">
        <f t="shared" si="31"/>
        <v/>
      </c>
      <c r="W111" s="23" t="str">
        <f t="shared" si="32"/>
        <v/>
      </c>
    </row>
    <row r="112" spans="1:23" ht="15" customHeight="1" x14ac:dyDescent="0.25">
      <c r="A112" s="15" t="str">
        <f>IF(Planilha1!B110="","",HLOOKUP($X$4,Planilha1!$A$1:$FZ$130,ROWS($A$1:A110),0))</f>
        <v/>
      </c>
      <c r="B112" s="13" t="str">
        <f>IF(Planilha1!B110="","",HLOOKUP($X$5,Planilha1!$A$1:$FZ$130,ROWS($B$1:B110),0))</f>
        <v/>
      </c>
      <c r="C112" s="16" t="str">
        <f>IF(Planilha1!B110="","",HLOOKUP($X$6,Planilha1!$A$1:$FZ$130,ROWS($C$1:C110),0))</f>
        <v/>
      </c>
      <c r="D112" s="17" t="str">
        <f>IFERROR(IF(Planilha1!B110="","",HLOOKUP($X$7,Planilha1!$A$1:$FZ$130,ROWS($D$1:D110),0)),0)</f>
        <v/>
      </c>
      <c r="E112" s="17" t="str">
        <f>IFERROR(IF(Planilha1!B110="","",HLOOKUP($X$8,Planilha1!$A$1:$FZ$130,ROWS($E$1:E110),0)),0)</f>
        <v/>
      </c>
      <c r="F112" s="17" t="str">
        <f>IFERROR(IF(Planilha1!B110="","",HLOOKUP($X$9,Planilha1!$A$1:$FZ$130,ROWS($F$1:F110),0)),0)</f>
        <v/>
      </c>
      <c r="G112" s="17" t="str">
        <f t="shared" si="33"/>
        <v/>
      </c>
      <c r="H112" s="17" t="str">
        <f t="shared" si="34"/>
        <v/>
      </c>
      <c r="I112" s="17" t="str">
        <f t="shared" si="25"/>
        <v/>
      </c>
      <c r="J112" s="17" t="str">
        <f t="shared" si="35"/>
        <v/>
      </c>
      <c r="K112" s="18" t="str">
        <f t="shared" si="36"/>
        <v/>
      </c>
      <c r="L112" s="28" t="str">
        <f>IFERROR(IF(Planilha1!B110="","",HLOOKUP($X$10,Planilha1!$A$1:$FZ$130,ROWS($L$1:L110),0)),0)</f>
        <v/>
      </c>
      <c r="M112" s="28" t="str">
        <f>IFERROR(IF(Planilha1!B110="","",HLOOKUP($X$11,Planilha1!$A$1:$FZ$130,ROWS($M$1:M110),0)),0)</f>
        <v/>
      </c>
      <c r="N112" s="30" t="str">
        <f t="shared" si="37"/>
        <v/>
      </c>
      <c r="O112" s="30"/>
      <c r="P112" s="19"/>
      <c r="Q112" s="34" t="str">
        <f t="shared" si="26"/>
        <v/>
      </c>
      <c r="R112" s="34" t="str">
        <f t="shared" si="27"/>
        <v/>
      </c>
      <c r="S112" s="36" t="str">
        <f t="shared" si="28"/>
        <v/>
      </c>
      <c r="T112" s="20" t="str">
        <f t="shared" si="29"/>
        <v/>
      </c>
      <c r="U112" s="21" t="str">
        <f t="shared" si="30"/>
        <v/>
      </c>
      <c r="V112" s="22" t="str">
        <f t="shared" si="31"/>
        <v/>
      </c>
      <c r="W112" s="23" t="str">
        <f t="shared" si="32"/>
        <v/>
      </c>
    </row>
    <row r="113" spans="1:23" ht="15" customHeight="1" x14ac:dyDescent="0.25">
      <c r="A113" s="15" t="str">
        <f>IF(Planilha1!B111="","",HLOOKUP($X$4,Planilha1!$A$1:$FZ$130,ROWS($A$1:A111),0))</f>
        <v/>
      </c>
      <c r="B113" s="13" t="str">
        <f>IF(Planilha1!B111="","",HLOOKUP($X$5,Planilha1!$A$1:$FZ$130,ROWS($B$1:B111),0))</f>
        <v/>
      </c>
      <c r="C113" s="16" t="str">
        <f>IF(Planilha1!B111="","",HLOOKUP($X$6,Planilha1!$A$1:$FZ$130,ROWS($C$1:C111),0))</f>
        <v/>
      </c>
      <c r="D113" s="17" t="str">
        <f>IFERROR(IF(Planilha1!B111="","",HLOOKUP($X$7,Planilha1!$A$1:$FZ$130,ROWS($D$1:D111),0)),0)</f>
        <v/>
      </c>
      <c r="E113" s="17" t="str">
        <f>IFERROR(IF(Planilha1!B111="","",HLOOKUP($X$8,Planilha1!$A$1:$FZ$130,ROWS($E$1:E111),0)),0)</f>
        <v/>
      </c>
      <c r="F113" s="17" t="str">
        <f>IFERROR(IF(Planilha1!B111="","",HLOOKUP($X$9,Planilha1!$A$1:$FZ$130,ROWS($F$1:F111),0)),0)</f>
        <v/>
      </c>
      <c r="G113" s="17" t="str">
        <f t="shared" si="33"/>
        <v/>
      </c>
      <c r="H113" s="17" t="str">
        <f t="shared" si="34"/>
        <v/>
      </c>
      <c r="I113" s="17" t="str">
        <f t="shared" si="25"/>
        <v/>
      </c>
      <c r="J113" s="17" t="str">
        <f t="shared" si="35"/>
        <v/>
      </c>
      <c r="K113" s="18" t="str">
        <f t="shared" si="36"/>
        <v/>
      </c>
      <c r="L113" s="28" t="str">
        <f>IFERROR(IF(Planilha1!B111="","",HLOOKUP($X$10,Planilha1!$A$1:$FZ$130,ROWS($L$1:L111),0)),0)</f>
        <v/>
      </c>
      <c r="M113" s="28" t="str">
        <f>IFERROR(IF(Planilha1!B111="","",HLOOKUP($X$11,Planilha1!$A$1:$FZ$130,ROWS($M$1:M111),0)),0)</f>
        <v/>
      </c>
      <c r="N113" s="30" t="str">
        <f t="shared" si="37"/>
        <v/>
      </c>
      <c r="O113" s="30"/>
      <c r="P113" s="19"/>
      <c r="Q113" s="34" t="str">
        <f t="shared" si="26"/>
        <v/>
      </c>
      <c r="R113" s="34" t="str">
        <f t="shared" si="27"/>
        <v/>
      </c>
      <c r="S113" s="36" t="str">
        <f t="shared" si="28"/>
        <v/>
      </c>
      <c r="T113" s="20" t="str">
        <f t="shared" si="29"/>
        <v/>
      </c>
      <c r="U113" s="21" t="str">
        <f t="shared" si="30"/>
        <v/>
      </c>
      <c r="V113" s="22" t="str">
        <f t="shared" si="31"/>
        <v/>
      </c>
      <c r="W113" s="23" t="str">
        <f t="shared" si="32"/>
        <v/>
      </c>
    </row>
    <row r="114" spans="1:23" ht="15" customHeight="1" x14ac:dyDescent="0.25">
      <c r="A114" s="15" t="str">
        <f>IF(Planilha1!B112="","",HLOOKUP($X$4,Planilha1!$A$1:$FZ$130,ROWS($A$1:A112),0))</f>
        <v/>
      </c>
      <c r="B114" s="13" t="str">
        <f>IF(Planilha1!B112="","",HLOOKUP($X$5,Planilha1!$A$1:$FZ$130,ROWS($B$1:B112),0))</f>
        <v/>
      </c>
      <c r="C114" s="16" t="str">
        <f>IF(Planilha1!B112="","",HLOOKUP($X$6,Planilha1!$A$1:$FZ$130,ROWS($C$1:C112),0))</f>
        <v/>
      </c>
      <c r="D114" s="17" t="str">
        <f>IFERROR(IF(Planilha1!B112="","",HLOOKUP($X$7,Planilha1!$A$1:$FZ$130,ROWS($D$1:D112),0)),0)</f>
        <v/>
      </c>
      <c r="E114" s="17" t="str">
        <f>IFERROR(IF(Planilha1!B112="","",HLOOKUP($X$8,Planilha1!$A$1:$FZ$130,ROWS($E$1:E112),0)),0)</f>
        <v/>
      </c>
      <c r="F114" s="17" t="str">
        <f>IFERROR(IF(Planilha1!B112="","",HLOOKUP($X$9,Planilha1!$A$1:$FZ$130,ROWS($F$1:F112),0)),0)</f>
        <v/>
      </c>
      <c r="G114" s="17" t="str">
        <f t="shared" si="33"/>
        <v/>
      </c>
      <c r="H114" s="17" t="str">
        <f t="shared" si="34"/>
        <v/>
      </c>
      <c r="I114" s="17" t="str">
        <f t="shared" si="25"/>
        <v/>
      </c>
      <c r="J114" s="17" t="str">
        <f t="shared" si="35"/>
        <v/>
      </c>
      <c r="K114" s="18" t="str">
        <f t="shared" si="36"/>
        <v/>
      </c>
      <c r="L114" s="28" t="str">
        <f>IFERROR(IF(Planilha1!B112="","",HLOOKUP($X$10,Planilha1!$A$1:$FZ$130,ROWS($L$1:L112),0)),0)</f>
        <v/>
      </c>
      <c r="M114" s="28" t="str">
        <f>IFERROR(IF(Planilha1!B112="","",HLOOKUP($X$11,Planilha1!$A$1:$FZ$130,ROWS($M$1:M112),0)),0)</f>
        <v/>
      </c>
      <c r="N114" s="30" t="str">
        <f t="shared" si="37"/>
        <v/>
      </c>
      <c r="O114" s="30"/>
      <c r="P114" s="19"/>
      <c r="Q114" s="34" t="str">
        <f t="shared" si="26"/>
        <v/>
      </c>
      <c r="R114" s="34" t="str">
        <f t="shared" si="27"/>
        <v/>
      </c>
      <c r="S114" s="36" t="str">
        <f t="shared" si="28"/>
        <v/>
      </c>
      <c r="T114" s="20" t="str">
        <f t="shared" si="29"/>
        <v/>
      </c>
      <c r="U114" s="21" t="str">
        <f t="shared" si="30"/>
        <v/>
      </c>
      <c r="V114" s="22" t="str">
        <f t="shared" si="31"/>
        <v/>
      </c>
      <c r="W114" s="23" t="str">
        <f t="shared" si="32"/>
        <v/>
      </c>
    </row>
    <row r="115" spans="1:23" ht="15" customHeight="1" x14ac:dyDescent="0.25">
      <c r="A115" s="15" t="str">
        <f>IF(Planilha1!B113="","",HLOOKUP($X$4,Planilha1!$A$1:$FZ$130,ROWS($A$1:A113),0))</f>
        <v/>
      </c>
      <c r="B115" s="13" t="str">
        <f>IF(Planilha1!B113="","",HLOOKUP($X$5,Planilha1!$A$1:$FZ$130,ROWS($B$1:B113),0))</f>
        <v/>
      </c>
      <c r="C115" s="16" t="str">
        <f>IF(Planilha1!B113="","",HLOOKUP($X$6,Planilha1!$A$1:$FZ$130,ROWS($C$1:C113),0))</f>
        <v/>
      </c>
      <c r="D115" s="17" t="str">
        <f>IFERROR(IF(Planilha1!B113="","",HLOOKUP($X$7,Planilha1!$A$1:$FZ$130,ROWS($D$1:D113),0)),0)</f>
        <v/>
      </c>
      <c r="E115" s="17" t="str">
        <f>IFERROR(IF(Planilha1!B113="","",HLOOKUP($X$8,Planilha1!$A$1:$FZ$130,ROWS($E$1:E113),0)),0)</f>
        <v/>
      </c>
      <c r="F115" s="17" t="str">
        <f>IFERROR(IF(Planilha1!B113="","",HLOOKUP($X$9,Planilha1!$A$1:$FZ$130,ROWS($F$1:F113),0)),0)</f>
        <v/>
      </c>
      <c r="G115" s="17" t="str">
        <f t="shared" si="33"/>
        <v/>
      </c>
      <c r="H115" s="17" t="str">
        <f t="shared" si="34"/>
        <v/>
      </c>
      <c r="I115" s="17" t="str">
        <f t="shared" si="25"/>
        <v/>
      </c>
      <c r="J115" s="17" t="str">
        <f t="shared" si="35"/>
        <v/>
      </c>
      <c r="K115" s="18" t="str">
        <f t="shared" si="36"/>
        <v/>
      </c>
      <c r="L115" s="28" t="str">
        <f>IFERROR(IF(Planilha1!B113="","",HLOOKUP($X$10,Planilha1!$A$1:$FZ$130,ROWS($L$1:L113),0)),0)</f>
        <v/>
      </c>
      <c r="M115" s="28" t="str">
        <f>IFERROR(IF(Planilha1!B113="","",HLOOKUP($X$11,Planilha1!$A$1:$FZ$130,ROWS($M$1:M113),0)),0)</f>
        <v/>
      </c>
      <c r="N115" s="30" t="str">
        <f t="shared" si="37"/>
        <v/>
      </c>
      <c r="O115" s="30"/>
      <c r="P115" s="19"/>
      <c r="Q115" s="34" t="str">
        <f t="shared" si="26"/>
        <v/>
      </c>
      <c r="R115" s="34" t="str">
        <f t="shared" si="27"/>
        <v/>
      </c>
      <c r="S115" s="36" t="str">
        <f t="shared" si="28"/>
        <v/>
      </c>
      <c r="T115" s="20" t="str">
        <f t="shared" si="29"/>
        <v/>
      </c>
      <c r="U115" s="21" t="str">
        <f t="shared" si="30"/>
        <v/>
      </c>
      <c r="V115" s="22" t="str">
        <f t="shared" si="31"/>
        <v/>
      </c>
      <c r="W115" s="23" t="str">
        <f t="shared" si="32"/>
        <v/>
      </c>
    </row>
    <row r="116" spans="1:23" ht="15" customHeight="1" x14ac:dyDescent="0.25">
      <c r="A116" s="15" t="str">
        <f>IF(Planilha1!B114="","",HLOOKUP($X$4,Planilha1!$A$1:$FZ$130,ROWS($A$1:A114),0))</f>
        <v/>
      </c>
      <c r="B116" s="13" t="str">
        <f>IF(Planilha1!B114="","",HLOOKUP($X$5,Planilha1!$A$1:$FZ$130,ROWS($B$1:B114),0))</f>
        <v/>
      </c>
      <c r="C116" s="16" t="str">
        <f>IF(Planilha1!B114="","",HLOOKUP($X$6,Planilha1!$A$1:$FZ$130,ROWS($C$1:C114),0))</f>
        <v/>
      </c>
      <c r="D116" s="17" t="str">
        <f>IFERROR(IF(Planilha1!B114="","",HLOOKUP($X$7,Planilha1!$A$1:$FZ$130,ROWS($D$1:D114),0)),0)</f>
        <v/>
      </c>
      <c r="E116" s="17" t="str">
        <f>IFERROR(IF(Planilha1!B114="","",HLOOKUP($X$8,Planilha1!$A$1:$FZ$130,ROWS($E$1:E114),0)),0)</f>
        <v/>
      </c>
      <c r="F116" s="17" t="str">
        <f>IFERROR(IF(Planilha1!B114="","",HLOOKUP($X$9,Planilha1!$A$1:$FZ$130,ROWS($F$1:F114),0)),0)</f>
        <v/>
      </c>
      <c r="G116" s="17" t="str">
        <f t="shared" si="33"/>
        <v/>
      </c>
      <c r="H116" s="17" t="str">
        <f t="shared" si="34"/>
        <v/>
      </c>
      <c r="I116" s="17" t="str">
        <f t="shared" si="25"/>
        <v/>
      </c>
      <c r="J116" s="17" t="str">
        <f t="shared" si="35"/>
        <v/>
      </c>
      <c r="K116" s="18" t="str">
        <f t="shared" si="36"/>
        <v/>
      </c>
      <c r="L116" s="28" t="str">
        <f>IFERROR(IF(Planilha1!B114="","",HLOOKUP($X$10,Planilha1!$A$1:$FZ$130,ROWS($L$1:L114),0)),0)</f>
        <v/>
      </c>
      <c r="M116" s="28" t="str">
        <f>IFERROR(IF(Planilha1!B114="","",HLOOKUP($X$11,Planilha1!$A$1:$FZ$130,ROWS($M$1:M114),0)),0)</f>
        <v/>
      </c>
      <c r="N116" s="30" t="str">
        <f t="shared" si="37"/>
        <v/>
      </c>
      <c r="O116" s="30"/>
      <c r="P116" s="19"/>
      <c r="Q116" s="34" t="str">
        <f t="shared" si="26"/>
        <v/>
      </c>
      <c r="R116" s="34" t="str">
        <f t="shared" si="27"/>
        <v/>
      </c>
      <c r="S116" s="36" t="str">
        <f t="shared" si="28"/>
        <v/>
      </c>
      <c r="T116" s="20" t="str">
        <f t="shared" si="29"/>
        <v/>
      </c>
      <c r="U116" s="21" t="str">
        <f t="shared" si="30"/>
        <v/>
      </c>
      <c r="V116" s="22" t="str">
        <f t="shared" si="31"/>
        <v/>
      </c>
      <c r="W116" s="23" t="str">
        <f t="shared" si="32"/>
        <v/>
      </c>
    </row>
    <row r="117" spans="1:23" ht="15" customHeight="1" x14ac:dyDescent="0.25">
      <c r="A117" s="15" t="str">
        <f>IF(Planilha1!B115="","",HLOOKUP($X$4,Planilha1!$A$1:$FZ$130,ROWS($A$1:A115),0))</f>
        <v/>
      </c>
      <c r="B117" s="13" t="str">
        <f>IF(Planilha1!B115="","",HLOOKUP($X$5,Planilha1!$A$1:$FZ$130,ROWS($B$1:B115),0))</f>
        <v/>
      </c>
      <c r="C117" s="16" t="str">
        <f>IF(Planilha1!B115="","",HLOOKUP($X$6,Planilha1!$A$1:$FZ$130,ROWS($C$1:C115),0))</f>
        <v/>
      </c>
      <c r="D117" s="17" t="str">
        <f>IFERROR(IF(Planilha1!B115="","",HLOOKUP($X$7,Planilha1!$A$1:$FZ$130,ROWS($D$1:D115),0)),0)</f>
        <v/>
      </c>
      <c r="E117" s="17" t="str">
        <f>IFERROR(IF(Planilha1!B115="","",HLOOKUP($X$8,Planilha1!$A$1:$FZ$130,ROWS($E$1:E115),0)),0)</f>
        <v/>
      </c>
      <c r="F117" s="17" t="str">
        <f>IFERROR(IF(Planilha1!B115="","",HLOOKUP($X$9,Planilha1!$A$1:$FZ$130,ROWS($F$1:F115),0)),0)</f>
        <v/>
      </c>
      <c r="G117" s="17" t="str">
        <f t="shared" si="33"/>
        <v/>
      </c>
      <c r="H117" s="17" t="str">
        <f t="shared" si="34"/>
        <v/>
      </c>
      <c r="I117" s="17" t="str">
        <f t="shared" si="25"/>
        <v/>
      </c>
      <c r="J117" s="17" t="str">
        <f t="shared" si="35"/>
        <v/>
      </c>
      <c r="K117" s="18" t="str">
        <f t="shared" si="36"/>
        <v/>
      </c>
      <c r="L117" s="28" t="str">
        <f>IFERROR(IF(Planilha1!B115="","",HLOOKUP($X$10,Planilha1!$A$1:$FZ$130,ROWS($L$1:L115),0)),0)</f>
        <v/>
      </c>
      <c r="M117" s="28" t="str">
        <f>IFERROR(IF(Planilha1!B115="","",HLOOKUP($X$11,Planilha1!$A$1:$FZ$130,ROWS($M$1:M115),0)),0)</f>
        <v/>
      </c>
      <c r="N117" s="30" t="str">
        <f t="shared" si="37"/>
        <v/>
      </c>
      <c r="O117" s="30"/>
      <c r="P117" s="19"/>
      <c r="Q117" s="34" t="str">
        <f t="shared" si="26"/>
        <v/>
      </c>
      <c r="R117" s="34" t="str">
        <f t="shared" si="27"/>
        <v/>
      </c>
      <c r="S117" s="36" t="str">
        <f t="shared" si="28"/>
        <v/>
      </c>
      <c r="T117" s="20" t="str">
        <f t="shared" si="29"/>
        <v/>
      </c>
      <c r="U117" s="21" t="str">
        <f t="shared" si="30"/>
        <v/>
      </c>
      <c r="V117" s="22" t="str">
        <f t="shared" si="31"/>
        <v/>
      </c>
      <c r="W117" s="23" t="str">
        <f t="shared" si="32"/>
        <v/>
      </c>
    </row>
    <row r="118" spans="1:23" ht="15" customHeight="1" x14ac:dyDescent="0.25">
      <c r="A118" s="15" t="str">
        <f>IF(Planilha1!B116="","",HLOOKUP($X$4,Planilha1!$A$1:$FZ$130,ROWS($A$1:A116),0))</f>
        <v/>
      </c>
      <c r="B118" s="13" t="str">
        <f>IF(Planilha1!B116="","",HLOOKUP($X$5,Planilha1!$A$1:$FZ$130,ROWS($B$1:B116),0))</f>
        <v/>
      </c>
      <c r="C118" s="16" t="str">
        <f>IF(Planilha1!B116="","",HLOOKUP($X$6,Planilha1!$A$1:$FZ$130,ROWS($C$1:C116),0))</f>
        <v/>
      </c>
      <c r="D118" s="17" t="str">
        <f>IFERROR(IF(Planilha1!B116="","",HLOOKUP($X$7,Planilha1!$A$1:$FZ$130,ROWS($D$1:D116),0)),0)</f>
        <v/>
      </c>
      <c r="E118" s="17" t="str">
        <f>IFERROR(IF(Planilha1!B116="","",HLOOKUP($X$8,Planilha1!$A$1:$FZ$130,ROWS($E$1:E116),0)),0)</f>
        <v/>
      </c>
      <c r="F118" s="17" t="str">
        <f>IFERROR(IF(Planilha1!B116="","",HLOOKUP($X$9,Planilha1!$A$1:$FZ$130,ROWS($F$1:F116),0)),0)</f>
        <v/>
      </c>
      <c r="G118" s="17" t="str">
        <f t="shared" si="33"/>
        <v/>
      </c>
      <c r="H118" s="17" t="str">
        <f t="shared" si="34"/>
        <v/>
      </c>
      <c r="I118" s="17" t="str">
        <f t="shared" si="25"/>
        <v/>
      </c>
      <c r="J118" s="17" t="str">
        <f t="shared" si="35"/>
        <v/>
      </c>
      <c r="K118" s="18" t="str">
        <f t="shared" si="36"/>
        <v/>
      </c>
      <c r="L118" s="28" t="str">
        <f>IFERROR(IF(Planilha1!B116="","",HLOOKUP($X$10,Planilha1!$A$1:$FZ$130,ROWS($L$1:L116),0)),0)</f>
        <v/>
      </c>
      <c r="M118" s="28" t="str">
        <f>IFERROR(IF(Planilha1!B116="","",HLOOKUP($X$11,Planilha1!$A$1:$FZ$130,ROWS($M$1:M116),0)),0)</f>
        <v/>
      </c>
      <c r="N118" s="30" t="str">
        <f t="shared" si="37"/>
        <v/>
      </c>
      <c r="O118" s="30"/>
      <c r="P118" s="19"/>
      <c r="Q118" s="34" t="str">
        <f t="shared" si="26"/>
        <v/>
      </c>
      <c r="R118" s="34" t="str">
        <f t="shared" si="27"/>
        <v/>
      </c>
      <c r="S118" s="36" t="str">
        <f t="shared" si="28"/>
        <v/>
      </c>
      <c r="T118" s="20" t="str">
        <f t="shared" si="29"/>
        <v/>
      </c>
      <c r="U118" s="21" t="str">
        <f t="shared" si="30"/>
        <v/>
      </c>
      <c r="V118" s="22" t="str">
        <f t="shared" si="31"/>
        <v/>
      </c>
      <c r="W118" s="23" t="str">
        <f t="shared" si="32"/>
        <v/>
      </c>
    </row>
    <row r="119" spans="1:23" ht="15" customHeight="1" x14ac:dyDescent="0.25">
      <c r="A119" s="15" t="str">
        <f>IF(Planilha1!B117="","",HLOOKUP($X$4,Planilha1!$A$1:$FZ$130,ROWS($A$1:A117),0))</f>
        <v/>
      </c>
      <c r="B119" s="13" t="str">
        <f>IF(Planilha1!B117="","",HLOOKUP($X$5,Planilha1!$A$1:$FZ$130,ROWS($B$1:B117),0))</f>
        <v/>
      </c>
      <c r="C119" s="16" t="str">
        <f>IF(Planilha1!B117="","",HLOOKUP($X$6,Planilha1!$A$1:$FZ$130,ROWS($C$1:C117),0))</f>
        <v/>
      </c>
      <c r="D119" s="17" t="str">
        <f>IFERROR(IF(Planilha1!B117="","",HLOOKUP($X$7,Planilha1!$A$1:$FZ$130,ROWS($D$1:D117),0)),0)</f>
        <v/>
      </c>
      <c r="E119" s="17" t="str">
        <f>IFERROR(IF(Planilha1!B117="","",HLOOKUP($X$8,Planilha1!$A$1:$FZ$130,ROWS($E$1:E117),0)),0)</f>
        <v/>
      </c>
      <c r="F119" s="17" t="str">
        <f>IFERROR(IF(Planilha1!B117="","",HLOOKUP($X$9,Planilha1!$A$1:$FZ$130,ROWS($F$1:F117),0)),0)</f>
        <v/>
      </c>
      <c r="G119" s="17" t="str">
        <f t="shared" si="33"/>
        <v/>
      </c>
      <c r="H119" s="17" t="str">
        <f t="shared" si="34"/>
        <v/>
      </c>
      <c r="I119" s="17" t="str">
        <f t="shared" si="25"/>
        <v/>
      </c>
      <c r="J119" s="17" t="str">
        <f t="shared" si="35"/>
        <v/>
      </c>
      <c r="K119" s="18" t="str">
        <f t="shared" si="36"/>
        <v/>
      </c>
      <c r="L119" s="28" t="str">
        <f>IFERROR(IF(Planilha1!B117="","",HLOOKUP($X$10,Planilha1!$A$1:$FZ$130,ROWS($L$1:L117),0)),0)</f>
        <v/>
      </c>
      <c r="M119" s="28" t="str">
        <f>IFERROR(IF(Planilha1!B117="","",HLOOKUP($X$11,Planilha1!$A$1:$FZ$130,ROWS($M$1:M117),0)),0)</f>
        <v/>
      </c>
      <c r="N119" s="30" t="str">
        <f t="shared" si="37"/>
        <v/>
      </c>
      <c r="O119" s="30"/>
      <c r="P119" s="19"/>
      <c r="Q119" s="34" t="str">
        <f t="shared" si="26"/>
        <v/>
      </c>
      <c r="R119" s="34" t="str">
        <f t="shared" si="27"/>
        <v/>
      </c>
      <c r="S119" s="36" t="str">
        <f t="shared" si="28"/>
        <v/>
      </c>
      <c r="T119" s="20" t="str">
        <f t="shared" si="29"/>
        <v/>
      </c>
      <c r="U119" s="21" t="str">
        <f t="shared" si="30"/>
        <v/>
      </c>
      <c r="V119" s="22" t="str">
        <f t="shared" si="31"/>
        <v/>
      </c>
      <c r="W119" s="23" t="str">
        <f t="shared" si="32"/>
        <v/>
      </c>
    </row>
    <row r="120" spans="1:23" ht="15" customHeight="1" x14ac:dyDescent="0.25">
      <c r="A120" s="15" t="str">
        <f>IF(Planilha1!B118="","",HLOOKUP($X$4,Planilha1!$A$1:$FZ$130,ROWS($A$1:A118),0))</f>
        <v/>
      </c>
      <c r="B120" s="13" t="str">
        <f>IF(Planilha1!B118="","",HLOOKUP($X$5,Planilha1!$A$1:$FZ$130,ROWS($B$1:B118),0))</f>
        <v/>
      </c>
      <c r="C120" s="16" t="str">
        <f>IF(Planilha1!B118="","",HLOOKUP($X$6,Planilha1!$A$1:$FZ$130,ROWS($C$1:C118),0))</f>
        <v/>
      </c>
      <c r="D120" s="17" t="str">
        <f>IFERROR(IF(Planilha1!B118="","",HLOOKUP($X$7,Planilha1!$A$1:$FZ$130,ROWS($D$1:D118),0)),0)</f>
        <v/>
      </c>
      <c r="E120" s="17" t="str">
        <f>IFERROR(IF(Planilha1!B118="","",HLOOKUP($X$8,Planilha1!$A$1:$FZ$130,ROWS($E$1:E118),0)),0)</f>
        <v/>
      </c>
      <c r="F120" s="17" t="str">
        <f>IFERROR(IF(Planilha1!B118="","",HLOOKUP($X$9,Planilha1!$A$1:$FZ$130,ROWS($F$1:F118),0)),0)</f>
        <v/>
      </c>
      <c r="G120" s="17" t="str">
        <f t="shared" si="33"/>
        <v/>
      </c>
      <c r="H120" s="17" t="str">
        <f t="shared" si="34"/>
        <v/>
      </c>
      <c r="I120" s="17" t="str">
        <f t="shared" si="25"/>
        <v/>
      </c>
      <c r="J120" s="17" t="str">
        <f t="shared" si="35"/>
        <v/>
      </c>
      <c r="K120" s="18" t="str">
        <f t="shared" si="36"/>
        <v/>
      </c>
      <c r="L120" s="28" t="str">
        <f>IFERROR(IF(Planilha1!B118="","",HLOOKUP($X$10,Planilha1!$A$1:$FZ$130,ROWS($L$1:L118),0)),0)</f>
        <v/>
      </c>
      <c r="M120" s="28" t="str">
        <f>IFERROR(IF(Planilha1!B118="","",HLOOKUP($X$11,Planilha1!$A$1:$FZ$130,ROWS($M$1:M118),0)),0)</f>
        <v/>
      </c>
      <c r="N120" s="30" t="str">
        <f t="shared" si="37"/>
        <v/>
      </c>
      <c r="O120" s="30"/>
      <c r="P120" s="19"/>
      <c r="Q120" s="34" t="str">
        <f t="shared" si="26"/>
        <v/>
      </c>
      <c r="R120" s="34" t="str">
        <f t="shared" si="27"/>
        <v/>
      </c>
      <c r="S120" s="36" t="str">
        <f t="shared" si="28"/>
        <v/>
      </c>
      <c r="T120" s="20" t="str">
        <f t="shared" si="29"/>
        <v/>
      </c>
      <c r="U120" s="21" t="str">
        <f t="shared" si="30"/>
        <v/>
      </c>
      <c r="V120" s="22" t="str">
        <f t="shared" si="31"/>
        <v/>
      </c>
      <c r="W120" s="23" t="str">
        <f t="shared" si="32"/>
        <v/>
      </c>
    </row>
    <row r="121" spans="1:23" ht="15" customHeight="1" x14ac:dyDescent="0.25">
      <c r="A121" s="15" t="str">
        <f>IF(Planilha1!B119="","",HLOOKUP($X$4,Planilha1!$A$1:$FZ$130,ROWS($A$1:A119),0))</f>
        <v/>
      </c>
      <c r="B121" s="13" t="str">
        <f>IF(Planilha1!B119="","",HLOOKUP($X$5,Planilha1!$A$1:$FZ$130,ROWS($B$1:B119),0))</f>
        <v/>
      </c>
      <c r="C121" s="16" t="str">
        <f>IF(Planilha1!B119="","",HLOOKUP($X$6,Planilha1!$A$1:$FZ$130,ROWS($C$1:C119),0))</f>
        <v/>
      </c>
      <c r="D121" s="17" t="str">
        <f>IFERROR(IF(Planilha1!B119="","",HLOOKUP($X$7,Planilha1!$A$1:$FZ$130,ROWS($D$1:D119),0)),0)</f>
        <v/>
      </c>
      <c r="E121" s="17" t="str">
        <f>IFERROR(IF(Planilha1!B119="","",HLOOKUP($X$8,Planilha1!$A$1:$FZ$130,ROWS($E$1:E119),0)),0)</f>
        <v/>
      </c>
      <c r="F121" s="17" t="str">
        <f>IFERROR(IF(Planilha1!B119="","",HLOOKUP($X$9,Planilha1!$A$1:$FZ$130,ROWS($F$1:F119),0)),0)</f>
        <v/>
      </c>
      <c r="G121" s="17" t="str">
        <f t="shared" si="33"/>
        <v/>
      </c>
      <c r="H121" s="17" t="str">
        <f t="shared" si="34"/>
        <v/>
      </c>
      <c r="I121" s="17" t="str">
        <f t="shared" si="25"/>
        <v/>
      </c>
      <c r="J121" s="17" t="str">
        <f t="shared" si="35"/>
        <v/>
      </c>
      <c r="K121" s="18" t="str">
        <f t="shared" si="36"/>
        <v/>
      </c>
      <c r="L121" s="28" t="str">
        <f>IFERROR(IF(Planilha1!B119="","",HLOOKUP($X$10,Planilha1!$A$1:$FZ$130,ROWS($L$1:L119),0)),0)</f>
        <v/>
      </c>
      <c r="M121" s="28" t="str">
        <f>IFERROR(IF(Planilha1!B119="","",HLOOKUP($X$11,Planilha1!$A$1:$FZ$130,ROWS($M$1:M119),0)),0)</f>
        <v/>
      </c>
      <c r="N121" s="30" t="str">
        <f t="shared" si="37"/>
        <v/>
      </c>
      <c r="O121" s="30"/>
      <c r="P121" s="19"/>
      <c r="Q121" s="34" t="str">
        <f t="shared" si="26"/>
        <v/>
      </c>
      <c r="R121" s="34" t="str">
        <f t="shared" si="27"/>
        <v/>
      </c>
      <c r="S121" s="36" t="str">
        <f t="shared" si="28"/>
        <v/>
      </c>
      <c r="T121" s="20" t="str">
        <f t="shared" si="29"/>
        <v/>
      </c>
      <c r="U121" s="21" t="str">
        <f t="shared" si="30"/>
        <v/>
      </c>
      <c r="V121" s="22" t="str">
        <f t="shared" si="31"/>
        <v/>
      </c>
      <c r="W121" s="23" t="str">
        <f t="shared" si="32"/>
        <v/>
      </c>
    </row>
    <row r="122" spans="1:23" ht="15" customHeight="1" x14ac:dyDescent="0.25">
      <c r="A122" s="15" t="str">
        <f>IF(Planilha1!B120="","",HLOOKUP($X$4,Planilha1!$A$1:$FZ$130,ROWS($A$1:A120),0))</f>
        <v/>
      </c>
      <c r="B122" s="13" t="str">
        <f>IF(Planilha1!B120="","",HLOOKUP($X$5,Planilha1!$A$1:$FZ$130,ROWS($B$1:B120),0))</f>
        <v/>
      </c>
      <c r="C122" s="16" t="str">
        <f>IF(Planilha1!B120="","",HLOOKUP($X$6,Planilha1!$A$1:$FZ$130,ROWS($C$1:C120),0))</f>
        <v/>
      </c>
      <c r="D122" s="17" t="str">
        <f>IFERROR(IF(Planilha1!B120="","",HLOOKUP($X$7,Planilha1!$A$1:$FZ$130,ROWS($D$1:D120),0)),0)</f>
        <v/>
      </c>
      <c r="E122" s="17" t="str">
        <f>IFERROR(IF(Planilha1!B120="","",HLOOKUP($X$8,Planilha1!$A$1:$FZ$130,ROWS($E$1:E120),0)),0)</f>
        <v/>
      </c>
      <c r="F122" s="17" t="str">
        <f>IFERROR(IF(Planilha1!B120="","",HLOOKUP($X$9,Planilha1!$A$1:$FZ$130,ROWS($F$1:F120),0)),0)</f>
        <v/>
      </c>
      <c r="G122" s="17" t="str">
        <f t="shared" si="33"/>
        <v/>
      </c>
      <c r="H122" s="17" t="str">
        <f t="shared" si="34"/>
        <v/>
      </c>
      <c r="I122" s="17" t="str">
        <f t="shared" si="25"/>
        <v/>
      </c>
      <c r="J122" s="17" t="str">
        <f t="shared" si="35"/>
        <v/>
      </c>
      <c r="K122" s="18" t="str">
        <f t="shared" si="36"/>
        <v/>
      </c>
      <c r="L122" s="28" t="str">
        <f>IFERROR(IF(Planilha1!B120="","",HLOOKUP($X$10,Planilha1!$A$1:$FZ$130,ROWS($L$1:L120),0)),0)</f>
        <v/>
      </c>
      <c r="M122" s="28" t="str">
        <f>IFERROR(IF(Planilha1!B120="","",HLOOKUP($X$11,Planilha1!$A$1:$FZ$130,ROWS($M$1:M120),0)),0)</f>
        <v/>
      </c>
      <c r="N122" s="30" t="str">
        <f t="shared" si="37"/>
        <v/>
      </c>
      <c r="O122" s="30"/>
      <c r="P122" s="19"/>
      <c r="Q122" s="34" t="str">
        <f t="shared" si="26"/>
        <v/>
      </c>
      <c r="R122" s="34" t="str">
        <f t="shared" si="27"/>
        <v/>
      </c>
      <c r="S122" s="36" t="str">
        <f t="shared" si="28"/>
        <v/>
      </c>
      <c r="T122" s="20" t="str">
        <f t="shared" si="29"/>
        <v/>
      </c>
      <c r="U122" s="21" t="str">
        <f t="shared" si="30"/>
        <v/>
      </c>
      <c r="V122" s="22" t="str">
        <f t="shared" si="31"/>
        <v/>
      </c>
      <c r="W122" s="23" t="str">
        <f t="shared" si="32"/>
        <v/>
      </c>
    </row>
    <row r="123" spans="1:23" ht="15" customHeight="1" x14ac:dyDescent="0.25">
      <c r="A123" s="15" t="str">
        <f>IF(Planilha1!B121="","",HLOOKUP($X$4,Planilha1!$A$1:$FZ$130,ROWS($A$1:A121),0))</f>
        <v/>
      </c>
      <c r="B123" s="13" t="str">
        <f>IF(Planilha1!B121="","",HLOOKUP($X$5,Planilha1!$A$1:$FZ$130,ROWS($B$1:B121),0))</f>
        <v/>
      </c>
      <c r="C123" s="16" t="str">
        <f>IF(Planilha1!B121="","",HLOOKUP($X$6,Planilha1!$A$1:$FZ$130,ROWS($C$1:C121),0))</f>
        <v/>
      </c>
      <c r="D123" s="17" t="str">
        <f>IFERROR(IF(Planilha1!B121="","",HLOOKUP($X$7,Planilha1!$A$1:$FZ$130,ROWS($D$1:D121),0)),0)</f>
        <v/>
      </c>
      <c r="E123" s="17" t="str">
        <f>IFERROR(IF(Planilha1!B121="","",HLOOKUP($X$8,Planilha1!$A$1:$FZ$130,ROWS($E$1:E121),0)),0)</f>
        <v/>
      </c>
      <c r="F123" s="17" t="str">
        <f>IFERROR(IF(Planilha1!B121="","",HLOOKUP($X$9,Planilha1!$A$1:$FZ$130,ROWS($F$1:F121),0)),0)</f>
        <v/>
      </c>
      <c r="G123" s="17" t="str">
        <f t="shared" si="33"/>
        <v/>
      </c>
      <c r="H123" s="17" t="str">
        <f t="shared" si="34"/>
        <v/>
      </c>
      <c r="I123" s="17" t="str">
        <f t="shared" si="25"/>
        <v/>
      </c>
      <c r="J123" s="17" t="str">
        <f t="shared" si="35"/>
        <v/>
      </c>
      <c r="K123" s="18" t="str">
        <f t="shared" si="36"/>
        <v/>
      </c>
      <c r="L123" s="28" t="str">
        <f>IFERROR(IF(Planilha1!B121="","",HLOOKUP($X$10,Planilha1!$A$1:$FZ$130,ROWS($L$1:L121),0)),0)</f>
        <v/>
      </c>
      <c r="M123" s="28" t="str">
        <f>IFERROR(IF(Planilha1!B121="","",HLOOKUP($X$11,Planilha1!$A$1:$FZ$130,ROWS($M$1:M121),0)),0)</f>
        <v/>
      </c>
      <c r="N123" s="30" t="str">
        <f t="shared" si="37"/>
        <v/>
      </c>
      <c r="O123" s="30"/>
      <c r="P123" s="19"/>
      <c r="Q123" s="34" t="str">
        <f t="shared" si="26"/>
        <v/>
      </c>
      <c r="R123" s="34" t="str">
        <f t="shared" si="27"/>
        <v/>
      </c>
      <c r="S123" s="36" t="str">
        <f t="shared" si="28"/>
        <v/>
      </c>
      <c r="T123" s="20" t="str">
        <f t="shared" si="29"/>
        <v/>
      </c>
      <c r="U123" s="21" t="str">
        <f t="shared" si="30"/>
        <v/>
      </c>
      <c r="V123" s="22" t="str">
        <f t="shared" si="31"/>
        <v/>
      </c>
      <c r="W123" s="23" t="str">
        <f t="shared" si="32"/>
        <v/>
      </c>
    </row>
    <row r="124" spans="1:23" ht="15" customHeight="1" x14ac:dyDescent="0.25">
      <c r="A124" s="15" t="str">
        <f>IF(Planilha1!B122="","",HLOOKUP($X$4,Planilha1!$A$1:$FZ$130,ROWS($A$1:A122),0))</f>
        <v/>
      </c>
      <c r="B124" s="13" t="str">
        <f>IF(Planilha1!B122="","",HLOOKUP($X$5,Planilha1!$A$1:$FZ$130,ROWS($B$1:B122),0))</f>
        <v/>
      </c>
      <c r="C124" s="16" t="str">
        <f>IF(Planilha1!B122="","",HLOOKUP($X$6,Planilha1!$A$1:$FZ$130,ROWS($C$1:C122),0))</f>
        <v/>
      </c>
      <c r="D124" s="17" t="str">
        <f>IFERROR(IF(Planilha1!B122="","",HLOOKUP($X$7,Planilha1!$A$1:$FZ$130,ROWS($D$1:D122),0)),0)</f>
        <v/>
      </c>
      <c r="E124" s="17" t="str">
        <f>IFERROR(IF(Planilha1!B122="","",HLOOKUP($X$8,Planilha1!$A$1:$FZ$130,ROWS($E$1:E122),0)),0)</f>
        <v/>
      </c>
      <c r="F124" s="17" t="str">
        <f>IFERROR(IF(Planilha1!B122="","",HLOOKUP($X$9,Planilha1!$A$1:$FZ$130,ROWS($F$1:F122),0)),0)</f>
        <v/>
      </c>
      <c r="G124" s="17" t="str">
        <f t="shared" si="33"/>
        <v/>
      </c>
      <c r="H124" s="17" t="str">
        <f t="shared" si="34"/>
        <v/>
      </c>
      <c r="I124" s="17" t="str">
        <f t="shared" si="25"/>
        <v/>
      </c>
      <c r="J124" s="17" t="str">
        <f t="shared" si="35"/>
        <v/>
      </c>
      <c r="K124" s="18" t="str">
        <f t="shared" si="36"/>
        <v/>
      </c>
      <c r="L124" s="28" t="str">
        <f>IFERROR(IF(Planilha1!B122="","",HLOOKUP($X$10,Planilha1!$A$1:$FZ$130,ROWS($L$1:L122),0)),0)</f>
        <v/>
      </c>
      <c r="M124" s="28" t="str">
        <f>IFERROR(IF(Planilha1!B122="","",HLOOKUP($X$11,Planilha1!$A$1:$FZ$130,ROWS($M$1:M122),0)),0)</f>
        <v/>
      </c>
      <c r="N124" s="30" t="str">
        <f t="shared" si="37"/>
        <v/>
      </c>
      <c r="O124" s="30"/>
      <c r="P124" s="19"/>
      <c r="Q124" s="34" t="str">
        <f t="shared" si="26"/>
        <v/>
      </c>
      <c r="R124" s="34" t="str">
        <f t="shared" si="27"/>
        <v/>
      </c>
      <c r="S124" s="36" t="str">
        <f t="shared" si="28"/>
        <v/>
      </c>
      <c r="T124" s="20" t="str">
        <f t="shared" si="29"/>
        <v/>
      </c>
      <c r="U124" s="21" t="str">
        <f t="shared" si="30"/>
        <v/>
      </c>
      <c r="V124" s="22" t="str">
        <f t="shared" si="31"/>
        <v/>
      </c>
      <c r="W124" s="23" t="str">
        <f t="shared" si="32"/>
        <v/>
      </c>
    </row>
    <row r="125" spans="1:23" ht="15" customHeight="1" x14ac:dyDescent="0.25">
      <c r="A125" s="15" t="str">
        <f>IF(Planilha1!B123="","",HLOOKUP($X$4,Planilha1!$A$1:$FZ$130,ROWS($A$1:A123),0))</f>
        <v/>
      </c>
      <c r="B125" s="13" t="str">
        <f>IF(Planilha1!B123="","",HLOOKUP($X$5,Planilha1!$A$1:$FZ$130,ROWS($B$1:B123),0))</f>
        <v/>
      </c>
      <c r="C125" s="16" t="str">
        <f>IF(Planilha1!B123="","",HLOOKUP($X$6,Planilha1!$A$1:$FZ$130,ROWS($C$1:C123),0))</f>
        <v/>
      </c>
      <c r="D125" s="17" t="str">
        <f>IFERROR(IF(Planilha1!B123="","",HLOOKUP($X$7,Planilha1!$A$1:$FZ$130,ROWS($D$1:D123),0)),0)</f>
        <v/>
      </c>
      <c r="E125" s="17" t="str">
        <f>IFERROR(IF(Planilha1!B123="","",HLOOKUP($X$8,Planilha1!$A$1:$FZ$130,ROWS($E$1:E123),0)),0)</f>
        <v/>
      </c>
      <c r="F125" s="17" t="str">
        <f>IFERROR(IF(Planilha1!B123="","",HLOOKUP($X$9,Planilha1!$A$1:$FZ$130,ROWS($F$1:F123),0)),0)</f>
        <v/>
      </c>
      <c r="G125" s="17" t="str">
        <f t="shared" si="33"/>
        <v/>
      </c>
      <c r="H125" s="17" t="str">
        <f t="shared" si="34"/>
        <v/>
      </c>
      <c r="I125" s="17" t="str">
        <f t="shared" si="25"/>
        <v/>
      </c>
      <c r="J125" s="17" t="str">
        <f t="shared" si="35"/>
        <v/>
      </c>
      <c r="K125" s="18" t="str">
        <f t="shared" si="36"/>
        <v/>
      </c>
      <c r="L125" s="28" t="str">
        <f>IFERROR(IF(Planilha1!B123="","",HLOOKUP($X$10,Planilha1!$A$1:$FZ$130,ROWS($L$1:L123),0)),0)</f>
        <v/>
      </c>
      <c r="M125" s="28" t="str">
        <f>IFERROR(IF(Planilha1!B123="","",HLOOKUP($X$11,Planilha1!$A$1:$FZ$130,ROWS($M$1:M123),0)),0)</f>
        <v/>
      </c>
      <c r="N125" s="30" t="str">
        <f t="shared" si="37"/>
        <v/>
      </c>
      <c r="O125" s="30"/>
      <c r="P125" s="19"/>
      <c r="Q125" s="34" t="str">
        <f t="shared" si="26"/>
        <v/>
      </c>
      <c r="R125" s="34" t="str">
        <f t="shared" si="27"/>
        <v/>
      </c>
      <c r="S125" s="36" t="str">
        <f t="shared" si="28"/>
        <v/>
      </c>
      <c r="T125" s="20" t="str">
        <f t="shared" si="29"/>
        <v/>
      </c>
      <c r="U125" s="21" t="str">
        <f t="shared" si="30"/>
        <v/>
      </c>
      <c r="V125" s="22" t="str">
        <f t="shared" si="31"/>
        <v/>
      </c>
      <c r="W125" s="23" t="str">
        <f t="shared" si="32"/>
        <v/>
      </c>
    </row>
    <row r="126" spans="1:23" ht="15" customHeight="1" x14ac:dyDescent="0.25">
      <c r="A126" s="15" t="str">
        <f>IF(Planilha1!B124="","",HLOOKUP($X$4,Planilha1!$A$1:$FZ$130,ROWS($A$1:A124),0))</f>
        <v/>
      </c>
      <c r="B126" s="13" t="str">
        <f>IF(Planilha1!B124="","",HLOOKUP($X$5,Planilha1!$A$1:$FZ$130,ROWS($B$1:B124),0))</f>
        <v/>
      </c>
      <c r="C126" s="16" t="str">
        <f>IF(Planilha1!B124="","",HLOOKUP($X$6,Planilha1!$A$1:$FZ$130,ROWS($C$1:C124),0))</f>
        <v/>
      </c>
      <c r="D126" s="17" t="str">
        <f>IFERROR(IF(Planilha1!B124="","",HLOOKUP($X$7,Planilha1!$A$1:$FZ$130,ROWS($D$1:D124),0)),0)</f>
        <v/>
      </c>
      <c r="E126" s="17" t="str">
        <f>IFERROR(IF(Planilha1!B124="","",HLOOKUP($X$8,Planilha1!$A$1:$FZ$130,ROWS($E$1:E124),0)),0)</f>
        <v/>
      </c>
      <c r="F126" s="17" t="str">
        <f>IFERROR(IF(Planilha1!B124="","",HLOOKUP($X$9,Planilha1!$A$1:$FZ$130,ROWS($F$1:F124),0)),0)</f>
        <v/>
      </c>
      <c r="G126" s="17" t="str">
        <f t="shared" si="33"/>
        <v/>
      </c>
      <c r="H126" s="17" t="str">
        <f t="shared" si="34"/>
        <v/>
      </c>
      <c r="I126" s="17" t="str">
        <f t="shared" si="25"/>
        <v/>
      </c>
      <c r="J126" s="17" t="str">
        <f t="shared" si="35"/>
        <v/>
      </c>
      <c r="K126" s="18" t="str">
        <f t="shared" si="36"/>
        <v/>
      </c>
      <c r="L126" s="28" t="str">
        <f>IFERROR(IF(Planilha1!B124="","",HLOOKUP($X$10,Planilha1!$A$1:$FZ$130,ROWS($L$1:L124),0)),0)</f>
        <v/>
      </c>
      <c r="M126" s="28" t="str">
        <f>IFERROR(IF(Planilha1!B124="","",HLOOKUP($X$11,Planilha1!$A$1:$FZ$130,ROWS($M$1:M124),0)),0)</f>
        <v/>
      </c>
      <c r="N126" s="30" t="str">
        <f t="shared" si="37"/>
        <v/>
      </c>
      <c r="O126" s="30"/>
      <c r="P126" s="19"/>
      <c r="Q126" s="34" t="str">
        <f t="shared" si="26"/>
        <v/>
      </c>
      <c r="R126" s="34" t="str">
        <f t="shared" si="27"/>
        <v/>
      </c>
      <c r="S126" s="36" t="str">
        <f t="shared" si="28"/>
        <v/>
      </c>
      <c r="T126" s="20" t="str">
        <f t="shared" si="29"/>
        <v/>
      </c>
      <c r="U126" s="21" t="str">
        <f t="shared" si="30"/>
        <v/>
      </c>
      <c r="V126" s="22" t="str">
        <f t="shared" si="31"/>
        <v/>
      </c>
      <c r="W126" s="23" t="str">
        <f t="shared" si="32"/>
        <v/>
      </c>
    </row>
    <row r="127" spans="1:23" ht="15" customHeight="1" x14ac:dyDescent="0.25">
      <c r="A127" s="15" t="str">
        <f>IF(Planilha1!B125="","",HLOOKUP($X$4,Planilha1!$A$1:$FZ$130,ROWS($A$1:A125),0))</f>
        <v/>
      </c>
      <c r="B127" s="13" t="str">
        <f>IF(Planilha1!B125="","",HLOOKUP($X$5,Planilha1!$A$1:$FZ$130,ROWS($B$1:B125),0))</f>
        <v/>
      </c>
      <c r="C127" s="16" t="str">
        <f>IF(Planilha1!B125="","",HLOOKUP($X$6,Planilha1!$A$1:$FZ$130,ROWS($C$1:C125),0))</f>
        <v/>
      </c>
      <c r="D127" s="17" t="str">
        <f>IFERROR(IF(Planilha1!B125="","",HLOOKUP($X$7,Planilha1!$A$1:$FZ$130,ROWS($D$1:D125),0)),0)</f>
        <v/>
      </c>
      <c r="E127" s="17" t="str">
        <f>IFERROR(IF(Planilha1!B125="","",HLOOKUP($X$8,Planilha1!$A$1:$FZ$130,ROWS($E$1:E125),0)),0)</f>
        <v/>
      </c>
      <c r="F127" s="17" t="str">
        <f>IFERROR(IF(Planilha1!B125="","",HLOOKUP($X$9,Planilha1!$A$1:$FZ$130,ROWS($F$1:F125),0)),0)</f>
        <v/>
      </c>
      <c r="G127" s="17" t="str">
        <f t="shared" si="33"/>
        <v/>
      </c>
      <c r="H127" s="17" t="str">
        <f t="shared" si="34"/>
        <v/>
      </c>
      <c r="I127" s="17" t="str">
        <f t="shared" si="25"/>
        <v/>
      </c>
      <c r="J127" s="17" t="str">
        <f t="shared" si="35"/>
        <v/>
      </c>
      <c r="K127" s="18" t="str">
        <f t="shared" si="36"/>
        <v/>
      </c>
      <c r="L127" s="28" t="str">
        <f>IFERROR(IF(Planilha1!B125="","",HLOOKUP($X$10,Planilha1!$A$1:$FZ$130,ROWS($L$1:L125),0)),0)</f>
        <v/>
      </c>
      <c r="M127" s="28" t="str">
        <f>IFERROR(IF(Planilha1!B125="","",HLOOKUP($X$11,Planilha1!$A$1:$FZ$130,ROWS($M$1:M125),0)),0)</f>
        <v/>
      </c>
      <c r="N127" s="30" t="str">
        <f t="shared" si="37"/>
        <v/>
      </c>
      <c r="O127" s="30"/>
      <c r="P127" s="19"/>
      <c r="Q127" s="34" t="str">
        <f t="shared" si="26"/>
        <v/>
      </c>
      <c r="R127" s="34" t="str">
        <f t="shared" si="27"/>
        <v/>
      </c>
      <c r="S127" s="36" t="str">
        <f t="shared" si="28"/>
        <v/>
      </c>
      <c r="T127" s="20" t="str">
        <f t="shared" si="29"/>
        <v/>
      </c>
      <c r="U127" s="21" t="str">
        <f t="shared" si="30"/>
        <v/>
      </c>
      <c r="V127" s="22" t="str">
        <f t="shared" si="31"/>
        <v/>
      </c>
      <c r="W127" s="23" t="str">
        <f t="shared" si="32"/>
        <v/>
      </c>
    </row>
    <row r="128" spans="1:23" ht="15" customHeight="1" x14ac:dyDescent="0.25">
      <c r="A128" s="15" t="str">
        <f>IF(Planilha1!B126="","",HLOOKUP($X$4,Planilha1!$A$1:$FZ$130,ROWS($A$1:A126),0))</f>
        <v/>
      </c>
      <c r="B128" s="13" t="str">
        <f>IF(Planilha1!B126="","",HLOOKUP($X$5,Planilha1!$A$1:$FZ$130,ROWS($B$1:B126),0))</f>
        <v/>
      </c>
      <c r="C128" s="16" t="str">
        <f>IF(Planilha1!B126="","",HLOOKUP($X$6,Planilha1!$A$1:$FZ$130,ROWS($C$1:C126),0))</f>
        <v/>
      </c>
      <c r="D128" s="17" t="str">
        <f>IFERROR(IF(Planilha1!B126="","",HLOOKUP($X$7,Planilha1!$A$1:$FZ$130,ROWS($D$1:D126),0)),0)</f>
        <v/>
      </c>
      <c r="E128" s="17" t="str">
        <f>IFERROR(IF(Planilha1!B126="","",HLOOKUP($X$8,Planilha1!$A$1:$FZ$130,ROWS($E$1:E126),0)),0)</f>
        <v/>
      </c>
      <c r="F128" s="17" t="str">
        <f>IFERROR(IF(Planilha1!B126="","",HLOOKUP($X$9,Planilha1!$A$1:$FZ$130,ROWS($F$1:F126),0)),0)</f>
        <v/>
      </c>
      <c r="G128" s="17" t="str">
        <f t="shared" si="33"/>
        <v/>
      </c>
      <c r="H128" s="17" t="str">
        <f t="shared" si="34"/>
        <v/>
      </c>
      <c r="I128" s="17" t="str">
        <f t="shared" si="25"/>
        <v/>
      </c>
      <c r="J128" s="17" t="str">
        <f t="shared" si="35"/>
        <v/>
      </c>
      <c r="K128" s="18" t="str">
        <f t="shared" si="36"/>
        <v/>
      </c>
      <c r="L128" s="28" t="str">
        <f>IFERROR(IF(Planilha1!B126="","",HLOOKUP($X$10,Planilha1!$A$1:$FZ$130,ROWS($L$1:L126),0)),0)</f>
        <v/>
      </c>
      <c r="M128" s="28" t="str">
        <f>IFERROR(IF(Planilha1!B126="","",HLOOKUP($X$11,Planilha1!$A$1:$FZ$130,ROWS($M$1:M126),0)),0)</f>
        <v/>
      </c>
      <c r="N128" s="30" t="str">
        <f t="shared" si="37"/>
        <v/>
      </c>
      <c r="O128" s="30"/>
      <c r="P128" s="19"/>
      <c r="Q128" s="34" t="str">
        <f t="shared" si="26"/>
        <v/>
      </c>
      <c r="R128" s="34" t="str">
        <f t="shared" si="27"/>
        <v/>
      </c>
      <c r="S128" s="36" t="str">
        <f t="shared" si="28"/>
        <v/>
      </c>
      <c r="T128" s="20" t="str">
        <f t="shared" si="29"/>
        <v/>
      </c>
      <c r="U128" s="21" t="str">
        <f t="shared" si="30"/>
        <v/>
      </c>
      <c r="V128" s="22" t="str">
        <f t="shared" si="31"/>
        <v/>
      </c>
      <c r="W128" s="23" t="str">
        <f t="shared" si="32"/>
        <v/>
      </c>
    </row>
    <row r="129" spans="1:23" ht="15" customHeight="1" x14ac:dyDescent="0.25">
      <c r="A129" s="15" t="str">
        <f>IF(Planilha1!B127="","",HLOOKUP($X$4,Planilha1!$A$1:$FZ$130,ROWS($A$1:A127),0))</f>
        <v/>
      </c>
      <c r="B129" s="13" t="str">
        <f>IF(Planilha1!B127="","",HLOOKUP($X$5,Planilha1!$A$1:$FZ$130,ROWS($B$1:B127),0))</f>
        <v/>
      </c>
      <c r="C129" s="16" t="str">
        <f>IF(Planilha1!B127="","",HLOOKUP($X$6,Planilha1!$A$1:$FZ$130,ROWS($C$1:C127),0))</f>
        <v/>
      </c>
      <c r="D129" s="17" t="str">
        <f>IFERROR(IF(Planilha1!B127="","",HLOOKUP($X$7,Planilha1!$A$1:$FZ$130,ROWS($D$1:D127),0)),0)</f>
        <v/>
      </c>
      <c r="E129" s="17" t="str">
        <f>IFERROR(IF(Planilha1!B127="","",HLOOKUP($X$8,Planilha1!$A$1:$FZ$130,ROWS($E$1:E127),0)),0)</f>
        <v/>
      </c>
      <c r="F129" s="17" t="str">
        <f>IFERROR(IF(Planilha1!B127="","",HLOOKUP($X$9,Planilha1!$A$1:$FZ$130,ROWS($F$1:F127),0)),0)</f>
        <v/>
      </c>
      <c r="G129" s="17" t="str">
        <f t="shared" si="33"/>
        <v/>
      </c>
      <c r="H129" s="17" t="str">
        <f t="shared" si="34"/>
        <v/>
      </c>
      <c r="I129" s="17" t="str">
        <f t="shared" si="25"/>
        <v/>
      </c>
      <c r="J129" s="17" t="str">
        <f t="shared" si="35"/>
        <v/>
      </c>
      <c r="K129" s="18" t="str">
        <f t="shared" si="36"/>
        <v/>
      </c>
      <c r="L129" s="28" t="str">
        <f>IFERROR(IF(Planilha1!B127="","",HLOOKUP($X$10,Planilha1!$A$1:$FZ$130,ROWS($L$1:L127),0)),0)</f>
        <v/>
      </c>
      <c r="M129" s="28" t="str">
        <f>IFERROR(IF(Planilha1!B127="","",HLOOKUP($X$11,Planilha1!$A$1:$FZ$130,ROWS($M$1:M127),0)),0)</f>
        <v/>
      </c>
      <c r="N129" s="30" t="str">
        <f t="shared" si="37"/>
        <v/>
      </c>
      <c r="O129" s="30"/>
      <c r="P129" s="19"/>
      <c r="Q129" s="34" t="str">
        <f t="shared" si="26"/>
        <v/>
      </c>
      <c r="R129" s="34" t="str">
        <f t="shared" si="27"/>
        <v/>
      </c>
      <c r="S129" s="36" t="str">
        <f t="shared" si="28"/>
        <v/>
      </c>
      <c r="T129" s="20" t="str">
        <f t="shared" si="29"/>
        <v/>
      </c>
      <c r="U129" s="21" t="str">
        <f t="shared" si="30"/>
        <v/>
      </c>
      <c r="V129" s="22" t="str">
        <f t="shared" si="31"/>
        <v/>
      </c>
      <c r="W129" s="23" t="str">
        <f t="shared" si="32"/>
        <v/>
      </c>
    </row>
    <row r="130" spans="1:23" ht="15" customHeight="1" x14ac:dyDescent="0.25">
      <c r="A130" s="15" t="str">
        <f>IF(Planilha1!B128="","",HLOOKUP($X$4,Planilha1!$A$1:$FZ$130,ROWS($A$1:A128),0))</f>
        <v/>
      </c>
      <c r="B130" s="13" t="str">
        <f>IF(Planilha1!B128="","",HLOOKUP($X$5,Planilha1!$A$1:$FZ$130,ROWS($B$1:B128),0))</f>
        <v/>
      </c>
      <c r="C130" s="16" t="str">
        <f>IF(Planilha1!B128="","",HLOOKUP($X$6,Planilha1!$A$1:$FZ$130,ROWS($C$1:C128),0))</f>
        <v/>
      </c>
      <c r="D130" s="17" t="str">
        <f>IFERROR(IF(Planilha1!B128="","",HLOOKUP($X$7,Planilha1!$A$1:$FZ$130,ROWS($D$1:D128),0)),0)</f>
        <v/>
      </c>
      <c r="E130" s="17" t="str">
        <f>IFERROR(IF(Planilha1!B128="","",HLOOKUP($X$8,Planilha1!$A$1:$FZ$130,ROWS($E$1:E128),0)),0)</f>
        <v/>
      </c>
      <c r="F130" s="17" t="str">
        <f>IFERROR(IF(Planilha1!B128="","",HLOOKUP($X$9,Planilha1!$A$1:$FZ$130,ROWS($F$1:F128),0)),0)</f>
        <v/>
      </c>
      <c r="G130" s="17" t="str">
        <f t="shared" si="33"/>
        <v/>
      </c>
      <c r="H130" s="17" t="str">
        <f t="shared" si="34"/>
        <v/>
      </c>
      <c r="I130" s="17" t="str">
        <f t="shared" si="25"/>
        <v/>
      </c>
      <c r="J130" s="17" t="str">
        <f t="shared" si="35"/>
        <v/>
      </c>
      <c r="K130" s="18" t="str">
        <f t="shared" si="36"/>
        <v/>
      </c>
      <c r="L130" s="28" t="str">
        <f>IFERROR(IF(Planilha1!B128="","",HLOOKUP($X$10,Planilha1!$A$1:$FZ$130,ROWS($L$1:L128),0)),0)</f>
        <v/>
      </c>
      <c r="M130" s="28" t="str">
        <f>IFERROR(IF(Planilha1!B128="","",HLOOKUP($X$11,Planilha1!$A$1:$FZ$130,ROWS($M$1:M128),0)),0)</f>
        <v/>
      </c>
      <c r="N130" s="30" t="str">
        <f t="shared" si="37"/>
        <v/>
      </c>
      <c r="O130" s="30"/>
      <c r="P130" s="19"/>
      <c r="Q130" s="34" t="str">
        <f t="shared" si="26"/>
        <v/>
      </c>
      <c r="R130" s="34" t="str">
        <f t="shared" si="27"/>
        <v/>
      </c>
      <c r="S130" s="36" t="str">
        <f t="shared" si="28"/>
        <v/>
      </c>
      <c r="T130" s="20" t="str">
        <f t="shared" si="29"/>
        <v/>
      </c>
      <c r="U130" s="21" t="str">
        <f t="shared" si="30"/>
        <v/>
      </c>
      <c r="V130" s="22" t="str">
        <f t="shared" si="31"/>
        <v/>
      </c>
      <c r="W130" s="23" t="str">
        <f t="shared" si="32"/>
        <v/>
      </c>
    </row>
    <row r="131" spans="1:23" ht="15" customHeight="1" x14ac:dyDescent="0.25">
      <c r="A131" s="15" t="str">
        <f>IF(Planilha1!B129="","",HLOOKUP($X$4,Planilha1!$A$1:$FZ$130,ROWS($A$1:A129),0))</f>
        <v/>
      </c>
      <c r="B131" s="13" t="str">
        <f>IF(Planilha1!B129="","",HLOOKUP($X$5,Planilha1!$A$1:$FZ$130,ROWS($B$1:B129),0))</f>
        <v/>
      </c>
      <c r="C131" s="16" t="str">
        <f>IF(Planilha1!B129="","",HLOOKUP($X$6,Planilha1!$A$1:$FZ$130,ROWS($C$1:C129),0))</f>
        <v/>
      </c>
      <c r="D131" s="17" t="str">
        <f>IFERROR(IF(Planilha1!B129="","",HLOOKUP($X$7,Planilha1!$A$1:$FZ$130,ROWS($D$1:D129),0)),0)</f>
        <v/>
      </c>
      <c r="E131" s="17" t="str">
        <f>IFERROR(IF(Planilha1!B129="","",HLOOKUP($X$8,Planilha1!$A$1:$FZ$130,ROWS($E$1:E129),0)),0)</f>
        <v/>
      </c>
      <c r="F131" s="17" t="str">
        <f>IFERROR(IF(Planilha1!B129="","",HLOOKUP($X$9,Planilha1!$A$1:$FZ$130,ROWS($F$1:F129),0)),0)</f>
        <v/>
      </c>
      <c r="G131" s="17" t="str">
        <f t="shared" si="33"/>
        <v/>
      </c>
      <c r="H131" s="17" t="str">
        <f t="shared" si="34"/>
        <v/>
      </c>
      <c r="I131" s="17" t="str">
        <f t="shared" si="25"/>
        <v/>
      </c>
      <c r="J131" s="17" t="str">
        <f t="shared" si="35"/>
        <v/>
      </c>
      <c r="K131" s="18" t="str">
        <f t="shared" si="36"/>
        <v/>
      </c>
      <c r="L131" s="28" t="str">
        <f>IFERROR(IF(Planilha1!B129="","",HLOOKUP($X$10,Planilha1!$A$1:$FZ$130,ROWS($L$1:L129),0)),0)</f>
        <v/>
      </c>
      <c r="M131" s="28" t="str">
        <f>IFERROR(IF(Planilha1!B129="","",HLOOKUP($X$11,Planilha1!$A$1:$FZ$130,ROWS($M$1:M129),0)),0)</f>
        <v/>
      </c>
      <c r="N131" s="30" t="str">
        <f t="shared" si="37"/>
        <v/>
      </c>
      <c r="O131" s="30"/>
      <c r="P131" s="19"/>
      <c r="Q131" s="34" t="str">
        <f t="shared" si="26"/>
        <v/>
      </c>
      <c r="R131" s="34" t="str">
        <f t="shared" si="27"/>
        <v/>
      </c>
      <c r="S131" s="36" t="str">
        <f t="shared" si="28"/>
        <v/>
      </c>
      <c r="T131" s="20" t="str">
        <f t="shared" si="29"/>
        <v/>
      </c>
      <c r="U131" s="21" t="str">
        <f t="shared" si="30"/>
        <v/>
      </c>
      <c r="V131" s="22" t="str">
        <f t="shared" si="31"/>
        <v/>
      </c>
      <c r="W131" s="23" t="str">
        <f t="shared" si="32"/>
        <v/>
      </c>
    </row>
    <row r="132" spans="1:23" ht="15" customHeight="1" x14ac:dyDescent="0.25">
      <c r="A132" s="15" t="str">
        <f>IF(Planilha1!B130="","",HLOOKUP($X$4,Planilha1!$A$1:$FZ$130,ROWS($A$1:A130),0))</f>
        <v/>
      </c>
      <c r="B132" s="13" t="str">
        <f>IF(Planilha1!B130="","",HLOOKUP($X$5,Planilha1!$A$1:$FZ$130,ROWS($B$1:B130),0))</f>
        <v/>
      </c>
      <c r="C132" s="16" t="str">
        <f>IF(Planilha1!B130="","",HLOOKUP($X$6,Planilha1!$A$1:$FZ$130,ROWS($C$1:C130),0))</f>
        <v/>
      </c>
      <c r="D132" s="17" t="str">
        <f>IFERROR(IF(Planilha1!B130="","",HLOOKUP($X$7,Planilha1!$A$1:$FZ$130,ROWS($D$1:D130),0)),0)</f>
        <v/>
      </c>
      <c r="E132" s="17" t="str">
        <f>IFERROR(IF(Planilha1!B130="","",HLOOKUP($X$8,Planilha1!$A$1:$FZ$130,ROWS($E$1:E130),0)),0)</f>
        <v/>
      </c>
      <c r="F132" s="17" t="str">
        <f>IFERROR(IF(Planilha1!B130="","",HLOOKUP($X$9,Planilha1!$A$1:$FZ$130,ROWS($F$1:F130),0)),0)</f>
        <v/>
      </c>
      <c r="G132" s="17" t="str">
        <f t="shared" si="33"/>
        <v/>
      </c>
      <c r="H132" s="17" t="str">
        <f t="shared" si="34"/>
        <v/>
      </c>
      <c r="I132" s="17" t="str">
        <f t="shared" si="25"/>
        <v/>
      </c>
      <c r="J132" s="17" t="str">
        <f t="shared" si="35"/>
        <v/>
      </c>
      <c r="K132" s="18" t="str">
        <f t="shared" si="36"/>
        <v/>
      </c>
      <c r="L132" s="28" t="str">
        <f>IFERROR(IF(Planilha1!B130="","",HLOOKUP($X$10,Planilha1!$A$1:$FZ$130,ROWS($L$1:L130),0)),0)</f>
        <v/>
      </c>
      <c r="M132" s="28" t="str">
        <f>IFERROR(IF(Planilha1!B130="","",HLOOKUP($X$11,Planilha1!$A$1:$FZ$130,ROWS($M$1:M130),0)),0)</f>
        <v/>
      </c>
      <c r="N132" s="30" t="str">
        <f t="shared" si="37"/>
        <v/>
      </c>
      <c r="O132" s="30"/>
      <c r="P132" s="19"/>
      <c r="Q132" s="34" t="str">
        <f t="shared" si="26"/>
        <v/>
      </c>
      <c r="R132" s="34" t="str">
        <f t="shared" si="27"/>
        <v/>
      </c>
      <c r="S132" s="36" t="str">
        <f t="shared" si="28"/>
        <v/>
      </c>
      <c r="T132" s="20" t="str">
        <f t="shared" si="29"/>
        <v/>
      </c>
      <c r="U132" s="21" t="str">
        <f t="shared" si="30"/>
        <v/>
      </c>
      <c r="V132" s="22" t="str">
        <f t="shared" si="31"/>
        <v/>
      </c>
      <c r="W132" s="23" t="str">
        <f t="shared" si="32"/>
        <v/>
      </c>
    </row>
    <row r="133" spans="1:23" ht="15" customHeight="1" x14ac:dyDescent="0.25">
      <c r="A133" s="15" t="str">
        <f>IF(Planilha1!B131="","",HLOOKUP($X$4,Planilha1!$A$1:$FZ$130,ROWS($A$1:A131),0))</f>
        <v/>
      </c>
      <c r="B133" s="13" t="str">
        <f>IF(Planilha1!B131="","",HLOOKUP($X$5,Planilha1!$A$1:$FZ$130,ROWS($B$1:B131),0))</f>
        <v/>
      </c>
      <c r="C133" s="16" t="str">
        <f>IF(Planilha1!B131="","",HLOOKUP($X$6,Planilha1!$A$1:$FZ$130,ROWS($C$1:C131),0))</f>
        <v/>
      </c>
      <c r="D133" s="17" t="str">
        <f>IFERROR(IF(Planilha1!B131="","",HLOOKUP($X$7,Planilha1!$A$1:$FZ$130,ROWS($D$1:D131),0)),0)</f>
        <v/>
      </c>
      <c r="E133" s="17" t="str">
        <f>IFERROR(IF(Planilha1!B131="","",HLOOKUP($X$8,Planilha1!$A$1:$FZ$130,ROWS($E$1:E131),0)),0)</f>
        <v/>
      </c>
      <c r="F133" s="17" t="str">
        <f>IFERROR(IF(Planilha1!B131="","",HLOOKUP($X$9,Planilha1!$A$1:$FZ$130,ROWS($F$1:F131),0)),0)</f>
        <v/>
      </c>
      <c r="G133" s="17" t="str">
        <f t="shared" si="33"/>
        <v/>
      </c>
      <c r="H133" s="17" t="str">
        <f t="shared" si="34"/>
        <v/>
      </c>
      <c r="I133" s="17" t="str">
        <f t="shared" ref="I133:I150" si="38">IF(N133="","",IF(P133="X",V133,(D133+F133+G133)*N133+(D133+F133+G133)))</f>
        <v/>
      </c>
      <c r="J133" s="17" t="str">
        <f t="shared" si="35"/>
        <v/>
      </c>
      <c r="K133" s="18" t="str">
        <f t="shared" si="36"/>
        <v/>
      </c>
      <c r="L133" s="28" t="str">
        <f>IFERROR(IF(Planilha1!B131="","",HLOOKUP($X$10,Planilha1!$A$1:$FZ$130,ROWS($L$1:L131),0)),0)</f>
        <v/>
      </c>
      <c r="M133" s="28" t="str">
        <f>IFERROR(IF(Planilha1!B131="","",HLOOKUP($X$11,Planilha1!$A$1:$FZ$130,ROWS($M$1:M131),0)),0)</f>
        <v/>
      </c>
      <c r="N133" s="30" t="str">
        <f t="shared" si="37"/>
        <v/>
      </c>
      <c r="O133" s="30"/>
      <c r="P133" s="19"/>
      <c r="Q133" s="34" t="str">
        <f t="shared" ref="Q133:Q150" si="39">IF(P133="","",$Q$2)</f>
        <v/>
      </c>
      <c r="R133" s="34" t="str">
        <f t="shared" ref="R133:R150" si="40">IF(P133="","",$R$2)</f>
        <v/>
      </c>
      <c r="S133" s="36" t="str">
        <f t="shared" ref="S133:S150" si="41">IF(R133="","",100%-R133)</f>
        <v/>
      </c>
      <c r="T133" s="20" t="str">
        <f t="shared" ref="T133:T150" si="42">IF(Q133="","",(((D133+F133)*N133)+(D133+F133))*Q133)</f>
        <v/>
      </c>
      <c r="U133" s="21" t="str">
        <f t="shared" ref="U133:U150" si="43">IF(S133="","",(D133*L133/100)*S133)</f>
        <v/>
      </c>
      <c r="V133" s="22" t="str">
        <f t="shared" ref="V133:V150" si="44">IF(T133="","",(D133+F133)*N133+(D133+F133)-T133)</f>
        <v/>
      </c>
      <c r="W133" s="23" t="str">
        <f t="shared" ref="W133:W150" si="45">IF(U133="","",(I133*17%)-U133)</f>
        <v/>
      </c>
    </row>
    <row r="134" spans="1:23" ht="15" customHeight="1" x14ac:dyDescent="0.25">
      <c r="A134" s="15" t="str">
        <f>IF(Planilha1!B132="","",HLOOKUP($X$4,Planilha1!$A$1:$FZ$130,ROWS($A$1:A132),0))</f>
        <v/>
      </c>
      <c r="B134" s="13" t="str">
        <f>IF(Planilha1!B132="","",HLOOKUP($X$5,Planilha1!$A$1:$FZ$130,ROWS($B$1:B132),0))</f>
        <v/>
      </c>
      <c r="C134" s="16" t="str">
        <f>IF(Planilha1!B132="","",HLOOKUP($X$6,Planilha1!$A$1:$FZ$130,ROWS($C$1:C132),0))</f>
        <v/>
      </c>
      <c r="D134" s="17" t="str">
        <f>IFERROR(IF(Planilha1!B132="","",HLOOKUP($X$7,Planilha1!$A$1:$FZ$130,ROWS($D$1:D132),0)),0)</f>
        <v/>
      </c>
      <c r="E134" s="17" t="str">
        <f>IFERROR(IF(Planilha1!B132="","",HLOOKUP($X$8,Planilha1!$A$1:$FZ$130,ROWS($E$1:E132),0)),0)</f>
        <v/>
      </c>
      <c r="F134" s="17" t="str">
        <f>IFERROR(IF(Planilha1!B132="","",HLOOKUP($X$9,Planilha1!$A$1:$FZ$130,ROWS($F$1:F132),0)),0)</f>
        <v/>
      </c>
      <c r="G134" s="17" t="str">
        <f t="shared" si="33"/>
        <v/>
      </c>
      <c r="H134" s="17" t="str">
        <f t="shared" si="34"/>
        <v/>
      </c>
      <c r="I134" s="17" t="str">
        <f t="shared" si="38"/>
        <v/>
      </c>
      <c r="J134" s="17" t="str">
        <f t="shared" si="35"/>
        <v/>
      </c>
      <c r="K134" s="18" t="str">
        <f t="shared" si="36"/>
        <v/>
      </c>
      <c r="L134" s="28" t="str">
        <f>IFERROR(IF(Planilha1!B132="","",HLOOKUP($X$10,Planilha1!$A$1:$FZ$130,ROWS($L$1:L132),0)),0)</f>
        <v/>
      </c>
      <c r="M134" s="28" t="str">
        <f>IFERROR(IF(Planilha1!B132="","",HLOOKUP($X$11,Planilha1!$A$1:$FZ$130,ROWS($M$1:M132),0)),0)</f>
        <v/>
      </c>
      <c r="N134" s="30" t="str">
        <f t="shared" si="37"/>
        <v/>
      </c>
      <c r="O134" s="30"/>
      <c r="P134" s="19"/>
      <c r="Q134" s="34" t="str">
        <f t="shared" si="39"/>
        <v/>
      </c>
      <c r="R134" s="34" t="str">
        <f t="shared" si="40"/>
        <v/>
      </c>
      <c r="S134" s="36" t="str">
        <f t="shared" si="41"/>
        <v/>
      </c>
      <c r="T134" s="20" t="str">
        <f t="shared" si="42"/>
        <v/>
      </c>
      <c r="U134" s="21" t="str">
        <f t="shared" si="43"/>
        <v/>
      </c>
      <c r="V134" s="22" t="str">
        <f t="shared" si="44"/>
        <v/>
      </c>
      <c r="W134" s="23" t="str">
        <f t="shared" si="45"/>
        <v/>
      </c>
    </row>
    <row r="135" spans="1:23" ht="15" customHeight="1" x14ac:dyDescent="0.25">
      <c r="A135" s="15" t="str">
        <f>IF(Planilha1!B133="","",HLOOKUP($X$4,Planilha1!$A$1:$FZ$130,ROWS($A$1:A133),0))</f>
        <v/>
      </c>
      <c r="B135" s="13" t="str">
        <f>IF(Planilha1!B133="","",HLOOKUP($X$5,Planilha1!$A$1:$FZ$130,ROWS($B$1:B133),0))</f>
        <v/>
      </c>
      <c r="C135" s="16" t="str">
        <f>IF(Planilha1!B133="","",HLOOKUP($X$6,Planilha1!$A$1:$FZ$130,ROWS($C$1:C133),0))</f>
        <v/>
      </c>
      <c r="D135" s="17" t="str">
        <f>IFERROR(IF(Planilha1!B133="","",HLOOKUP($X$7,Planilha1!$A$1:$FZ$130,ROWS($D$1:D133),0)),0)</f>
        <v/>
      </c>
      <c r="E135" s="17" t="str">
        <f>IFERROR(IF(Planilha1!B133="","",HLOOKUP($X$8,Planilha1!$A$1:$FZ$130,ROWS($E$1:E133),0)),0)</f>
        <v/>
      </c>
      <c r="F135" s="17" t="str">
        <f>IFERROR(IF(Planilha1!B133="","",HLOOKUP($X$9,Planilha1!$A$1:$FZ$130,ROWS($F$1:F133),0)),0)</f>
        <v/>
      </c>
      <c r="G135" s="17" t="str">
        <f t="shared" si="33"/>
        <v/>
      </c>
      <c r="H135" s="17" t="str">
        <f t="shared" si="34"/>
        <v/>
      </c>
      <c r="I135" s="17" t="str">
        <f t="shared" si="38"/>
        <v/>
      </c>
      <c r="J135" s="17" t="str">
        <f t="shared" si="35"/>
        <v/>
      </c>
      <c r="K135" s="18" t="str">
        <f t="shared" si="36"/>
        <v/>
      </c>
      <c r="L135" s="28" t="str">
        <f>IFERROR(IF(Planilha1!B133="","",HLOOKUP($X$10,Planilha1!$A$1:$FZ$130,ROWS($L$1:L133),0)),0)</f>
        <v/>
      </c>
      <c r="M135" s="28" t="str">
        <f>IFERROR(IF(Planilha1!B133="","",HLOOKUP($X$11,Planilha1!$A$1:$FZ$130,ROWS($M$1:M133),0)),0)</f>
        <v/>
      </c>
      <c r="N135" s="30" t="str">
        <f t="shared" si="37"/>
        <v/>
      </c>
      <c r="O135" s="30"/>
      <c r="P135" s="19"/>
      <c r="Q135" s="34" t="str">
        <f t="shared" si="39"/>
        <v/>
      </c>
      <c r="R135" s="34" t="str">
        <f t="shared" si="40"/>
        <v/>
      </c>
      <c r="S135" s="36" t="str">
        <f t="shared" si="41"/>
        <v/>
      </c>
      <c r="T135" s="20" t="str">
        <f t="shared" si="42"/>
        <v/>
      </c>
      <c r="U135" s="21" t="str">
        <f t="shared" si="43"/>
        <v/>
      </c>
      <c r="V135" s="22" t="str">
        <f t="shared" si="44"/>
        <v/>
      </c>
      <c r="W135" s="23" t="str">
        <f t="shared" si="45"/>
        <v/>
      </c>
    </row>
    <row r="136" spans="1:23" ht="15" customHeight="1" x14ac:dyDescent="0.25">
      <c r="A136" s="15" t="str">
        <f>IF(Planilha1!B134="","",HLOOKUP($X$4,Planilha1!$A$1:$FZ$130,ROWS($A$1:A134),0))</f>
        <v/>
      </c>
      <c r="B136" s="13" t="str">
        <f>IF(Planilha1!B134="","",HLOOKUP($X$5,Planilha1!$A$1:$FZ$130,ROWS($B$1:B134),0))</f>
        <v/>
      </c>
      <c r="C136" s="16" t="str">
        <f>IF(Planilha1!B134="","",HLOOKUP($X$6,Planilha1!$A$1:$FZ$130,ROWS($C$1:C134),0))</f>
        <v/>
      </c>
      <c r="D136" s="17" t="str">
        <f>IFERROR(IF(Planilha1!B134="","",HLOOKUP($X$7,Planilha1!$A$1:$FZ$130,ROWS($D$1:D134),0)),0)</f>
        <v/>
      </c>
      <c r="E136" s="17" t="str">
        <f>IFERROR(IF(Planilha1!B134="","",HLOOKUP($X$8,Planilha1!$A$1:$FZ$130,ROWS($E$1:E134),0)),0)</f>
        <v/>
      </c>
      <c r="F136" s="17" t="str">
        <f>IFERROR(IF(Planilha1!B134="","",HLOOKUP($X$9,Planilha1!$A$1:$FZ$130,ROWS($F$1:F134),0)),0)</f>
        <v/>
      </c>
      <c r="G136" s="17" t="str">
        <f t="shared" si="33"/>
        <v/>
      </c>
      <c r="H136" s="17" t="str">
        <f t="shared" si="34"/>
        <v/>
      </c>
      <c r="I136" s="17" t="str">
        <f t="shared" si="38"/>
        <v/>
      </c>
      <c r="J136" s="17" t="str">
        <f t="shared" si="35"/>
        <v/>
      </c>
      <c r="K136" s="18" t="str">
        <f t="shared" si="36"/>
        <v/>
      </c>
      <c r="L136" s="28" t="str">
        <f>IFERROR(IF(Planilha1!B134="","",HLOOKUP($X$10,Planilha1!$A$1:$FZ$130,ROWS($L$1:L134),0)),0)</f>
        <v/>
      </c>
      <c r="M136" s="28" t="str">
        <f>IFERROR(IF(Planilha1!B134="","",HLOOKUP($X$11,Planilha1!$A$1:$FZ$130,ROWS($M$1:M134),0)),0)</f>
        <v/>
      </c>
      <c r="N136" s="30" t="str">
        <f t="shared" si="37"/>
        <v/>
      </c>
      <c r="O136" s="30"/>
      <c r="P136" s="19"/>
      <c r="Q136" s="34" t="str">
        <f t="shared" si="39"/>
        <v/>
      </c>
      <c r="R136" s="34" t="str">
        <f t="shared" si="40"/>
        <v/>
      </c>
      <c r="S136" s="36" t="str">
        <f t="shared" si="41"/>
        <v/>
      </c>
      <c r="T136" s="20" t="str">
        <f t="shared" si="42"/>
        <v/>
      </c>
      <c r="U136" s="21" t="str">
        <f t="shared" si="43"/>
        <v/>
      </c>
      <c r="V136" s="22" t="str">
        <f t="shared" si="44"/>
        <v/>
      </c>
      <c r="W136" s="23" t="str">
        <f t="shared" si="45"/>
        <v/>
      </c>
    </row>
    <row r="137" spans="1:23" ht="15" customHeight="1" x14ac:dyDescent="0.25">
      <c r="A137" s="15" t="str">
        <f>IF(Planilha1!B135="","",HLOOKUP($X$4,Planilha1!$A$1:$FZ$130,ROWS($A$1:A135),0))</f>
        <v/>
      </c>
      <c r="B137" s="13" t="str">
        <f>IF(Planilha1!B135="","",HLOOKUP($X$5,Planilha1!$A$1:$FZ$130,ROWS($B$1:B135),0))</f>
        <v/>
      </c>
      <c r="C137" s="16" t="str">
        <f>IF(Planilha1!B135="","",HLOOKUP($X$6,Planilha1!$A$1:$FZ$130,ROWS($C$1:C135),0))</f>
        <v/>
      </c>
      <c r="D137" s="17" t="str">
        <f>IFERROR(IF(Planilha1!B135="","",HLOOKUP($X$7,Planilha1!$A$1:$FZ$130,ROWS($D$1:D135),0)),0)</f>
        <v/>
      </c>
      <c r="E137" s="17" t="str">
        <f>IFERROR(IF(Planilha1!B135="","",HLOOKUP($X$8,Planilha1!$A$1:$FZ$130,ROWS($E$1:E135),0)),0)</f>
        <v/>
      </c>
      <c r="F137" s="17" t="str">
        <f>IFERROR(IF(Planilha1!B135="","",HLOOKUP($X$9,Planilha1!$A$1:$FZ$130,ROWS($F$1:F135),0)),0)</f>
        <v/>
      </c>
      <c r="G137" s="17" t="str">
        <f t="shared" si="33"/>
        <v/>
      </c>
      <c r="H137" s="17" t="str">
        <f t="shared" si="34"/>
        <v/>
      </c>
      <c r="I137" s="17" t="str">
        <f t="shared" si="38"/>
        <v/>
      </c>
      <c r="J137" s="17" t="str">
        <f t="shared" si="35"/>
        <v/>
      </c>
      <c r="K137" s="18" t="str">
        <f t="shared" si="36"/>
        <v/>
      </c>
      <c r="L137" s="28" t="str">
        <f>IFERROR(IF(Planilha1!B135="","",HLOOKUP($X$10,Planilha1!$A$1:$FZ$130,ROWS($L$1:L135),0)),0)</f>
        <v/>
      </c>
      <c r="M137" s="28" t="str">
        <f>IFERROR(IF(Planilha1!B135="","",HLOOKUP($X$11,Planilha1!$A$1:$FZ$130,ROWS($M$1:M135),0)),0)</f>
        <v/>
      </c>
      <c r="N137" s="30" t="str">
        <f t="shared" si="37"/>
        <v/>
      </c>
      <c r="O137" s="30"/>
      <c r="P137" s="19"/>
      <c r="Q137" s="34" t="str">
        <f t="shared" si="39"/>
        <v/>
      </c>
      <c r="R137" s="34" t="str">
        <f t="shared" si="40"/>
        <v/>
      </c>
      <c r="S137" s="36" t="str">
        <f t="shared" si="41"/>
        <v/>
      </c>
      <c r="T137" s="20" t="str">
        <f t="shared" si="42"/>
        <v/>
      </c>
      <c r="U137" s="21" t="str">
        <f t="shared" si="43"/>
        <v/>
      </c>
      <c r="V137" s="22" t="str">
        <f t="shared" si="44"/>
        <v/>
      </c>
      <c r="W137" s="23" t="str">
        <f t="shared" si="45"/>
        <v/>
      </c>
    </row>
    <row r="138" spans="1:23" ht="15" customHeight="1" x14ac:dyDescent="0.25">
      <c r="A138" s="15" t="str">
        <f>IF(Planilha1!B136="","",HLOOKUP($X$4,Planilha1!$A$1:$FZ$130,ROWS($A$1:A136),0))</f>
        <v/>
      </c>
      <c r="B138" s="13" t="str">
        <f>IF(Planilha1!B136="","",HLOOKUP($X$5,Planilha1!$A$1:$FZ$130,ROWS($B$1:B136),0))</f>
        <v/>
      </c>
      <c r="C138" s="16" t="str">
        <f>IF(Planilha1!B136="","",HLOOKUP($X$6,Planilha1!$A$1:$FZ$130,ROWS($C$1:C136),0))</f>
        <v/>
      </c>
      <c r="D138" s="17" t="str">
        <f>IFERROR(IF(Planilha1!B136="","",HLOOKUP($X$7,Planilha1!$A$1:$FZ$130,ROWS($D$1:D136),0)),0)</f>
        <v/>
      </c>
      <c r="E138" s="17" t="str">
        <f>IFERROR(IF(Planilha1!B136="","",HLOOKUP($X$8,Planilha1!$A$1:$FZ$130,ROWS($E$1:E136),0)),0)</f>
        <v/>
      </c>
      <c r="F138" s="17" t="str">
        <f>IFERROR(IF(Planilha1!B136="","",HLOOKUP($X$9,Planilha1!$A$1:$FZ$130,ROWS($F$1:F136),0)),0)</f>
        <v/>
      </c>
      <c r="G138" s="17" t="str">
        <f t="shared" si="33"/>
        <v/>
      </c>
      <c r="H138" s="17" t="str">
        <f t="shared" si="34"/>
        <v/>
      </c>
      <c r="I138" s="17" t="str">
        <f t="shared" si="38"/>
        <v/>
      </c>
      <c r="J138" s="17" t="str">
        <f t="shared" si="35"/>
        <v/>
      </c>
      <c r="K138" s="18" t="str">
        <f t="shared" si="36"/>
        <v/>
      </c>
      <c r="L138" s="28" t="str">
        <f>IFERROR(IF(Planilha1!B136="","",HLOOKUP($X$10,Planilha1!$A$1:$FZ$130,ROWS($L$1:L136),0)),0)</f>
        <v/>
      </c>
      <c r="M138" s="28" t="str">
        <f>IFERROR(IF(Planilha1!B136="","",HLOOKUP($X$11,Planilha1!$A$1:$FZ$130,ROWS($M$1:M136),0)),0)</f>
        <v/>
      </c>
      <c r="N138" s="30" t="str">
        <f t="shared" si="37"/>
        <v/>
      </c>
      <c r="O138" s="30"/>
      <c r="P138" s="19"/>
      <c r="Q138" s="34" t="str">
        <f t="shared" si="39"/>
        <v/>
      </c>
      <c r="R138" s="34" t="str">
        <f t="shared" si="40"/>
        <v/>
      </c>
      <c r="S138" s="36" t="str">
        <f t="shared" si="41"/>
        <v/>
      </c>
      <c r="T138" s="20" t="str">
        <f t="shared" si="42"/>
        <v/>
      </c>
      <c r="U138" s="21" t="str">
        <f t="shared" si="43"/>
        <v/>
      </c>
      <c r="V138" s="22" t="str">
        <f t="shared" si="44"/>
        <v/>
      </c>
      <c r="W138" s="23" t="str">
        <f t="shared" si="45"/>
        <v/>
      </c>
    </row>
    <row r="139" spans="1:23" ht="15" customHeight="1" x14ac:dyDescent="0.25">
      <c r="A139" s="15" t="str">
        <f>IF(Planilha1!B137="","",HLOOKUP($X$4,Planilha1!$A$1:$FZ$130,ROWS($A$1:A137),0))</f>
        <v/>
      </c>
      <c r="B139" s="13" t="str">
        <f>IF(Planilha1!B137="","",HLOOKUP($X$5,Planilha1!$A$1:$FZ$130,ROWS($B$1:B137),0))</f>
        <v/>
      </c>
      <c r="C139" s="16" t="str">
        <f>IF(Planilha1!B137="","",HLOOKUP($X$6,Planilha1!$A$1:$FZ$130,ROWS($C$1:C137),0))</f>
        <v/>
      </c>
      <c r="D139" s="17" t="str">
        <f>IFERROR(IF(Planilha1!B137="","",HLOOKUP($X$7,Planilha1!$A$1:$FZ$130,ROWS($D$1:D137),0)),0)</f>
        <v/>
      </c>
      <c r="E139" s="17" t="str">
        <f>IFERROR(IF(Planilha1!B137="","",HLOOKUP($X$8,Planilha1!$A$1:$FZ$130,ROWS($E$1:E137),0)),0)</f>
        <v/>
      </c>
      <c r="F139" s="17" t="str">
        <f>IFERROR(IF(Planilha1!B137="","",HLOOKUP($X$9,Planilha1!$A$1:$FZ$130,ROWS($F$1:F137),0)),0)</f>
        <v/>
      </c>
      <c r="G139" s="17" t="str">
        <f t="shared" si="33"/>
        <v/>
      </c>
      <c r="H139" s="17" t="str">
        <f t="shared" si="34"/>
        <v/>
      </c>
      <c r="I139" s="17" t="str">
        <f t="shared" si="38"/>
        <v/>
      </c>
      <c r="J139" s="17" t="str">
        <f t="shared" si="35"/>
        <v/>
      </c>
      <c r="K139" s="18" t="str">
        <f t="shared" si="36"/>
        <v/>
      </c>
      <c r="L139" s="28" t="str">
        <f>IFERROR(IF(Planilha1!B137="","",HLOOKUP($X$10,Planilha1!$A$1:$FZ$130,ROWS($L$1:L137),0)),0)</f>
        <v/>
      </c>
      <c r="M139" s="28" t="str">
        <f>IFERROR(IF(Planilha1!B137="","",HLOOKUP($X$11,Planilha1!$A$1:$FZ$130,ROWS($M$1:M137),0)),0)</f>
        <v/>
      </c>
      <c r="N139" s="30" t="str">
        <f t="shared" si="37"/>
        <v/>
      </c>
      <c r="O139" s="30"/>
      <c r="P139" s="19"/>
      <c r="Q139" s="34" t="str">
        <f t="shared" si="39"/>
        <v/>
      </c>
      <c r="R139" s="34" t="str">
        <f t="shared" si="40"/>
        <v/>
      </c>
      <c r="S139" s="36" t="str">
        <f t="shared" si="41"/>
        <v/>
      </c>
      <c r="T139" s="20" t="str">
        <f t="shared" si="42"/>
        <v/>
      </c>
      <c r="U139" s="21" t="str">
        <f t="shared" si="43"/>
        <v/>
      </c>
      <c r="V139" s="22" t="str">
        <f t="shared" si="44"/>
        <v/>
      </c>
      <c r="W139" s="23" t="str">
        <f t="shared" si="45"/>
        <v/>
      </c>
    </row>
    <row r="140" spans="1:23" ht="15" customHeight="1" x14ac:dyDescent="0.25">
      <c r="A140" s="15" t="str">
        <f>IF(Planilha1!B138="","",HLOOKUP($X$4,Planilha1!$A$1:$FZ$130,ROWS($A$1:A138),0))</f>
        <v/>
      </c>
      <c r="B140" s="13" t="str">
        <f>IF(Planilha1!B138="","",HLOOKUP($X$5,Planilha1!$A$1:$FZ$130,ROWS($B$1:B138),0))</f>
        <v/>
      </c>
      <c r="C140" s="16" t="str">
        <f>IF(Planilha1!B138="","",HLOOKUP($X$6,Planilha1!$A$1:$FZ$130,ROWS($C$1:C138),0))</f>
        <v/>
      </c>
      <c r="D140" s="17" t="str">
        <f>IFERROR(IF(Planilha1!B138="","",HLOOKUP($X$7,Planilha1!$A$1:$FZ$130,ROWS($D$1:D138),0)),0)</f>
        <v/>
      </c>
      <c r="E140" s="17" t="str">
        <f>IFERROR(IF(Planilha1!B138="","",HLOOKUP($X$8,Planilha1!$A$1:$FZ$130,ROWS($E$1:E138),0)),0)</f>
        <v/>
      </c>
      <c r="F140" s="17" t="str">
        <f>IFERROR(IF(Planilha1!B138="","",HLOOKUP($X$9,Planilha1!$A$1:$FZ$130,ROWS($F$1:F138),0)),0)</f>
        <v/>
      </c>
      <c r="G140" s="17" t="str">
        <f t="shared" si="33"/>
        <v/>
      </c>
      <c r="H140" s="17" t="str">
        <f t="shared" si="34"/>
        <v/>
      </c>
      <c r="I140" s="17" t="str">
        <f t="shared" si="38"/>
        <v/>
      </c>
      <c r="J140" s="17" t="str">
        <f t="shared" si="35"/>
        <v/>
      </c>
      <c r="K140" s="18" t="str">
        <f t="shared" si="36"/>
        <v/>
      </c>
      <c r="L140" s="28" t="str">
        <f>IFERROR(IF(Planilha1!B138="","",HLOOKUP($X$10,Planilha1!$A$1:$FZ$130,ROWS($L$1:L138),0)),0)</f>
        <v/>
      </c>
      <c r="M140" s="28" t="str">
        <f>IFERROR(IF(Planilha1!B138="","",HLOOKUP($X$11,Planilha1!$A$1:$FZ$130,ROWS($M$1:M138),0)),0)</f>
        <v/>
      </c>
      <c r="N140" s="30" t="str">
        <f t="shared" si="37"/>
        <v/>
      </c>
      <c r="O140" s="30"/>
      <c r="P140" s="19"/>
      <c r="Q140" s="34" t="str">
        <f t="shared" si="39"/>
        <v/>
      </c>
      <c r="R140" s="34" t="str">
        <f t="shared" si="40"/>
        <v/>
      </c>
      <c r="S140" s="36" t="str">
        <f t="shared" si="41"/>
        <v/>
      </c>
      <c r="T140" s="20" t="str">
        <f t="shared" si="42"/>
        <v/>
      </c>
      <c r="U140" s="21" t="str">
        <f t="shared" si="43"/>
        <v/>
      </c>
      <c r="V140" s="22" t="str">
        <f t="shared" si="44"/>
        <v/>
      </c>
      <c r="W140" s="23" t="str">
        <f t="shared" si="45"/>
        <v/>
      </c>
    </row>
    <row r="141" spans="1:23" ht="15" customHeight="1" x14ac:dyDescent="0.25">
      <c r="A141" s="15" t="str">
        <f>IF(Planilha1!B139="","",HLOOKUP($X$4,Planilha1!$A$1:$FZ$130,ROWS($A$1:A139),0))</f>
        <v/>
      </c>
      <c r="B141" s="13" t="str">
        <f>IF(Planilha1!B139="","",HLOOKUP($X$5,Planilha1!$A$1:$FZ$130,ROWS($B$1:B139),0))</f>
        <v/>
      </c>
      <c r="C141" s="16" t="str">
        <f>IF(Planilha1!B139="","",HLOOKUP($X$6,Planilha1!$A$1:$FZ$130,ROWS($C$1:C139),0))</f>
        <v/>
      </c>
      <c r="D141" s="17" t="str">
        <f>IFERROR(IF(Planilha1!B139="","",HLOOKUP($X$7,Planilha1!$A$1:$FZ$130,ROWS($D$1:D139),0)),0)</f>
        <v/>
      </c>
      <c r="E141" s="17" t="str">
        <f>IFERROR(IF(Planilha1!B139="","",HLOOKUP($X$8,Planilha1!$A$1:$FZ$130,ROWS($E$1:E139),0)),0)</f>
        <v/>
      </c>
      <c r="F141" s="17" t="str">
        <f>IFERROR(IF(Planilha1!B139="","",HLOOKUP($X$9,Planilha1!$A$1:$FZ$130,ROWS($F$1:F139),0)),0)</f>
        <v/>
      </c>
      <c r="G141" s="17" t="str">
        <f t="shared" si="33"/>
        <v/>
      </c>
      <c r="H141" s="17" t="str">
        <f t="shared" si="34"/>
        <v/>
      </c>
      <c r="I141" s="17" t="str">
        <f t="shared" si="38"/>
        <v/>
      </c>
      <c r="J141" s="17" t="str">
        <f t="shared" si="35"/>
        <v/>
      </c>
      <c r="K141" s="18" t="str">
        <f t="shared" si="36"/>
        <v/>
      </c>
      <c r="L141" s="28" t="str">
        <f>IFERROR(IF(Planilha1!B139="","",HLOOKUP($X$10,Planilha1!$A$1:$FZ$130,ROWS($L$1:L139),0)),0)</f>
        <v/>
      </c>
      <c r="M141" s="28" t="str">
        <f>IFERROR(IF(Planilha1!B139="","",HLOOKUP($X$11,Planilha1!$A$1:$FZ$130,ROWS($M$1:M139),0)),0)</f>
        <v/>
      </c>
      <c r="N141" s="30" t="str">
        <f t="shared" si="37"/>
        <v/>
      </c>
      <c r="O141" s="30"/>
      <c r="P141" s="19"/>
      <c r="Q141" s="34" t="str">
        <f t="shared" si="39"/>
        <v/>
      </c>
      <c r="R141" s="34" t="str">
        <f t="shared" si="40"/>
        <v/>
      </c>
      <c r="S141" s="36" t="str">
        <f t="shared" si="41"/>
        <v/>
      </c>
      <c r="T141" s="20" t="str">
        <f t="shared" si="42"/>
        <v/>
      </c>
      <c r="U141" s="21" t="str">
        <f t="shared" si="43"/>
        <v/>
      </c>
      <c r="V141" s="22" t="str">
        <f t="shared" si="44"/>
        <v/>
      </c>
      <c r="W141" s="23" t="str">
        <f t="shared" si="45"/>
        <v/>
      </c>
    </row>
    <row r="142" spans="1:23" ht="15" customHeight="1" x14ac:dyDescent="0.25">
      <c r="A142" s="15" t="str">
        <f>IF(Planilha1!B140="","",HLOOKUP($X$4,Planilha1!$A$1:$FZ$130,ROWS($A$1:A140),0))</f>
        <v/>
      </c>
      <c r="B142" s="13" t="str">
        <f>IF(Planilha1!B140="","",HLOOKUP($X$5,Planilha1!$A$1:$FZ$130,ROWS($B$1:B140),0))</f>
        <v/>
      </c>
      <c r="C142" s="16" t="str">
        <f>IF(Planilha1!B140="","",HLOOKUP($X$6,Planilha1!$A$1:$FZ$130,ROWS($C$1:C140),0))</f>
        <v/>
      </c>
      <c r="D142" s="17" t="str">
        <f>IFERROR(IF(Planilha1!B140="","",HLOOKUP($X$7,Planilha1!$A$1:$FZ$130,ROWS($D$1:D140),0)),0)</f>
        <v/>
      </c>
      <c r="E142" s="17" t="str">
        <f>IFERROR(IF(Planilha1!B140="","",HLOOKUP($X$8,Planilha1!$A$1:$FZ$130,ROWS($E$1:E140),0)),0)</f>
        <v/>
      </c>
      <c r="F142" s="17" t="str">
        <f>IFERROR(IF(Planilha1!B140="","",HLOOKUP($X$9,Planilha1!$A$1:$FZ$130,ROWS($F$1:F140),0)),0)</f>
        <v/>
      </c>
      <c r="G142" s="17" t="str">
        <f t="shared" si="33"/>
        <v/>
      </c>
      <c r="H142" s="17" t="str">
        <f t="shared" si="34"/>
        <v/>
      </c>
      <c r="I142" s="17" t="str">
        <f t="shared" si="38"/>
        <v/>
      </c>
      <c r="J142" s="17" t="str">
        <f t="shared" si="35"/>
        <v/>
      </c>
      <c r="K142" s="18" t="str">
        <f t="shared" si="36"/>
        <v/>
      </c>
      <c r="L142" s="28" t="str">
        <f>IFERROR(IF(Planilha1!B140="","",HLOOKUP($X$10,Planilha1!$A$1:$FZ$130,ROWS($L$1:L140),0)),0)</f>
        <v/>
      </c>
      <c r="M142" s="28" t="str">
        <f>IFERROR(IF(Planilha1!B140="","",HLOOKUP($X$11,Planilha1!$A$1:$FZ$130,ROWS($M$1:M140),0)),0)</f>
        <v/>
      </c>
      <c r="N142" s="30" t="str">
        <f t="shared" si="37"/>
        <v/>
      </c>
      <c r="O142" s="30"/>
      <c r="P142" s="19"/>
      <c r="Q142" s="34" t="str">
        <f t="shared" si="39"/>
        <v/>
      </c>
      <c r="R142" s="34" t="str">
        <f t="shared" si="40"/>
        <v/>
      </c>
      <c r="S142" s="36" t="str">
        <f t="shared" si="41"/>
        <v/>
      </c>
      <c r="T142" s="20" t="str">
        <f t="shared" si="42"/>
        <v/>
      </c>
      <c r="U142" s="21" t="str">
        <f t="shared" si="43"/>
        <v/>
      </c>
      <c r="V142" s="22" t="str">
        <f t="shared" si="44"/>
        <v/>
      </c>
      <c r="W142" s="23" t="str">
        <f t="shared" si="45"/>
        <v/>
      </c>
    </row>
    <row r="143" spans="1:23" ht="15" customHeight="1" x14ac:dyDescent="0.25">
      <c r="A143" s="15" t="str">
        <f>IF(Planilha1!B141="","",HLOOKUP($X$4,Planilha1!$A$1:$FZ$130,ROWS($A$1:A141),0))</f>
        <v/>
      </c>
      <c r="B143" s="13" t="str">
        <f>IF(Planilha1!B141="","",HLOOKUP($X$5,Planilha1!$A$1:$FZ$130,ROWS($B$1:B141),0))</f>
        <v/>
      </c>
      <c r="C143" s="16" t="str">
        <f>IF(Planilha1!B141="","",HLOOKUP($X$6,Planilha1!$A$1:$FZ$130,ROWS($C$1:C141),0))</f>
        <v/>
      </c>
      <c r="D143" s="17" t="str">
        <f>IFERROR(IF(Planilha1!B141="","",HLOOKUP($X$7,Planilha1!$A$1:$FZ$130,ROWS($D$1:D141),0)),0)</f>
        <v/>
      </c>
      <c r="E143" s="17" t="str">
        <f>IFERROR(IF(Planilha1!B141="","",HLOOKUP($X$8,Planilha1!$A$1:$FZ$130,ROWS($E$1:E141),0)),0)</f>
        <v/>
      </c>
      <c r="F143" s="17" t="str">
        <f>IFERROR(IF(Planilha1!B141="","",HLOOKUP($X$9,Planilha1!$A$1:$FZ$130,ROWS($F$1:F141),0)),0)</f>
        <v/>
      </c>
      <c r="G143" s="17" t="str">
        <f t="shared" si="33"/>
        <v/>
      </c>
      <c r="H143" s="17" t="str">
        <f t="shared" si="34"/>
        <v/>
      </c>
      <c r="I143" s="17" t="str">
        <f t="shared" si="38"/>
        <v/>
      </c>
      <c r="J143" s="17" t="str">
        <f t="shared" si="35"/>
        <v/>
      </c>
      <c r="K143" s="18" t="str">
        <f t="shared" si="36"/>
        <v/>
      </c>
      <c r="L143" s="28" t="str">
        <f>IFERROR(IF(Planilha1!B141="","",HLOOKUP($X$10,Planilha1!$A$1:$FZ$130,ROWS($L$1:L141),0)),0)</f>
        <v/>
      </c>
      <c r="M143" s="28" t="str">
        <f>IFERROR(IF(Planilha1!B141="","",HLOOKUP($X$11,Planilha1!$A$1:$FZ$130,ROWS($M$1:M141),0)),0)</f>
        <v/>
      </c>
      <c r="N143" s="30" t="str">
        <f t="shared" si="37"/>
        <v/>
      </c>
      <c r="O143" s="30"/>
      <c r="P143" s="19"/>
      <c r="Q143" s="34" t="str">
        <f t="shared" si="39"/>
        <v/>
      </c>
      <c r="R143" s="34" t="str">
        <f t="shared" si="40"/>
        <v/>
      </c>
      <c r="S143" s="36" t="str">
        <f t="shared" si="41"/>
        <v/>
      </c>
      <c r="T143" s="20" t="str">
        <f t="shared" si="42"/>
        <v/>
      </c>
      <c r="U143" s="21" t="str">
        <f t="shared" si="43"/>
        <v/>
      </c>
      <c r="V143" s="22" t="str">
        <f t="shared" si="44"/>
        <v/>
      </c>
      <c r="W143" s="23" t="str">
        <f t="shared" si="45"/>
        <v/>
      </c>
    </row>
    <row r="144" spans="1:23" ht="15" customHeight="1" x14ac:dyDescent="0.25">
      <c r="A144" s="15" t="str">
        <f>IF(Planilha1!B142="","",HLOOKUP($X$4,Planilha1!$A$1:$FZ$130,ROWS($A$1:A142),0))</f>
        <v/>
      </c>
      <c r="B144" s="13" t="str">
        <f>IF(Planilha1!B142="","",HLOOKUP($X$5,Planilha1!$A$1:$FZ$130,ROWS($B$1:B142),0))</f>
        <v/>
      </c>
      <c r="C144" s="16" t="str">
        <f>IF(Planilha1!B142="","",HLOOKUP($X$6,Planilha1!$A$1:$FZ$130,ROWS($C$1:C142),0))</f>
        <v/>
      </c>
      <c r="D144" s="17" t="str">
        <f>IFERROR(IF(Planilha1!B142="","",HLOOKUP($X$7,Planilha1!$A$1:$FZ$130,ROWS($D$1:D142),0)),0)</f>
        <v/>
      </c>
      <c r="E144" s="17" t="str">
        <f>IFERROR(IF(Planilha1!B142="","",HLOOKUP($X$8,Planilha1!$A$1:$FZ$130,ROWS($E$1:E142),0)),0)</f>
        <v/>
      </c>
      <c r="F144" s="17" t="str">
        <f>IFERROR(IF(Planilha1!B142="","",HLOOKUP($X$9,Planilha1!$A$1:$FZ$130,ROWS($F$1:F142),0)),0)</f>
        <v/>
      </c>
      <c r="G144" s="17" t="str">
        <f t="shared" si="33"/>
        <v/>
      </c>
      <c r="H144" s="17" t="str">
        <f t="shared" si="34"/>
        <v/>
      </c>
      <c r="I144" s="17" t="str">
        <f t="shared" si="38"/>
        <v/>
      </c>
      <c r="J144" s="17" t="str">
        <f t="shared" si="35"/>
        <v/>
      </c>
      <c r="K144" s="18" t="str">
        <f t="shared" si="36"/>
        <v/>
      </c>
      <c r="L144" s="28" t="str">
        <f>IFERROR(IF(Planilha1!B142="","",HLOOKUP($X$10,Planilha1!$A$1:$FZ$130,ROWS($L$1:L142),0)),0)</f>
        <v/>
      </c>
      <c r="M144" s="28" t="str">
        <f>IFERROR(IF(Planilha1!B142="","",HLOOKUP($X$11,Planilha1!$A$1:$FZ$130,ROWS($M$1:M142),0)),0)</f>
        <v/>
      </c>
      <c r="N144" s="30" t="str">
        <f t="shared" si="37"/>
        <v/>
      </c>
      <c r="O144" s="30"/>
      <c r="P144" s="19"/>
      <c r="Q144" s="34" t="str">
        <f t="shared" si="39"/>
        <v/>
      </c>
      <c r="R144" s="34" t="str">
        <f t="shared" si="40"/>
        <v/>
      </c>
      <c r="S144" s="36" t="str">
        <f t="shared" si="41"/>
        <v/>
      </c>
      <c r="T144" s="20" t="str">
        <f t="shared" si="42"/>
        <v/>
      </c>
      <c r="U144" s="21" t="str">
        <f t="shared" si="43"/>
        <v/>
      </c>
      <c r="V144" s="22" t="str">
        <f t="shared" si="44"/>
        <v/>
      </c>
      <c r="W144" s="23" t="str">
        <f t="shared" si="45"/>
        <v/>
      </c>
    </row>
    <row r="145" spans="1:23" ht="15" customHeight="1" x14ac:dyDescent="0.25">
      <c r="A145" s="15" t="str">
        <f>IF(Planilha1!B143="","",HLOOKUP($X$4,Planilha1!$A$1:$FZ$130,ROWS($A$1:A143),0))</f>
        <v/>
      </c>
      <c r="B145" s="13" t="str">
        <f>IF(Planilha1!B143="","",HLOOKUP($X$5,Planilha1!$A$1:$FZ$130,ROWS($B$1:B143),0))</f>
        <v/>
      </c>
      <c r="C145" s="16" t="str">
        <f>IF(Planilha1!B143="","",HLOOKUP($X$6,Planilha1!$A$1:$FZ$130,ROWS($C$1:C143),0))</f>
        <v/>
      </c>
      <c r="D145" s="17" t="str">
        <f>IFERROR(IF(Planilha1!B143="","",HLOOKUP($X$7,Planilha1!$A$1:$FZ$130,ROWS($D$1:D143),0)),0)</f>
        <v/>
      </c>
      <c r="E145" s="17" t="str">
        <f>IFERROR(IF(Planilha1!B143="","",HLOOKUP($X$8,Planilha1!$A$1:$FZ$130,ROWS($E$1:E143),0)),0)</f>
        <v/>
      </c>
      <c r="F145" s="17" t="str">
        <f>IFERROR(IF(Planilha1!B143="","",HLOOKUP($X$9,Planilha1!$A$1:$FZ$130,ROWS($F$1:F143),0)),0)</f>
        <v/>
      </c>
      <c r="G145" s="17" t="str">
        <f t="shared" si="33"/>
        <v/>
      </c>
      <c r="H145" s="17" t="str">
        <f t="shared" si="34"/>
        <v/>
      </c>
      <c r="I145" s="17" t="str">
        <f t="shared" si="38"/>
        <v/>
      </c>
      <c r="J145" s="17" t="str">
        <f t="shared" si="35"/>
        <v/>
      </c>
      <c r="K145" s="18" t="str">
        <f t="shared" si="36"/>
        <v/>
      </c>
      <c r="L145" s="28" t="str">
        <f>IFERROR(IF(Planilha1!B143="","",HLOOKUP($X$10,Planilha1!$A$1:$FZ$130,ROWS($L$1:L143),0)),0)</f>
        <v/>
      </c>
      <c r="M145" s="28" t="str">
        <f>IFERROR(IF(Planilha1!B143="","",HLOOKUP($X$11,Planilha1!$A$1:$FZ$130,ROWS($M$1:M143),0)),0)</f>
        <v/>
      </c>
      <c r="N145" s="30" t="str">
        <f t="shared" si="37"/>
        <v/>
      </c>
      <c r="O145" s="30"/>
      <c r="P145" s="19"/>
      <c r="Q145" s="34" t="str">
        <f t="shared" si="39"/>
        <v/>
      </c>
      <c r="R145" s="34" t="str">
        <f t="shared" si="40"/>
        <v/>
      </c>
      <c r="S145" s="36" t="str">
        <f t="shared" si="41"/>
        <v/>
      </c>
      <c r="T145" s="20" t="str">
        <f t="shared" si="42"/>
        <v/>
      </c>
      <c r="U145" s="21" t="str">
        <f t="shared" si="43"/>
        <v/>
      </c>
      <c r="V145" s="22" t="str">
        <f t="shared" si="44"/>
        <v/>
      </c>
      <c r="W145" s="23" t="str">
        <f t="shared" si="45"/>
        <v/>
      </c>
    </row>
    <row r="146" spans="1:23" ht="15" customHeight="1" x14ac:dyDescent="0.25">
      <c r="A146" s="15" t="str">
        <f>IF(Planilha1!B144="","",HLOOKUP($X$4,Planilha1!$A$1:$FZ$130,ROWS($A$1:A144),0))</f>
        <v/>
      </c>
      <c r="B146" s="13" t="str">
        <f>IF(Planilha1!B144="","",HLOOKUP($X$5,Planilha1!$A$1:$FZ$130,ROWS($B$1:B144),0))</f>
        <v/>
      </c>
      <c r="C146" s="16" t="str">
        <f>IF(Planilha1!B144="","",HLOOKUP($X$6,Planilha1!$A$1:$FZ$130,ROWS($C$1:C144),0))</f>
        <v/>
      </c>
      <c r="D146" s="17" t="str">
        <f>IFERROR(IF(Planilha1!B144="","",HLOOKUP($X$7,Planilha1!$A$1:$FZ$130,ROWS($D$1:D144),0)),0)</f>
        <v/>
      </c>
      <c r="E146" s="17" t="str">
        <f>IFERROR(IF(Planilha1!B144="","",HLOOKUP($X$8,Planilha1!$A$1:$FZ$130,ROWS($E$1:E144),0)),0)</f>
        <v/>
      </c>
      <c r="F146" s="17" t="str">
        <f>IFERROR(IF(Planilha1!B144="","",HLOOKUP($X$9,Planilha1!$A$1:$FZ$130,ROWS($F$1:F144),0)),0)</f>
        <v/>
      </c>
      <c r="G146" s="17" t="str">
        <f t="shared" si="33"/>
        <v/>
      </c>
      <c r="H146" s="17" t="str">
        <f t="shared" si="34"/>
        <v/>
      </c>
      <c r="I146" s="17" t="str">
        <f t="shared" si="38"/>
        <v/>
      </c>
      <c r="J146" s="17" t="str">
        <f t="shared" si="35"/>
        <v/>
      </c>
      <c r="K146" s="18" t="str">
        <f t="shared" si="36"/>
        <v/>
      </c>
      <c r="L146" s="28" t="str">
        <f>IFERROR(IF(Planilha1!B144="","",HLOOKUP($X$10,Planilha1!$A$1:$FZ$130,ROWS($L$1:L144),0)),0)</f>
        <v/>
      </c>
      <c r="M146" s="28" t="str">
        <f>IFERROR(IF(Planilha1!B144="","",HLOOKUP($X$11,Planilha1!$A$1:$FZ$130,ROWS($M$1:M144),0)),0)</f>
        <v/>
      </c>
      <c r="N146" s="30" t="str">
        <f t="shared" si="37"/>
        <v/>
      </c>
      <c r="O146" s="30"/>
      <c r="P146" s="19"/>
      <c r="Q146" s="34" t="str">
        <f t="shared" si="39"/>
        <v/>
      </c>
      <c r="R146" s="34" t="str">
        <f t="shared" si="40"/>
        <v/>
      </c>
      <c r="S146" s="36" t="str">
        <f t="shared" si="41"/>
        <v/>
      </c>
      <c r="T146" s="20" t="str">
        <f t="shared" si="42"/>
        <v/>
      </c>
      <c r="U146" s="21" t="str">
        <f t="shared" si="43"/>
        <v/>
      </c>
      <c r="V146" s="22" t="str">
        <f t="shared" si="44"/>
        <v/>
      </c>
      <c r="W146" s="23" t="str">
        <f t="shared" si="45"/>
        <v/>
      </c>
    </row>
    <row r="147" spans="1:23" ht="15" customHeight="1" x14ac:dyDescent="0.25">
      <c r="A147" s="15" t="str">
        <f>IF(Planilha1!B145="","",HLOOKUP($X$4,Planilha1!$A$1:$FZ$130,ROWS($A$1:A145),0))</f>
        <v/>
      </c>
      <c r="B147" s="13" t="str">
        <f>IF(Planilha1!B145="","",HLOOKUP($X$5,Planilha1!$A$1:$FZ$130,ROWS($B$1:B145),0))</f>
        <v/>
      </c>
      <c r="C147" s="16" t="str">
        <f>IF(Planilha1!B145="","",HLOOKUP($X$6,Planilha1!$A$1:$FZ$130,ROWS($C$1:C145),0))</f>
        <v/>
      </c>
      <c r="D147" s="17" t="str">
        <f>IFERROR(IF(Planilha1!B145="","",HLOOKUP($X$7,Planilha1!$A$1:$FZ$130,ROWS($D$1:D145),0)),0)</f>
        <v/>
      </c>
      <c r="E147" s="17" t="str">
        <f>IFERROR(IF(Planilha1!B145="","",HLOOKUP($X$8,Planilha1!$A$1:$FZ$130,ROWS($E$1:E145),0)),0)</f>
        <v/>
      </c>
      <c r="F147" s="17" t="str">
        <f>IFERROR(IF(Planilha1!B145="","",HLOOKUP($X$9,Planilha1!$A$1:$FZ$130,ROWS($F$1:F145),0)),0)</f>
        <v/>
      </c>
      <c r="G147" s="17" t="str">
        <f t="shared" si="33"/>
        <v/>
      </c>
      <c r="H147" s="17" t="str">
        <f t="shared" si="34"/>
        <v/>
      </c>
      <c r="I147" s="17" t="str">
        <f t="shared" si="38"/>
        <v/>
      </c>
      <c r="J147" s="17" t="str">
        <f t="shared" si="35"/>
        <v/>
      </c>
      <c r="K147" s="18" t="str">
        <f t="shared" si="36"/>
        <v/>
      </c>
      <c r="L147" s="28" t="str">
        <f>IFERROR(IF(Planilha1!B145="","",HLOOKUP($X$10,Planilha1!$A$1:$FZ$130,ROWS($L$1:L145),0)),0)</f>
        <v/>
      </c>
      <c r="M147" s="28" t="str">
        <f>IFERROR(IF(Planilha1!B145="","",HLOOKUP($X$11,Planilha1!$A$1:$FZ$130,ROWS($M$1:M145),0)),0)</f>
        <v/>
      </c>
      <c r="N147" s="30" t="str">
        <f t="shared" si="37"/>
        <v/>
      </c>
      <c r="O147" s="30"/>
      <c r="P147" s="19"/>
      <c r="Q147" s="34" t="str">
        <f t="shared" si="39"/>
        <v/>
      </c>
      <c r="R147" s="34" t="str">
        <f t="shared" si="40"/>
        <v/>
      </c>
      <c r="S147" s="36" t="str">
        <f t="shared" si="41"/>
        <v/>
      </c>
      <c r="T147" s="20" t="str">
        <f t="shared" si="42"/>
        <v/>
      </c>
      <c r="U147" s="21" t="str">
        <f t="shared" si="43"/>
        <v/>
      </c>
      <c r="V147" s="22" t="str">
        <f t="shared" si="44"/>
        <v/>
      </c>
      <c r="W147" s="23" t="str">
        <f t="shared" si="45"/>
        <v/>
      </c>
    </row>
    <row r="148" spans="1:23" ht="15" customHeight="1" x14ac:dyDescent="0.25">
      <c r="A148" s="15" t="str">
        <f>IF(Planilha1!B146="","",HLOOKUP($X$4,Planilha1!$A$1:$FZ$130,ROWS($A$1:A146),0))</f>
        <v/>
      </c>
      <c r="B148" s="13" t="str">
        <f>IF(Planilha1!B146="","",HLOOKUP($X$5,Planilha1!$A$1:$FZ$130,ROWS($B$1:B146),0))</f>
        <v/>
      </c>
      <c r="C148" s="16" t="str">
        <f>IF(Planilha1!B146="","",HLOOKUP($X$6,Planilha1!$A$1:$FZ$130,ROWS($C$1:C146),0))</f>
        <v/>
      </c>
      <c r="D148" s="17" t="str">
        <f>IFERROR(IF(Planilha1!B146="","",HLOOKUP($X$7,Planilha1!$A$1:$FZ$130,ROWS($D$1:D146),0)),0)</f>
        <v/>
      </c>
      <c r="E148" s="17" t="str">
        <f>IFERROR(IF(Planilha1!B146="","",HLOOKUP($X$8,Planilha1!$A$1:$FZ$130,ROWS($E$1:E146),0)),0)</f>
        <v/>
      </c>
      <c r="F148" s="17" t="str">
        <f>IFERROR(IF(Planilha1!B146="","",HLOOKUP($X$9,Planilha1!$A$1:$FZ$130,ROWS($F$1:F146),0)),0)</f>
        <v/>
      </c>
      <c r="G148" s="17" t="str">
        <f t="shared" si="33"/>
        <v/>
      </c>
      <c r="H148" s="17" t="str">
        <f t="shared" si="34"/>
        <v/>
      </c>
      <c r="I148" s="17" t="str">
        <f t="shared" si="38"/>
        <v/>
      </c>
      <c r="J148" s="17" t="str">
        <f t="shared" si="35"/>
        <v/>
      </c>
      <c r="K148" s="18" t="str">
        <f t="shared" si="36"/>
        <v/>
      </c>
      <c r="L148" s="28" t="str">
        <f>IFERROR(IF(Planilha1!B146="","",HLOOKUP($X$10,Planilha1!$A$1:$FZ$130,ROWS($L$1:L146),0)),0)</f>
        <v/>
      </c>
      <c r="M148" s="28" t="str">
        <f>IFERROR(IF(Planilha1!B146="","",HLOOKUP($X$11,Planilha1!$A$1:$FZ$130,ROWS($M$1:M146),0)),0)</f>
        <v/>
      </c>
      <c r="N148" s="30" t="str">
        <f t="shared" si="37"/>
        <v/>
      </c>
      <c r="O148" s="30"/>
      <c r="P148" s="19"/>
      <c r="Q148" s="34" t="str">
        <f t="shared" si="39"/>
        <v/>
      </c>
      <c r="R148" s="34" t="str">
        <f t="shared" si="40"/>
        <v/>
      </c>
      <c r="S148" s="36" t="str">
        <f t="shared" si="41"/>
        <v/>
      </c>
      <c r="T148" s="20" t="str">
        <f t="shared" si="42"/>
        <v/>
      </c>
      <c r="U148" s="21" t="str">
        <f t="shared" si="43"/>
        <v/>
      </c>
      <c r="V148" s="22" t="str">
        <f t="shared" si="44"/>
        <v/>
      </c>
      <c r="W148" s="23" t="str">
        <f t="shared" si="45"/>
        <v/>
      </c>
    </row>
    <row r="149" spans="1:23" ht="15" customHeight="1" x14ac:dyDescent="0.25">
      <c r="A149" s="15" t="str">
        <f>IF(Planilha1!B147="","",HLOOKUP($X$4,Planilha1!$A$1:$FZ$130,ROWS($A$1:A147),0))</f>
        <v/>
      </c>
      <c r="B149" s="13" t="str">
        <f>IF(Planilha1!B147="","",HLOOKUP($X$5,Planilha1!$A$1:$FZ$130,ROWS($B$1:B147),0))</f>
        <v/>
      </c>
      <c r="C149" s="16" t="str">
        <f>IF(Planilha1!B147="","",HLOOKUP($X$6,Planilha1!$A$1:$FZ$130,ROWS($C$1:C147),0))</f>
        <v/>
      </c>
      <c r="D149" s="17" t="str">
        <f>IFERROR(IF(Planilha1!B147="","",HLOOKUP($X$7,Planilha1!$A$1:$FZ$130,ROWS($D$1:D147),0)),0)</f>
        <v/>
      </c>
      <c r="E149" s="17" t="str">
        <f>IFERROR(IF(Planilha1!B147="","",HLOOKUP($X$8,Planilha1!$A$1:$FZ$130,ROWS($E$1:E147),0)),0)</f>
        <v/>
      </c>
      <c r="F149" s="17" t="str">
        <f>IFERROR(IF(Planilha1!B147="","",HLOOKUP($X$9,Planilha1!$A$1:$FZ$130,ROWS($F$1:F147),0)),0)</f>
        <v/>
      </c>
      <c r="G149" s="17" t="str">
        <f t="shared" si="33"/>
        <v/>
      </c>
      <c r="H149" s="17" t="str">
        <f t="shared" si="34"/>
        <v/>
      </c>
      <c r="I149" s="17" t="str">
        <f t="shared" si="38"/>
        <v/>
      </c>
      <c r="J149" s="17" t="str">
        <f t="shared" si="35"/>
        <v/>
      </c>
      <c r="K149" s="18" t="str">
        <f t="shared" si="36"/>
        <v/>
      </c>
      <c r="L149" s="28" t="str">
        <f>IFERROR(IF(Planilha1!B147="","",HLOOKUP($X$10,Planilha1!$A$1:$FZ$130,ROWS($L$1:L147),0)),0)</f>
        <v/>
      </c>
      <c r="M149" s="28" t="str">
        <f>IFERROR(IF(Planilha1!B147="","",HLOOKUP($X$11,Planilha1!$A$1:$FZ$130,ROWS($M$1:M147),0)),0)</f>
        <v/>
      </c>
      <c r="N149" s="30" t="str">
        <f t="shared" si="37"/>
        <v/>
      </c>
      <c r="O149" s="30"/>
      <c r="P149" s="19"/>
      <c r="Q149" s="34" t="str">
        <f t="shared" si="39"/>
        <v/>
      </c>
      <c r="R149" s="34" t="str">
        <f t="shared" si="40"/>
        <v/>
      </c>
      <c r="S149" s="36" t="str">
        <f t="shared" si="41"/>
        <v/>
      </c>
      <c r="T149" s="20" t="str">
        <f t="shared" si="42"/>
        <v/>
      </c>
      <c r="U149" s="21" t="str">
        <f t="shared" si="43"/>
        <v/>
      </c>
      <c r="V149" s="22" t="str">
        <f t="shared" si="44"/>
        <v/>
      </c>
      <c r="W149" s="23" t="str">
        <f t="shared" si="45"/>
        <v/>
      </c>
    </row>
    <row r="150" spans="1:23" ht="15" customHeight="1" x14ac:dyDescent="0.25">
      <c r="A150" s="15" t="str">
        <f>IF(Planilha1!B148="","",HLOOKUP($X$4,Planilha1!$A$1:$FZ$130,ROWS($A$1:A148),0))</f>
        <v/>
      </c>
      <c r="B150" s="13" t="str">
        <f>IF(Planilha1!B148="","",HLOOKUP($X$5,Planilha1!$A$1:$FZ$130,ROWS($B$1:B148),0))</f>
        <v/>
      </c>
      <c r="C150" s="16" t="str">
        <f>IF(Planilha1!B148="","",HLOOKUP($X$6,Planilha1!$A$1:$FZ$130,ROWS($C$1:C148),0))</f>
        <v/>
      </c>
      <c r="D150" s="17" t="str">
        <f>IFERROR(IF(Planilha1!B148="","",HLOOKUP($X$7,Planilha1!$A$1:$FZ$130,ROWS($D$1:D148),0)),0)</f>
        <v/>
      </c>
      <c r="E150" s="17" t="str">
        <f>IFERROR(IF(Planilha1!B148="","",HLOOKUP($X$8,Planilha1!$A$1:$FZ$130,ROWS($E$1:E148),0)),0)</f>
        <v/>
      </c>
      <c r="F150" s="17" t="str">
        <f>IFERROR(IF(Planilha1!B148="","",HLOOKUP($X$9,Planilha1!$A$1:$FZ$130,ROWS($F$1:F148),0)),0)</f>
        <v/>
      </c>
      <c r="G150" s="17" t="str">
        <f t="shared" si="33"/>
        <v/>
      </c>
      <c r="H150" s="17" t="str">
        <f t="shared" si="34"/>
        <v/>
      </c>
      <c r="I150" s="17" t="str">
        <f t="shared" si="38"/>
        <v/>
      </c>
      <c r="J150" s="17" t="str">
        <f t="shared" si="35"/>
        <v/>
      </c>
      <c r="K150" s="18" t="str">
        <f t="shared" si="36"/>
        <v/>
      </c>
      <c r="L150" s="28" t="str">
        <f>IFERROR(IF(Planilha1!B148="","",HLOOKUP($X$10,Planilha1!$A$1:$FZ$130,ROWS($L$1:L148),0)),0)</f>
        <v/>
      </c>
      <c r="M150" s="28" t="str">
        <f>IFERROR(IF(Planilha1!B148="","",HLOOKUP($X$11,Planilha1!$A$1:$FZ$130,ROWS($M$1:M148),0)),0)</f>
        <v/>
      </c>
      <c r="N150" s="30" t="str">
        <f t="shared" si="37"/>
        <v/>
      </c>
      <c r="O150" s="30"/>
      <c r="P150" s="19"/>
      <c r="Q150" s="34" t="str">
        <f t="shared" si="39"/>
        <v/>
      </c>
      <c r="R150" s="34" t="str">
        <f t="shared" si="40"/>
        <v/>
      </c>
      <c r="S150" s="36" t="str">
        <f t="shared" si="41"/>
        <v/>
      </c>
      <c r="T150" s="20" t="str">
        <f t="shared" si="42"/>
        <v/>
      </c>
      <c r="U150" s="21" t="str">
        <f t="shared" si="43"/>
        <v/>
      </c>
      <c r="V150" s="22" t="str">
        <f t="shared" si="44"/>
        <v/>
      </c>
      <c r="W150" s="23" t="str">
        <f t="shared" si="45"/>
        <v/>
      </c>
    </row>
    <row r="151" spans="1:23" ht="15" customHeight="1" x14ac:dyDescent="0.25">
      <c r="O151" s="30"/>
    </row>
  </sheetData>
  <sheetProtection selectLockedCells="1"/>
  <mergeCells count="1">
    <mergeCell ref="B1:D1"/>
  </mergeCells>
  <conditionalFormatting sqref="K4:K150">
    <cfRule type="cellIs" dxfId="2" priority="5" operator="notEqual">
      <formula>0</formula>
    </cfRule>
  </conditionalFormatting>
  <conditionalFormatting sqref="C4:C150">
    <cfRule type="expression" dxfId="1" priority="3">
      <formula>IF(P4="X",TRUE)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</dc:creator>
  <cp:lastModifiedBy>Rodighero e Cia. Ltda.</cp:lastModifiedBy>
  <dcterms:created xsi:type="dcterms:W3CDTF">2020-11-10T13:30:51Z</dcterms:created>
  <dcterms:modified xsi:type="dcterms:W3CDTF">2022-10-19T21:04:20Z</dcterms:modified>
</cp:coreProperties>
</file>