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firstSheet="1" activeTab="1"/>
  </bookViews>
  <sheets>
    <sheet name="CLASSIFICAÇÃO (teste)" sheetId="5" state="hidden" r:id="rId1"/>
    <sheet name="GRUPOS" sheetId="7" r:id="rId2"/>
    <sheet name="CLASSIFICAÇÃO 1a FASE" sheetId="6" r:id="rId3"/>
    <sheet name="FASE DE CHAVES" sheetId="2" r:id="rId4"/>
    <sheet name="Plan3" sheetId="3" r:id="rId5"/>
  </sheets>
  <calcPr calcId="145621"/>
</workbook>
</file>

<file path=xl/calcChain.xml><?xml version="1.0" encoding="utf-8"?>
<calcChain xmlns="http://schemas.openxmlformats.org/spreadsheetml/2006/main">
  <c r="K27" i="2" l="1"/>
  <c r="K11" i="2"/>
  <c r="G31" i="2"/>
  <c r="G23" i="2"/>
  <c r="G15" i="2"/>
  <c r="G7" i="2"/>
  <c r="C33" i="2"/>
  <c r="C29" i="2"/>
  <c r="C25" i="2"/>
  <c r="C21" i="2"/>
  <c r="C17" i="2"/>
  <c r="C13" i="2"/>
  <c r="C9" i="2"/>
  <c r="C5" i="2"/>
  <c r="AF9" i="2"/>
  <c r="C43" i="7"/>
  <c r="C44" i="7" s="1"/>
  <c r="C45" i="7" s="1"/>
  <c r="C38" i="7"/>
  <c r="C39" i="7" s="1"/>
  <c r="C33" i="7"/>
  <c r="C28" i="7"/>
  <c r="C24" i="7"/>
  <c r="C25" i="7" s="1"/>
  <c r="C23" i="7"/>
  <c r="C19" i="7"/>
  <c r="C18" i="7"/>
  <c r="C20" i="7" s="1"/>
  <c r="C13" i="7"/>
  <c r="C10" i="7"/>
  <c r="C9" i="7"/>
  <c r="E9" i="7" s="1"/>
  <c r="C8" i="7"/>
  <c r="E7" i="7"/>
  <c r="D5" i="2" s="1"/>
  <c r="B12" i="7"/>
  <c r="B7" i="7"/>
  <c r="H7" i="2" l="1"/>
  <c r="C40" i="7"/>
  <c r="C35" i="7"/>
  <c r="C34" i="7"/>
  <c r="C29" i="7"/>
  <c r="C30" i="7" s="1"/>
  <c r="C14" i="7"/>
  <c r="C15" i="7" s="1"/>
  <c r="B9" i="7"/>
  <c r="B8" i="7"/>
  <c r="E8" i="7"/>
  <c r="E10" i="7" l="1"/>
  <c r="B10" i="7"/>
  <c r="J10" i="7"/>
  <c r="J9" i="7"/>
  <c r="J7" i="7"/>
  <c r="J8" i="7"/>
  <c r="AS45" i="7"/>
  <c r="AS44" i="7"/>
  <c r="AP44" i="7"/>
  <c r="AO44" i="7"/>
  <c r="AK44" i="7"/>
  <c r="AJ44" i="7"/>
  <c r="AH44" i="7"/>
  <c r="AG44" i="7"/>
  <c r="AC44" i="7"/>
  <c r="AB44" i="7"/>
  <c r="Z44" i="7"/>
  <c r="Y44" i="7"/>
  <c r="U44" i="7"/>
  <c r="T44" i="7"/>
  <c r="AS43" i="7"/>
  <c r="AP43" i="7"/>
  <c r="AO43" i="7"/>
  <c r="AK43" i="7"/>
  <c r="AJ43" i="7"/>
  <c r="AH43" i="7"/>
  <c r="P43" i="7" s="1"/>
  <c r="AG43" i="7"/>
  <c r="AC43" i="7"/>
  <c r="AB43" i="7"/>
  <c r="Z43" i="7"/>
  <c r="Y43" i="7"/>
  <c r="U43" i="7"/>
  <c r="T43" i="7"/>
  <c r="O45" i="7" s="1"/>
  <c r="Q43" i="7"/>
  <c r="O43" i="7"/>
  <c r="AS42" i="7"/>
  <c r="Q42" i="7"/>
  <c r="P42" i="7"/>
  <c r="O42" i="7"/>
  <c r="N42" i="7"/>
  <c r="AS40" i="7"/>
  <c r="AS39" i="7"/>
  <c r="AP39" i="7"/>
  <c r="AO39" i="7"/>
  <c r="AK39" i="7"/>
  <c r="AJ39" i="7"/>
  <c r="AH39" i="7"/>
  <c r="AG39" i="7"/>
  <c r="AC39" i="7"/>
  <c r="AB39" i="7"/>
  <c r="Z39" i="7"/>
  <c r="Y39" i="7"/>
  <c r="U39" i="7"/>
  <c r="T39" i="7"/>
  <c r="AS38" i="7"/>
  <c r="AP38" i="7"/>
  <c r="O37" i="7" s="1"/>
  <c r="AO38" i="7"/>
  <c r="AK38" i="7"/>
  <c r="AJ38" i="7"/>
  <c r="AH38" i="7"/>
  <c r="AG38" i="7"/>
  <c r="AC38" i="7"/>
  <c r="AB38" i="7"/>
  <c r="Z38" i="7"/>
  <c r="Y38" i="7"/>
  <c r="U38" i="7"/>
  <c r="T38" i="7"/>
  <c r="P40" i="7" s="1"/>
  <c r="N38" i="7"/>
  <c r="AS37" i="7"/>
  <c r="Q37" i="7"/>
  <c r="AS35" i="7"/>
  <c r="AS34" i="7"/>
  <c r="AP34" i="7"/>
  <c r="AO34" i="7"/>
  <c r="AK34" i="7"/>
  <c r="AJ34" i="7"/>
  <c r="AH34" i="7"/>
  <c r="AG34" i="7"/>
  <c r="AC34" i="7"/>
  <c r="AB34" i="7"/>
  <c r="Z34" i="7"/>
  <c r="Y34" i="7"/>
  <c r="Q35" i="7" s="1"/>
  <c r="U34" i="7"/>
  <c r="T34" i="7"/>
  <c r="Q32" i="7" s="1"/>
  <c r="AS33" i="7"/>
  <c r="AP33" i="7"/>
  <c r="AO33" i="7"/>
  <c r="AK33" i="7"/>
  <c r="AJ33" i="7"/>
  <c r="AH33" i="7"/>
  <c r="AG33" i="7"/>
  <c r="AC33" i="7"/>
  <c r="P34" i="7" s="1"/>
  <c r="AB33" i="7"/>
  <c r="Z33" i="7"/>
  <c r="Y33" i="7"/>
  <c r="U33" i="7"/>
  <c r="N33" i="7" s="1"/>
  <c r="T33" i="7"/>
  <c r="P35" i="7" s="1"/>
  <c r="O33" i="7"/>
  <c r="AS32" i="7"/>
  <c r="N32" i="7"/>
  <c r="AS30" i="7"/>
  <c r="AS29" i="7"/>
  <c r="AP29" i="7"/>
  <c r="AO29" i="7"/>
  <c r="AK29" i="7"/>
  <c r="AJ29" i="7"/>
  <c r="AH29" i="7"/>
  <c r="AG29" i="7"/>
  <c r="AC29" i="7"/>
  <c r="AB29" i="7"/>
  <c r="Z29" i="7"/>
  <c r="Y29" i="7"/>
  <c r="U29" i="7"/>
  <c r="T29" i="7"/>
  <c r="AS28" i="7"/>
  <c r="AP28" i="7"/>
  <c r="AO28" i="7"/>
  <c r="AK28" i="7"/>
  <c r="AJ28" i="7"/>
  <c r="AH28" i="7"/>
  <c r="AG28" i="7"/>
  <c r="AC28" i="7"/>
  <c r="AB28" i="7"/>
  <c r="Z28" i="7"/>
  <c r="Y28" i="7"/>
  <c r="N30" i="7" s="1"/>
  <c r="U28" i="7"/>
  <c r="T28" i="7"/>
  <c r="Q30" i="7" s="1"/>
  <c r="P28" i="7"/>
  <c r="AS27" i="7"/>
  <c r="O27" i="7"/>
  <c r="AS25" i="7"/>
  <c r="AS24" i="7"/>
  <c r="AP24" i="7"/>
  <c r="AO24" i="7"/>
  <c r="AK24" i="7"/>
  <c r="AJ24" i="7"/>
  <c r="AH24" i="7"/>
  <c r="AG24" i="7"/>
  <c r="AC24" i="7"/>
  <c r="AB24" i="7"/>
  <c r="Z24" i="7"/>
  <c r="Y24" i="7"/>
  <c r="U24" i="7"/>
  <c r="T24" i="7"/>
  <c r="O25" i="7" s="1"/>
  <c r="N24" i="7"/>
  <c r="AS23" i="7"/>
  <c r="AP23" i="7"/>
  <c r="AO23" i="7"/>
  <c r="AK23" i="7"/>
  <c r="AJ23" i="7"/>
  <c r="AH23" i="7"/>
  <c r="AG23" i="7"/>
  <c r="AC23" i="7"/>
  <c r="AB23" i="7"/>
  <c r="Z23" i="7"/>
  <c r="Y23" i="7"/>
  <c r="U23" i="7"/>
  <c r="P24" i="7" s="1"/>
  <c r="T23" i="7"/>
  <c r="N25" i="7" s="1"/>
  <c r="Q23" i="7"/>
  <c r="AS22" i="7"/>
  <c r="P22" i="7"/>
  <c r="AS20" i="7"/>
  <c r="AS19" i="7"/>
  <c r="AP19" i="7"/>
  <c r="AO19" i="7"/>
  <c r="AK19" i="7"/>
  <c r="AJ19" i="7"/>
  <c r="AH19" i="7"/>
  <c r="AG19" i="7"/>
  <c r="AC19" i="7"/>
  <c r="AB19" i="7"/>
  <c r="Z19" i="7"/>
  <c r="Y19" i="7"/>
  <c r="U19" i="7"/>
  <c r="T19" i="7"/>
  <c r="AS18" i="7"/>
  <c r="AP18" i="7"/>
  <c r="AO18" i="7"/>
  <c r="AK18" i="7"/>
  <c r="AJ18" i="7"/>
  <c r="AH18" i="7"/>
  <c r="AG18" i="7"/>
  <c r="AC18" i="7"/>
  <c r="AB18" i="7"/>
  <c r="Z18" i="7"/>
  <c r="Y18" i="7"/>
  <c r="U18" i="7"/>
  <c r="T18" i="7"/>
  <c r="N18" i="7" s="1"/>
  <c r="AS17" i="7"/>
  <c r="Q17" i="7"/>
  <c r="AS15" i="7"/>
  <c r="Q15" i="7"/>
  <c r="AS14" i="7"/>
  <c r="AP14" i="7"/>
  <c r="AO14" i="7"/>
  <c r="AK14" i="7"/>
  <c r="AJ14" i="7"/>
  <c r="AH14" i="7"/>
  <c r="AG14" i="7"/>
  <c r="AC14" i="7"/>
  <c r="AB14" i="7"/>
  <c r="Z14" i="7"/>
  <c r="Y14" i="7"/>
  <c r="U14" i="7"/>
  <c r="T14" i="7"/>
  <c r="AS13" i="7"/>
  <c r="AP13" i="7"/>
  <c r="AO13" i="7"/>
  <c r="N12" i="7" s="1"/>
  <c r="AK13" i="7"/>
  <c r="AJ13" i="7"/>
  <c r="AH13" i="7"/>
  <c r="AG13" i="7"/>
  <c r="AC13" i="7"/>
  <c r="AB13" i="7"/>
  <c r="Z13" i="7"/>
  <c r="Y13" i="7"/>
  <c r="U13" i="7"/>
  <c r="T13" i="7"/>
  <c r="AS12" i="7"/>
  <c r="AS10" i="7"/>
  <c r="AS9" i="7"/>
  <c r="AP9" i="7"/>
  <c r="AO9" i="7"/>
  <c r="AK9" i="7"/>
  <c r="AJ9" i="7"/>
  <c r="AH9" i="7"/>
  <c r="AG9" i="7"/>
  <c r="AC9" i="7"/>
  <c r="AB9" i="7"/>
  <c r="Z9" i="7"/>
  <c r="Y9" i="7"/>
  <c r="U9" i="7"/>
  <c r="T9" i="7"/>
  <c r="Q9" i="7"/>
  <c r="AS8" i="7"/>
  <c r="AP8" i="7"/>
  <c r="AO8" i="7"/>
  <c r="AK8" i="7"/>
  <c r="AJ8" i="7"/>
  <c r="AH8" i="7"/>
  <c r="AG8" i="7"/>
  <c r="AC8" i="7"/>
  <c r="AB8" i="7"/>
  <c r="Z8" i="7"/>
  <c r="Y8" i="7"/>
  <c r="U8" i="7"/>
  <c r="T8" i="7"/>
  <c r="Q10" i="7" s="1"/>
  <c r="P8" i="7"/>
  <c r="H8" i="7"/>
  <c r="AS7" i="7"/>
  <c r="Q7" i="7"/>
  <c r="O7" i="7"/>
  <c r="AJ4" i="7"/>
  <c r="AB4" i="7"/>
  <c r="K2" i="7"/>
  <c r="N44" i="7" l="1"/>
  <c r="O13" i="7"/>
  <c r="N14" i="7"/>
  <c r="P15" i="7"/>
  <c r="P14" i="7"/>
  <c r="Q13" i="7"/>
  <c r="N13" i="7"/>
  <c r="L42" i="7"/>
  <c r="B14" i="7"/>
  <c r="B17" i="7"/>
  <c r="B13" i="7"/>
  <c r="M42" i="7"/>
  <c r="L13" i="7"/>
  <c r="L33" i="7"/>
  <c r="N8" i="7"/>
  <c r="N10" i="7"/>
  <c r="P12" i="7"/>
  <c r="O12" i="7"/>
  <c r="M12" i="7" s="1"/>
  <c r="O19" i="7"/>
  <c r="P20" i="7"/>
  <c r="L25" i="7"/>
  <c r="O20" i="7"/>
  <c r="N19" i="7"/>
  <c r="Q18" i="7"/>
  <c r="P17" i="7"/>
  <c r="N20" i="7"/>
  <c r="Q19" i="7"/>
  <c r="P18" i="7"/>
  <c r="O17" i="7"/>
  <c r="Q20" i="7"/>
  <c r="P19" i="7"/>
  <c r="O18" i="7"/>
  <c r="M18" i="7" s="1"/>
  <c r="N17" i="7"/>
  <c r="P7" i="7"/>
  <c r="Q8" i="7"/>
  <c r="H9" i="7"/>
  <c r="N9" i="7"/>
  <c r="O10" i="7"/>
  <c r="P13" i="7"/>
  <c r="M13" i="7" s="1"/>
  <c r="Q14" i="7"/>
  <c r="N15" i="7"/>
  <c r="Q22" i="7"/>
  <c r="N23" i="7"/>
  <c r="O24" i="7"/>
  <c r="M24" i="7" s="1"/>
  <c r="P25" i="7"/>
  <c r="M25" i="7" s="1"/>
  <c r="P27" i="7"/>
  <c r="Q28" i="7"/>
  <c r="N29" i="7"/>
  <c r="O30" i="7"/>
  <c r="L30" i="7" s="1"/>
  <c r="O32" i="7"/>
  <c r="M32" i="7" s="1"/>
  <c r="P33" i="7"/>
  <c r="M33" i="7" s="1"/>
  <c r="Q34" i="7"/>
  <c r="N35" i="7"/>
  <c r="N37" i="7"/>
  <c r="O38" i="7"/>
  <c r="L38" i="7" s="1"/>
  <c r="P39" i="7"/>
  <c r="Q40" i="7"/>
  <c r="N43" i="7"/>
  <c r="O44" i="7"/>
  <c r="P45" i="7"/>
  <c r="O9" i="7"/>
  <c r="P10" i="7"/>
  <c r="O15" i="7"/>
  <c r="N22" i="7"/>
  <c r="O23" i="7"/>
  <c r="L24" i="7"/>
  <c r="Q25" i="7"/>
  <c r="Q27" i="7"/>
  <c r="N28" i="7"/>
  <c r="O29" i="7"/>
  <c r="P30" i="7"/>
  <c r="L32" i="7"/>
  <c r="P32" i="7"/>
  <c r="Q33" i="7"/>
  <c r="N34" i="7"/>
  <c r="O35" i="7"/>
  <c r="P38" i="7"/>
  <c r="Q39" i="7"/>
  <c r="N40" i="7"/>
  <c r="P44" i="7"/>
  <c r="Q45" i="7"/>
  <c r="N7" i="7"/>
  <c r="O8" i="7"/>
  <c r="P9" i="7"/>
  <c r="Q12" i="7"/>
  <c r="O14" i="7"/>
  <c r="M14" i="7" s="1"/>
  <c r="O22" i="7"/>
  <c r="P23" i="7"/>
  <c r="Q24" i="7"/>
  <c r="N27" i="7"/>
  <c r="O28" i="7"/>
  <c r="P29" i="7"/>
  <c r="O34" i="7"/>
  <c r="P37" i="7"/>
  <c r="Q38" i="7"/>
  <c r="N39" i="7"/>
  <c r="O40" i="7"/>
  <c r="Q44" i="7"/>
  <c r="N45" i="7"/>
  <c r="Q29" i="7"/>
  <c r="O39" i="7"/>
  <c r="B15" i="7" l="1"/>
  <c r="M44" i="7"/>
  <c r="M38" i="7"/>
  <c r="M22" i="7"/>
  <c r="L22" i="7"/>
  <c r="M35" i="7"/>
  <c r="L35" i="7"/>
  <c r="M23" i="7"/>
  <c r="L23" i="7"/>
  <c r="L15" i="7"/>
  <c r="M15" i="7"/>
  <c r="M30" i="7"/>
  <c r="M19" i="7"/>
  <c r="L19" i="7"/>
  <c r="M8" i="7"/>
  <c r="L8" i="7"/>
  <c r="L12" i="7"/>
  <c r="M45" i="7"/>
  <c r="L45" i="7"/>
  <c r="M28" i="7"/>
  <c r="L28" i="7"/>
  <c r="M43" i="7"/>
  <c r="L43" i="7"/>
  <c r="L9" i="7"/>
  <c r="M9" i="7"/>
  <c r="M20" i="7"/>
  <c r="L20" i="7"/>
  <c r="M39" i="7"/>
  <c r="L39" i="7"/>
  <c r="M27" i="7"/>
  <c r="L27" i="7"/>
  <c r="L7" i="7"/>
  <c r="M7" i="7"/>
  <c r="L34" i="7"/>
  <c r="M34" i="7"/>
  <c r="M37" i="7"/>
  <c r="L37" i="7"/>
  <c r="M29" i="7"/>
  <c r="L29" i="7"/>
  <c r="H12" i="7"/>
  <c r="H10" i="7"/>
  <c r="L17" i="7"/>
  <c r="M17" i="7"/>
  <c r="L14" i="7"/>
  <c r="I27" i="7" s="1"/>
  <c r="L44" i="7"/>
  <c r="L18" i="7"/>
  <c r="L40" i="7"/>
  <c r="M40" i="7"/>
  <c r="AU8" i="7"/>
  <c r="M10" i="7"/>
  <c r="L10" i="7"/>
  <c r="B6" i="6"/>
  <c r="B7" i="5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6" i="5"/>
  <c r="I12" i="7" l="1"/>
  <c r="J12" i="7" s="1"/>
  <c r="AU14" i="7"/>
  <c r="I34" i="7"/>
  <c r="I35" i="7"/>
  <c r="AU27" i="7"/>
  <c r="AU20" i="7"/>
  <c r="AU33" i="7"/>
  <c r="AU18" i="7"/>
  <c r="AU22" i="7"/>
  <c r="AU28" i="7"/>
  <c r="B18" i="7"/>
  <c r="I45" i="7"/>
  <c r="I39" i="7"/>
  <c r="AU44" i="7"/>
  <c r="AU40" i="7"/>
  <c r="I44" i="7"/>
  <c r="AU34" i="7"/>
  <c r="I38" i="7"/>
  <c r="I20" i="7"/>
  <c r="I43" i="7"/>
  <c r="AU43" i="7"/>
  <c r="I28" i="7"/>
  <c r="I33" i="7"/>
  <c r="I32" i="7"/>
  <c r="I18" i="7"/>
  <c r="I40" i="7"/>
  <c r="AU45" i="7"/>
  <c r="AU32" i="7"/>
  <c r="AU17" i="7"/>
  <c r="I17" i="7"/>
  <c r="I14" i="7"/>
  <c r="AU37" i="7"/>
  <c r="I37" i="7"/>
  <c r="AU38" i="7"/>
  <c r="I19" i="7"/>
  <c r="AU15" i="7"/>
  <c r="I15" i="7"/>
  <c r="H13" i="7"/>
  <c r="H14" i="7"/>
  <c r="AU39" i="7"/>
  <c r="AU19" i="7"/>
  <c r="I23" i="7"/>
  <c r="AU23" i="7"/>
  <c r="AU35" i="7"/>
  <c r="I25" i="7"/>
  <c r="I29" i="7"/>
  <c r="I30" i="7"/>
  <c r="I10" i="7"/>
  <c r="AU10" i="7"/>
  <c r="I8" i="7"/>
  <c r="AU12" i="7"/>
  <c r="I13" i="7"/>
  <c r="I22" i="7"/>
  <c r="AU41" i="7"/>
  <c r="AU36" i="7"/>
  <c r="AU16" i="7"/>
  <c r="AU31" i="7"/>
  <c r="AU11" i="7"/>
  <c r="AU26" i="7"/>
  <c r="AU21" i="7"/>
  <c r="AU7" i="7"/>
  <c r="I7" i="7"/>
  <c r="AU13" i="7"/>
  <c r="AU42" i="7"/>
  <c r="I42" i="7"/>
  <c r="I9" i="7"/>
  <c r="AU9" i="7"/>
  <c r="I24" i="7"/>
  <c r="AU25" i="7"/>
  <c r="AU29" i="7"/>
  <c r="AU30" i="7"/>
  <c r="AU24" i="7"/>
  <c r="B7" i="6"/>
  <c r="J14" i="7" l="1"/>
  <c r="J22" i="7"/>
  <c r="J15" i="7"/>
  <c r="E15" i="7"/>
  <c r="J13" i="7"/>
  <c r="E13" i="7" s="1"/>
  <c r="D9" i="2" s="1"/>
  <c r="J19" i="7"/>
  <c r="J20" i="7"/>
  <c r="J25" i="7"/>
  <c r="J18" i="7"/>
  <c r="E18" i="7" s="1"/>
  <c r="AF17" i="2" s="1"/>
  <c r="J17" i="7"/>
  <c r="J32" i="7"/>
  <c r="J27" i="7"/>
  <c r="J24" i="7"/>
  <c r="J30" i="7"/>
  <c r="J33" i="7"/>
  <c r="J35" i="7"/>
  <c r="J29" i="7"/>
  <c r="J23" i="7"/>
  <c r="J28" i="7"/>
  <c r="J34" i="7"/>
  <c r="B19" i="7"/>
  <c r="J39" i="7"/>
  <c r="J45" i="7"/>
  <c r="J44" i="7"/>
  <c r="J43" i="7"/>
  <c r="J42" i="7"/>
  <c r="J38" i="7"/>
  <c r="J40" i="7"/>
  <c r="J37" i="7"/>
  <c r="AS2" i="7"/>
  <c r="H15" i="7"/>
  <c r="B8" i="6"/>
  <c r="B9" i="6" s="1"/>
  <c r="E22" i="7" l="1"/>
  <c r="AF13" i="2" s="1"/>
  <c r="AB15" i="2" s="1"/>
  <c r="X11" i="2" s="1"/>
  <c r="T19" i="2" s="1"/>
  <c r="E17" i="7"/>
  <c r="D13" i="2" s="1"/>
  <c r="H15" i="2" s="1"/>
  <c r="L11" i="2" s="1"/>
  <c r="E19" i="7"/>
  <c r="E12" i="7"/>
  <c r="AF5" i="2" s="1"/>
  <c r="AB7" i="2" s="1"/>
  <c r="E20" i="7"/>
  <c r="E14" i="7"/>
  <c r="E25" i="7"/>
  <c r="E24" i="7"/>
  <c r="E27" i="7"/>
  <c r="D21" i="2" s="1"/>
  <c r="H23" i="2" s="1"/>
  <c r="E30" i="7"/>
  <c r="E28" i="7"/>
  <c r="AF25" i="2" s="1"/>
  <c r="AB23" i="2" s="1"/>
  <c r="E29" i="7"/>
  <c r="E23" i="7"/>
  <c r="D17" i="2" s="1"/>
  <c r="E32" i="7"/>
  <c r="AF21" i="2" s="1"/>
  <c r="E35" i="7"/>
  <c r="E33" i="7"/>
  <c r="D25" i="2" s="1"/>
  <c r="E34" i="7"/>
  <c r="E37" i="7"/>
  <c r="D29" i="2" s="1"/>
  <c r="E39" i="7"/>
  <c r="E38" i="7"/>
  <c r="AF33" i="2" s="1"/>
  <c r="E40" i="7"/>
  <c r="E42" i="7"/>
  <c r="AF29" i="2" s="1"/>
  <c r="AB31" i="2" s="1"/>
  <c r="E44" i="7"/>
  <c r="E43" i="7"/>
  <c r="D33" i="2" s="1"/>
  <c r="E45" i="7"/>
  <c r="B20" i="7"/>
  <c r="I7" i="6"/>
  <c r="C7" i="6"/>
  <c r="E7" i="6" s="1"/>
  <c r="C5" i="6"/>
  <c r="I5" i="6"/>
  <c r="I6" i="6"/>
  <c r="C6" i="6"/>
  <c r="C9" i="6"/>
  <c r="I9" i="6"/>
  <c r="I8" i="6"/>
  <c r="C8" i="6"/>
  <c r="H17" i="7"/>
  <c r="H18" i="7" s="1"/>
  <c r="B10" i="6"/>
  <c r="X27" i="2" l="1"/>
  <c r="H31" i="2"/>
  <c r="L27" i="2" s="1"/>
  <c r="P19" i="2" s="1"/>
  <c r="P4" i="2" s="1"/>
  <c r="B22" i="7"/>
  <c r="B23" i="7"/>
  <c r="D7" i="6"/>
  <c r="E6" i="6"/>
  <c r="D6" i="6"/>
  <c r="E5" i="6"/>
  <c r="D5" i="6"/>
  <c r="I10" i="6"/>
  <c r="C10" i="6"/>
  <c r="E9" i="6"/>
  <c r="D9" i="6"/>
  <c r="E8" i="6"/>
  <c r="D8" i="6"/>
  <c r="H19" i="7"/>
  <c r="H20" i="7" s="1"/>
  <c r="B11" i="6"/>
  <c r="B24" i="7" l="1"/>
  <c r="E10" i="6"/>
  <c r="D10" i="6"/>
  <c r="C11" i="6"/>
  <c r="I11" i="6"/>
  <c r="H22" i="7"/>
  <c r="H23" i="7" s="1"/>
  <c r="H24" i="7" s="1"/>
  <c r="H25" i="7" s="1"/>
  <c r="H27" i="7" s="1"/>
  <c r="H28" i="7" s="1"/>
  <c r="H29" i="7" s="1"/>
  <c r="H30" i="7" s="1"/>
  <c r="H32" i="7" s="1"/>
  <c r="H33" i="7" s="1"/>
  <c r="H34" i="7" s="1"/>
  <c r="H35" i="7" s="1"/>
  <c r="H37" i="7" s="1"/>
  <c r="H38" i="7" s="1"/>
  <c r="H39" i="7" s="1"/>
  <c r="H40" i="7" s="1"/>
  <c r="H42" i="7" s="1"/>
  <c r="H43" i="7" s="1"/>
  <c r="H44" i="7" s="1"/>
  <c r="H45" i="7" s="1"/>
  <c r="J22" i="5"/>
  <c r="J8" i="5"/>
  <c r="J15" i="5"/>
  <c r="J9" i="5"/>
  <c r="J21" i="5"/>
  <c r="J29" i="5"/>
  <c r="J26" i="5"/>
  <c r="J12" i="5"/>
  <c r="J5" i="5"/>
  <c r="J11" i="5"/>
  <c r="J17" i="5"/>
  <c r="J32" i="5"/>
  <c r="J7" i="5"/>
  <c r="J25" i="5"/>
  <c r="J14" i="5"/>
  <c r="J28" i="5"/>
  <c r="J33" i="5"/>
  <c r="J27" i="5"/>
  <c r="J20" i="5"/>
  <c r="J30" i="5"/>
  <c r="C5" i="5"/>
  <c r="C6" i="5" s="1"/>
  <c r="J34" i="5"/>
  <c r="J35" i="5"/>
  <c r="J19" i="5"/>
  <c r="J31" i="5"/>
  <c r="J24" i="5"/>
  <c r="K7" i="5"/>
  <c r="J6" i="5"/>
  <c r="J36" i="5"/>
  <c r="J10" i="5"/>
  <c r="J13" i="5"/>
  <c r="J23" i="5"/>
  <c r="J18" i="5"/>
  <c r="J16" i="5"/>
  <c r="B12" i="6"/>
  <c r="B25" i="7" l="1"/>
  <c r="B28" i="7"/>
  <c r="E11" i="6"/>
  <c r="D11" i="6"/>
  <c r="I12" i="6"/>
  <c r="C12" i="6"/>
  <c r="B13" i="6"/>
  <c r="C7" i="5"/>
  <c r="B27" i="7" l="1"/>
  <c r="E12" i="6"/>
  <c r="D12" i="6"/>
  <c r="C13" i="6"/>
  <c r="I13" i="6"/>
  <c r="B14" i="6"/>
  <c r="C8" i="5"/>
  <c r="B29" i="7" l="1"/>
  <c r="B30" i="7"/>
  <c r="E13" i="6"/>
  <c r="D13" i="6"/>
  <c r="C14" i="6"/>
  <c r="I14" i="6"/>
  <c r="B15" i="6"/>
  <c r="C9" i="5"/>
  <c r="B32" i="7" l="1"/>
  <c r="B33" i="7"/>
  <c r="E14" i="6"/>
  <c r="D14" i="6"/>
  <c r="I15" i="6"/>
  <c r="C15" i="6"/>
  <c r="B16" i="6"/>
  <c r="C10" i="5"/>
  <c r="C11" i="5" s="1"/>
  <c r="B34" i="7" l="1"/>
  <c r="E15" i="6"/>
  <c r="D15" i="6"/>
  <c r="C16" i="6"/>
  <c r="I16" i="6"/>
  <c r="B17" i="6"/>
  <c r="C12" i="5"/>
  <c r="B35" i="7" l="1"/>
  <c r="I17" i="6"/>
  <c r="C17" i="6"/>
  <c r="E16" i="6"/>
  <c r="D16" i="6"/>
  <c r="B18" i="6"/>
  <c r="C13" i="5"/>
  <c r="C14" i="5" s="1"/>
  <c r="C15" i="5" s="1"/>
  <c r="C16" i="5" s="1"/>
  <c r="C17" i="5" s="1"/>
  <c r="C18" i="5" s="1"/>
  <c r="B37" i="7" l="1"/>
  <c r="E17" i="6"/>
  <c r="D17" i="6"/>
  <c r="C18" i="6"/>
  <c r="I18" i="6"/>
  <c r="B19" i="6"/>
  <c r="C19" i="5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B38" i="7" l="1"/>
  <c r="C19" i="6"/>
  <c r="I19" i="6"/>
  <c r="E18" i="6"/>
  <c r="D18" i="6"/>
  <c r="B20" i="6"/>
  <c r="B39" i="7" l="1"/>
  <c r="E19" i="6"/>
  <c r="D19" i="6"/>
  <c r="I20" i="6"/>
  <c r="C20" i="6"/>
  <c r="B21" i="6"/>
  <c r="B40" i="7" l="1"/>
  <c r="I21" i="6"/>
  <c r="C21" i="6"/>
  <c r="E20" i="6"/>
  <c r="D20" i="6"/>
  <c r="B22" i="6"/>
  <c r="B42" i="7" l="1"/>
  <c r="C22" i="6"/>
  <c r="I22" i="6"/>
  <c r="E21" i="6"/>
  <c r="D21" i="6"/>
  <c r="B23" i="6"/>
  <c r="B43" i="7" l="1"/>
  <c r="I23" i="6"/>
  <c r="C23" i="6"/>
  <c r="E22" i="6"/>
  <c r="D22" i="6"/>
  <c r="B24" i="6"/>
  <c r="B44" i="7" l="1"/>
  <c r="E23" i="6"/>
  <c r="D23" i="6"/>
  <c r="I24" i="6"/>
  <c r="C24" i="6"/>
  <c r="B25" i="6"/>
  <c r="B45" i="7" l="1"/>
  <c r="E24" i="6"/>
  <c r="D24" i="6"/>
  <c r="C25" i="6"/>
  <c r="I25" i="6"/>
  <c r="B26" i="6"/>
  <c r="E25" i="6" l="1"/>
  <c r="D25" i="6"/>
  <c r="I26" i="6"/>
  <c r="C26" i="6"/>
  <c r="B27" i="6"/>
  <c r="C27" i="6" l="1"/>
  <c r="I27" i="6"/>
  <c r="E26" i="6"/>
  <c r="D26" i="6"/>
  <c r="B28" i="6"/>
  <c r="E27" i="6" l="1"/>
  <c r="D27" i="6"/>
  <c r="I28" i="6"/>
  <c r="C28" i="6"/>
  <c r="B29" i="6"/>
  <c r="C29" i="6" l="1"/>
  <c r="I29" i="6"/>
  <c r="E28" i="6"/>
  <c r="D28" i="6"/>
  <c r="B30" i="6"/>
  <c r="E29" i="6" l="1"/>
  <c r="D29" i="6"/>
  <c r="C30" i="6"/>
  <c r="I30" i="6"/>
  <c r="B31" i="6"/>
  <c r="I31" i="6" l="1"/>
  <c r="C31" i="6"/>
  <c r="E30" i="6"/>
  <c r="D30" i="6"/>
  <c r="B32" i="6"/>
  <c r="C32" i="6" l="1"/>
  <c r="I32" i="6"/>
  <c r="E31" i="6"/>
  <c r="D31" i="6"/>
  <c r="B33" i="6"/>
  <c r="I33" i="6" l="1"/>
  <c r="C33" i="6"/>
  <c r="E32" i="6"/>
  <c r="D32" i="6"/>
  <c r="B34" i="6"/>
  <c r="C34" i="6" l="1"/>
  <c r="I34" i="6"/>
  <c r="E33" i="6"/>
  <c r="D33" i="6"/>
  <c r="B35" i="6"/>
  <c r="C35" i="6" l="1"/>
  <c r="I35" i="6"/>
  <c r="E34" i="6"/>
  <c r="D34" i="6"/>
  <c r="B36" i="6"/>
  <c r="C36" i="6" l="1"/>
  <c r="I36" i="6"/>
  <c r="E35" i="6"/>
  <c r="D35" i="6"/>
  <c r="E36" i="6" l="1"/>
  <c r="D36" i="6"/>
</calcChain>
</file>

<file path=xl/sharedStrings.xml><?xml version="1.0" encoding="utf-8"?>
<sst xmlns="http://schemas.openxmlformats.org/spreadsheetml/2006/main" count="219" uniqueCount="75">
  <si>
    <t>Holanda</t>
  </si>
  <si>
    <t>Senegal</t>
  </si>
  <si>
    <t>Equador</t>
  </si>
  <si>
    <t>Catar</t>
  </si>
  <si>
    <t>A</t>
  </si>
  <si>
    <t>B</t>
  </si>
  <si>
    <t>C</t>
  </si>
  <si>
    <t>D</t>
  </si>
  <si>
    <t>E</t>
  </si>
  <si>
    <t>F</t>
  </si>
  <si>
    <t>G</t>
  </si>
  <si>
    <t>H</t>
  </si>
  <si>
    <t>GR</t>
  </si>
  <si>
    <t>TIME</t>
  </si>
  <si>
    <t>P</t>
  </si>
  <si>
    <t>J</t>
  </si>
  <si>
    <t>N</t>
  </si>
  <si>
    <t>X</t>
  </si>
  <si>
    <t>V</t>
  </si>
  <si>
    <t>Inglaterra</t>
  </si>
  <si>
    <t>Estados Unidos</t>
  </si>
  <si>
    <t>Irã</t>
  </si>
  <si>
    <t>País de Gales</t>
  </si>
  <si>
    <t>Brasil</t>
  </si>
  <si>
    <t>Suíça</t>
  </si>
  <si>
    <t>Camarões</t>
  </si>
  <si>
    <t>Sérvia</t>
  </si>
  <si>
    <t>SG</t>
  </si>
  <si>
    <t>Polônia</t>
  </si>
  <si>
    <t>Argentina</t>
  </si>
  <si>
    <t>Arábia Saudita</t>
  </si>
  <si>
    <t>México</t>
  </si>
  <si>
    <t>França</t>
  </si>
  <si>
    <t>Austrália</t>
  </si>
  <si>
    <t>Dinamarca</t>
  </si>
  <si>
    <t>Tunísia</t>
  </si>
  <si>
    <t>Espanha</t>
  </si>
  <si>
    <t>Japão</t>
  </si>
  <si>
    <t>Costa Rica</t>
  </si>
  <si>
    <t>Alemanha</t>
  </si>
  <si>
    <t>Croácia</t>
  </si>
  <si>
    <t>Marrocos</t>
  </si>
  <si>
    <t>Bélgica</t>
  </si>
  <si>
    <t>Canadá</t>
  </si>
  <si>
    <t>Portugal</t>
  </si>
  <si>
    <t>Gana</t>
  </si>
  <si>
    <t>Coreia do Sul</t>
  </si>
  <si>
    <t>Uruguai</t>
  </si>
  <si>
    <t>POS.</t>
  </si>
  <si>
    <t>PONT.</t>
  </si>
  <si>
    <t>OITAVAS</t>
  </si>
  <si>
    <t>1A</t>
  </si>
  <si>
    <t>2B</t>
  </si>
  <si>
    <t>1C</t>
  </si>
  <si>
    <t>2D</t>
  </si>
  <si>
    <t>1E</t>
  </si>
  <si>
    <t>2F</t>
  </si>
  <si>
    <t>1G</t>
  </si>
  <si>
    <t>2H</t>
  </si>
  <si>
    <t>1B</t>
  </si>
  <si>
    <t>2A</t>
  </si>
  <si>
    <t>1D</t>
  </si>
  <si>
    <t>2C</t>
  </si>
  <si>
    <t>1F</t>
  </si>
  <si>
    <t>2E</t>
  </si>
  <si>
    <t>1H</t>
  </si>
  <si>
    <t>2G</t>
  </si>
  <si>
    <t>QUARTAS</t>
  </si>
  <si>
    <t>SEMI-FINAL</t>
  </si>
  <si>
    <t>CAMPEÃO MUNDIAL</t>
  </si>
  <si>
    <t>FINAL</t>
  </si>
  <si>
    <t>A. Saudita</t>
  </si>
  <si>
    <t>C. do Sul</t>
  </si>
  <si>
    <t>P. de Gales</t>
  </si>
  <si>
    <t>E. Unidos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</si>
</sst>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GRUPO &quot;@"/>
    <numFmt numFmtId="165" formatCode="0&quot;ª  RODADA&quot;"/>
    <numFmt numFmtId="166" formatCode="0_ ;[Red]\-0\ "/>
    <numFmt numFmtId="167" formatCode="0.0"/>
    <numFmt numFmtId="168" formatCode="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009900"/>
      <name val="Calibri"/>
      <family val="2"/>
      <scheme val="minor"/>
    </font>
    <font>
      <sz val="11"/>
      <color rgb="FF0099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rgb="FFE6AF00"/>
      <name val="Calibri"/>
      <family val="2"/>
      <scheme val="minor"/>
    </font>
    <font>
      <b/>
      <sz val="12"/>
      <color rgb="FFE6A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2A71C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0" fillId="0" borderId="8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1" fontId="0" fillId="0" borderId="8" xfId="1" applyNumberFormat="1" applyFont="1" applyFill="1" applyBorder="1" applyAlignment="1">
      <alignment horizontal="right" vertical="center" indent="1"/>
    </xf>
    <xf numFmtId="1" fontId="0" fillId="0" borderId="2" xfId="1" applyNumberFormat="1" applyFont="1" applyFill="1" applyBorder="1" applyAlignment="1">
      <alignment horizontal="right" vertical="center" indent="1"/>
    </xf>
    <xf numFmtId="1" fontId="0" fillId="0" borderId="0" xfId="1" applyNumberFormat="1" applyFont="1" applyFill="1" applyBorder="1" applyAlignment="1">
      <alignment horizontal="right" vertical="center" indent="1"/>
    </xf>
    <xf numFmtId="1" fontId="0" fillId="0" borderId="4" xfId="1" applyNumberFormat="1" applyFont="1" applyFill="1" applyBorder="1" applyAlignment="1">
      <alignment horizontal="right" vertical="center" indent="1"/>
    </xf>
    <xf numFmtId="1" fontId="0" fillId="0" borderId="9" xfId="1" applyNumberFormat="1" applyFont="1" applyFill="1" applyBorder="1" applyAlignment="1">
      <alignment horizontal="right" vertical="center" indent="1"/>
    </xf>
    <xf numFmtId="1" fontId="0" fillId="0" borderId="6" xfId="1" applyNumberFormat="1" applyFont="1" applyFill="1" applyBorder="1" applyAlignment="1">
      <alignment horizontal="right" vertical="center" indent="1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" fontId="0" fillId="0" borderId="8" xfId="1" applyNumberFormat="1" applyFont="1" applyFill="1" applyBorder="1" applyAlignment="1">
      <alignment horizontal="center" vertical="center"/>
    </xf>
    <xf numFmtId="1" fontId="0" fillId="0" borderId="0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66" fontId="0" fillId="0" borderId="2" xfId="1" applyNumberFormat="1" applyFont="1" applyFill="1" applyBorder="1" applyAlignment="1">
      <alignment horizontal="right" vertical="center" indent="1"/>
    </xf>
    <xf numFmtId="166" fontId="0" fillId="0" borderId="4" xfId="1" applyNumberFormat="1" applyFont="1" applyFill="1" applyBorder="1" applyAlignment="1">
      <alignment horizontal="right" vertical="center" indent="1"/>
    </xf>
    <xf numFmtId="166" fontId="0" fillId="0" borderId="6" xfId="1" applyNumberFormat="1" applyFont="1" applyFill="1" applyBorder="1" applyAlignment="1">
      <alignment horizontal="right" vertical="center" indent="1"/>
    </xf>
    <xf numFmtId="0" fontId="0" fillId="0" borderId="0" xfId="0" applyFont="1" applyAlignment="1">
      <alignment horizontal="right" vertical="center" indent="1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 indent="1"/>
    </xf>
    <xf numFmtId="0" fontId="0" fillId="0" borderId="0" xfId="0" applyFont="1" applyBorder="1" applyAlignment="1">
      <alignment horizontal="left" vertical="center"/>
    </xf>
    <xf numFmtId="1" fontId="0" fillId="0" borderId="1" xfId="1" applyNumberFormat="1" applyFont="1" applyFill="1" applyBorder="1" applyAlignment="1">
      <alignment horizontal="right" vertical="center" indent="1"/>
    </xf>
    <xf numFmtId="1" fontId="0" fillId="0" borderId="3" xfId="1" applyNumberFormat="1" applyFont="1" applyFill="1" applyBorder="1" applyAlignment="1">
      <alignment horizontal="right" vertical="center" indent="1"/>
    </xf>
    <xf numFmtId="1" fontId="0" fillId="0" borderId="5" xfId="1" applyNumberFormat="1" applyFont="1" applyFill="1" applyBorder="1" applyAlignment="1">
      <alignment horizontal="right" vertical="center" indent="1"/>
    </xf>
    <xf numFmtId="1" fontId="0" fillId="0" borderId="8" xfId="0" applyNumberFormat="1" applyFill="1" applyBorder="1" applyAlignment="1">
      <alignment horizontal="right" vertical="center" indent="1"/>
    </xf>
    <xf numFmtId="0" fontId="0" fillId="0" borderId="0" xfId="0" applyFill="1" applyBorder="1" applyAlignment="1">
      <alignment horizontal="right" vertical="center" indent="1"/>
    </xf>
    <xf numFmtId="0" fontId="0" fillId="0" borderId="9" xfId="0" applyFill="1" applyBorder="1" applyAlignment="1">
      <alignment horizontal="right" vertical="center" indent="1"/>
    </xf>
    <xf numFmtId="0" fontId="0" fillId="0" borderId="8" xfId="0" applyFill="1" applyBorder="1" applyAlignment="1">
      <alignment horizontal="right" vertical="center" indent="1"/>
    </xf>
    <xf numFmtId="0" fontId="0" fillId="0" borderId="0" xfId="0" applyFill="1" applyBorder="1" applyAlignment="1">
      <alignment vertical="center" wrapText="1"/>
    </xf>
    <xf numFmtId="2" fontId="0" fillId="0" borderId="0" xfId="0" applyNumberForma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indent="1"/>
    </xf>
    <xf numFmtId="1" fontId="8" fillId="0" borderId="8" xfId="1" applyNumberFormat="1" applyFont="1" applyFill="1" applyBorder="1" applyAlignment="1">
      <alignment horizontal="right" vertical="center" indent="1"/>
    </xf>
    <xf numFmtId="1" fontId="8" fillId="0" borderId="0" xfId="1" applyNumberFormat="1" applyFont="1" applyFill="1" applyBorder="1" applyAlignment="1">
      <alignment horizontal="right" vertical="center" indent="1"/>
    </xf>
    <xf numFmtId="1" fontId="8" fillId="0" borderId="9" xfId="1" applyNumberFormat="1" applyFont="1" applyFill="1" applyBorder="1" applyAlignment="1">
      <alignment horizontal="right" vertical="center" indent="1"/>
    </xf>
    <xf numFmtId="0" fontId="9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 indent="1"/>
    </xf>
    <xf numFmtId="1" fontId="7" fillId="0" borderId="8" xfId="1" applyNumberFormat="1" applyFont="1" applyFill="1" applyBorder="1" applyAlignment="1">
      <alignment horizontal="right" vertical="center" indent="1"/>
    </xf>
    <xf numFmtId="1" fontId="7" fillId="0" borderId="0" xfId="1" applyNumberFormat="1" applyFont="1" applyFill="1" applyBorder="1" applyAlignment="1">
      <alignment horizontal="right" vertical="center" indent="1"/>
    </xf>
    <xf numFmtId="1" fontId="7" fillId="0" borderId="9" xfId="1" applyNumberFormat="1" applyFont="1" applyFill="1" applyBorder="1" applyAlignment="1">
      <alignment horizontal="right" vertical="center" indent="1"/>
    </xf>
    <xf numFmtId="0" fontId="10" fillId="0" borderId="0" xfId="0" applyFont="1" applyAlignment="1">
      <alignment horizontal="left" vertical="center"/>
    </xf>
    <xf numFmtId="167" fontId="0" fillId="0" borderId="8" xfId="0" applyNumberFormat="1" applyFill="1" applyBorder="1" applyAlignment="1">
      <alignment horizontal="right" vertical="center" indent="1"/>
    </xf>
    <xf numFmtId="1" fontId="0" fillId="0" borderId="0" xfId="0" applyNumberFormat="1" applyFill="1" applyBorder="1" applyAlignment="1">
      <alignment horizontal="right" vertical="center" indent="1"/>
    </xf>
    <xf numFmtId="1" fontId="0" fillId="0" borderId="9" xfId="0" applyNumberFormat="1" applyFill="1" applyBorder="1" applyAlignment="1">
      <alignment horizontal="right" vertical="center" indent="1"/>
    </xf>
    <xf numFmtId="168" fontId="0" fillId="0" borderId="8" xfId="0" applyNumberFormat="1" applyFill="1" applyBorder="1" applyAlignment="1">
      <alignment horizontal="right" vertical="center" indent="1"/>
    </xf>
    <xf numFmtId="168" fontId="0" fillId="0" borderId="0" xfId="0" applyNumberFormat="1" applyFill="1" applyBorder="1" applyAlignment="1">
      <alignment horizontal="right" vertical="center" indent="1"/>
    </xf>
    <xf numFmtId="168" fontId="0" fillId="0" borderId="9" xfId="0" applyNumberFormat="1" applyFill="1" applyBorder="1" applyAlignment="1">
      <alignment horizontal="right" vertical="center" indent="1"/>
    </xf>
    <xf numFmtId="2" fontId="0" fillId="0" borderId="0" xfId="0" applyNumberFormat="1" applyBorder="1" applyAlignment="1">
      <alignment horizontal="right" vertical="center" inden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1" fontId="0" fillId="0" borderId="0" xfId="0" applyNumberFormat="1" applyAlignment="1">
      <alignment horizontal="left" vertical="center" indent="1"/>
    </xf>
    <xf numFmtId="0" fontId="14" fillId="0" borderId="0" xfId="0" applyFont="1" applyAlignment="1">
      <alignment horizontal="center" vertical="center"/>
    </xf>
    <xf numFmtId="0" fontId="0" fillId="0" borderId="1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1" fontId="11" fillId="0" borderId="0" xfId="0" applyNumberFormat="1" applyFont="1" applyAlignment="1">
      <alignment horizontal="left" vertical="center" indent="1"/>
    </xf>
    <xf numFmtId="1" fontId="11" fillId="0" borderId="13" xfId="0" applyNumberFormat="1" applyFont="1" applyBorder="1" applyAlignment="1">
      <alignment horizontal="left" vertical="center" inden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indent="1"/>
    </xf>
    <xf numFmtId="0" fontId="17" fillId="0" borderId="0" xfId="0" applyFont="1" applyBorder="1" applyAlignment="1">
      <alignment horizontal="left" vertical="center" inden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20" fillId="0" borderId="0" xfId="0" applyFont="1" applyAlignment="1">
      <alignment horizontal="left" vertical="center" inden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indent="1"/>
    </xf>
    <xf numFmtId="0" fontId="24" fillId="0" borderId="0" xfId="0" applyFont="1" applyAlignment="1">
      <alignment horizontal="left" vertical="center" indent="1"/>
    </xf>
    <xf numFmtId="0" fontId="25" fillId="0" borderId="0" xfId="0" applyFont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textRotation="90"/>
    </xf>
    <xf numFmtId="164" fontId="2" fillId="0" borderId="3" xfId="0" applyNumberFormat="1" applyFont="1" applyFill="1" applyBorder="1" applyAlignment="1">
      <alignment horizontal="center" vertical="center" textRotation="90"/>
    </xf>
    <xf numFmtId="164" fontId="2" fillId="0" borderId="5" xfId="0" applyNumberFormat="1" applyFont="1" applyFill="1" applyBorder="1" applyAlignment="1">
      <alignment horizontal="center" vertical="center" textRotation="90"/>
    </xf>
    <xf numFmtId="165" fontId="2" fillId="0" borderId="10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7" fillId="0" borderId="1" xfId="0" applyFont="1" applyBorder="1" applyAlignment="1">
      <alignment horizontal="left" vertical="center" indent="1"/>
    </xf>
    <xf numFmtId="0" fontId="17" fillId="0" borderId="5" xfId="0" applyFont="1" applyBorder="1" applyAlignment="1">
      <alignment horizontal="left" vertical="center" indent="1"/>
    </xf>
    <xf numFmtId="0" fontId="19" fillId="0" borderId="1" xfId="0" applyFont="1" applyBorder="1" applyAlignment="1">
      <alignment horizontal="left" vertical="center" indent="1"/>
    </xf>
    <xf numFmtId="0" fontId="19" fillId="0" borderId="5" xfId="0" applyFont="1" applyBorder="1" applyAlignment="1">
      <alignment horizontal="left" vertical="center" indent="1"/>
    </xf>
    <xf numFmtId="0" fontId="17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indent="1"/>
    </xf>
    <xf numFmtId="0" fontId="22" fillId="0" borderId="5" xfId="0" applyFont="1" applyBorder="1" applyAlignment="1">
      <alignment horizontal="left" vertical="center" indent="1"/>
    </xf>
    <xf numFmtId="0" fontId="15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1" fontId="23" fillId="0" borderId="3" xfId="0" applyNumberFormat="1" applyFont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 indent="1"/>
    </xf>
    <xf numFmtId="0" fontId="24" fillId="3" borderId="5" xfId="0" applyFont="1" applyFill="1" applyBorder="1" applyAlignment="1">
      <alignment horizontal="left" vertical="center" indent="1"/>
    </xf>
    <xf numFmtId="0" fontId="24" fillId="3" borderId="2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1" fontId="0" fillId="0" borderId="8" xfId="1" applyNumberFormat="1" applyFont="1" applyFill="1" applyBorder="1" applyAlignment="1" applyProtection="1">
      <alignment horizontal="center" vertical="center"/>
      <protection locked="0"/>
    </xf>
    <xf numFmtId="1" fontId="0" fillId="0" borderId="0" xfId="1" applyNumberFormat="1" applyFont="1" applyFill="1" applyBorder="1" applyAlignment="1" applyProtection="1">
      <alignment horizontal="center" vertical="center"/>
      <protection locked="0"/>
    </xf>
    <xf numFmtId="1" fontId="17" fillId="0" borderId="2" xfId="0" applyNumberFormat="1" applyFont="1" applyBorder="1" applyAlignment="1" applyProtection="1">
      <alignment horizontal="center" vertical="center"/>
      <protection locked="0"/>
    </xf>
    <xf numFmtId="1" fontId="17" fillId="0" borderId="6" xfId="0" applyNumberFormat="1" applyFont="1" applyBorder="1" applyAlignment="1" applyProtection="1">
      <alignment horizontal="center" vertical="center"/>
      <protection locked="0"/>
    </xf>
    <xf numFmtId="1" fontId="19" fillId="0" borderId="2" xfId="0" applyNumberFormat="1" applyFont="1" applyBorder="1" applyAlignment="1" applyProtection="1">
      <alignment horizontal="center" vertical="center"/>
      <protection locked="0"/>
    </xf>
    <xf numFmtId="1" fontId="19" fillId="0" borderId="6" xfId="0" applyNumberFormat="1" applyFont="1" applyBorder="1" applyAlignment="1" applyProtection="1">
      <alignment horizontal="center" vertical="center"/>
      <protection locked="0"/>
    </xf>
    <xf numFmtId="1" fontId="22" fillId="0" borderId="2" xfId="0" applyNumberFormat="1" applyFont="1" applyBorder="1" applyAlignment="1" applyProtection="1">
      <alignment horizontal="center" vertical="center"/>
      <protection locked="0"/>
    </xf>
    <xf numFmtId="1" fontId="22" fillId="0" borderId="6" xfId="0" applyNumberFormat="1" applyFont="1" applyBorder="1" applyAlignment="1" applyProtection="1">
      <alignment horizontal="center" vertical="center"/>
      <protection locked="0"/>
    </xf>
    <xf numFmtId="1" fontId="24" fillId="3" borderId="2" xfId="0" applyNumberFormat="1" applyFont="1" applyFill="1" applyBorder="1" applyAlignment="1" applyProtection="1">
      <alignment horizontal="center" vertical="center"/>
      <protection locked="0"/>
    </xf>
    <xf numFmtId="1" fontId="24" fillId="3" borderId="6" xfId="0" applyNumberFormat="1" applyFont="1" applyFill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0" fontId="24" fillId="3" borderId="5" xfId="0" applyFont="1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320"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b/>
        <i val="0"/>
        <color rgb="FF009900"/>
      </font>
      <fill>
        <patternFill>
          <bgColor rgb="FFFFFF00"/>
        </patternFill>
      </fill>
      <border>
        <top style="thin">
          <color rgb="FF0070C0"/>
        </top>
        <bottom style="thin">
          <color rgb="FF0070C0"/>
        </bottom>
      </border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  <dxf>
      <font>
        <color rgb="FFFF0000"/>
      </font>
    </dxf>
    <dxf>
      <font>
        <b/>
        <i val="0"/>
        <color theme="0" tint="-0.34998626667073579"/>
      </font>
    </dxf>
    <dxf>
      <font>
        <color rgb="FF2A71C8"/>
      </font>
    </dxf>
  </dxfs>
  <tableStyles count="0" defaultTableStyle="TableStyleMedium2" defaultPivotStyle="PivotStyleLight16"/>
  <colors>
    <mruColors>
      <color rgb="FF2A71C8"/>
      <color rgb="FF009900"/>
      <color rgb="FFE6AF00"/>
      <color rgb="FF00CC5C"/>
      <color rgb="FFFE484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2"/>
  <sheetViews>
    <sheetView showGridLines="0" zoomScaleNormal="100" workbookViewId="0">
      <pane xSplit="5" ySplit="3" topLeftCell="F4" activePane="bottomRight" state="frozen"/>
      <selection pane="topRight" activeCell="J1" sqref="J1"/>
      <selection pane="bottomLeft" activeCell="A4" sqref="A4"/>
      <selection pane="bottomRight" activeCell="C12" sqref="C12"/>
    </sheetView>
  </sheetViews>
  <sheetFormatPr defaultRowHeight="15" x14ac:dyDescent="0.25"/>
  <cols>
    <col min="1" max="1" width="1.7109375" style="49" customWidth="1"/>
    <col min="2" max="2" width="6.7109375" style="50" customWidth="1"/>
    <col min="3" max="3" width="15.7109375" style="49" customWidth="1"/>
    <col min="4" max="4" width="6.7109375" style="50" customWidth="1"/>
    <col min="5" max="5" width="0.85546875" style="49" customWidth="1"/>
    <col min="6" max="6" width="0.85546875" style="25" customWidth="1"/>
    <col min="7" max="8" width="9.140625" style="49"/>
    <col min="9" max="9" width="14.42578125" style="49" bestFit="1" customWidth="1"/>
    <col min="10" max="16384" width="9.140625" style="49"/>
  </cols>
  <sheetData>
    <row r="1" spans="2:11" ht="5.0999999999999996" customHeight="1" x14ac:dyDescent="0.25"/>
    <row r="2" spans="2:11" ht="20.100000000000001" customHeight="1" x14ac:dyDescent="0.25">
      <c r="B2" s="16" t="s">
        <v>48</v>
      </c>
      <c r="C2" s="18" t="s">
        <v>13</v>
      </c>
      <c r="D2" s="19" t="s">
        <v>49</v>
      </c>
    </row>
    <row r="3" spans="2:11" ht="3" customHeight="1" x14ac:dyDescent="0.25"/>
    <row r="4" spans="2:11" ht="3" customHeight="1" x14ac:dyDescent="0.25"/>
    <row r="5" spans="2:11" ht="15.95" customHeight="1" x14ac:dyDescent="0.25">
      <c r="B5" s="52">
        <v>1</v>
      </c>
      <c r="C5" s="7" t="e">
        <f>VLOOKUP(LARGE(#REF!,B5),#REF!,2,0)</f>
        <v>#REF!</v>
      </c>
      <c r="D5" s="11"/>
      <c r="G5" s="49" t="s">
        <v>19</v>
      </c>
      <c r="I5" s="49" t="s">
        <v>0</v>
      </c>
      <c r="J5" s="49" t="e">
        <f>LARGE(#REF!,B5)</f>
        <v>#REF!</v>
      </c>
    </row>
    <row r="6" spans="2:11" ht="15.95" customHeight="1" x14ac:dyDescent="0.25">
      <c r="B6" s="53">
        <f>B5+1</f>
        <v>2</v>
      </c>
      <c r="C6" s="8" t="e">
        <f>IF(IFERROR(
        VLOOKUP(LARGE(#REF!,B6),#REF!,2,0)=VLOOKUP(VLOOKUP(LARGE(#REF!,B6),#REF!,2,0),$C$5:$C5,1,0),FALSE),
        VLOOKUP(LARGE(#REF!,B6+COUNTIF($C$5:$C5,VLOOKUP(LARGE(#REF!,B6),#REF!,2,0))),#REF!,2,0),
        VLOOKUP(LARGE(#REF!,B6),#REF!,2,0))</f>
        <v>#REF!</v>
      </c>
      <c r="D6" s="13"/>
      <c r="G6" s="49" t="s">
        <v>0</v>
      </c>
      <c r="I6" s="49" t="s">
        <v>1</v>
      </c>
      <c r="J6" s="49" t="e">
        <f>LARGE(#REF!,B6)</f>
        <v>#REF!</v>
      </c>
    </row>
    <row r="7" spans="2:11" ht="15.95" customHeight="1" x14ac:dyDescent="0.25">
      <c r="B7" s="53">
        <f t="shared" ref="B7:B36" si="0">B6+1</f>
        <v>3</v>
      </c>
      <c r="C7" s="8" t="e">
        <f>IF(IFERROR(
        VLOOKUP(LARGE(#REF!,B7),#REF!,2,0)=VLOOKUP(VLOOKUP(LARGE(#REF!,B7),#REF!,2,0),$C$5:$C6,1,0),FALSE),
        VLOOKUP(LARGE(#REF!,B7+COUNTIF($C$5:$C6,VLOOKUP(LARGE(#REF!,B7),#REF!,2,0))),#REF!,2,0),
        VLOOKUP(LARGE(#REF!,B7),#REF!,2,0))</f>
        <v>#REF!</v>
      </c>
      <c r="D7" s="13"/>
      <c r="G7" s="49" t="s">
        <v>32</v>
      </c>
      <c r="I7" s="49" t="s">
        <v>2</v>
      </c>
      <c r="J7" s="49" t="e">
        <f>LARGE(#REF!,B7)</f>
        <v>#REF!</v>
      </c>
      <c r="K7" s="49" t="e">
        <f>VLOOKUP(LARGE(#REF!,B8),#REF!,2,0)</f>
        <v>#REF!</v>
      </c>
    </row>
    <row r="8" spans="2:11" ht="15.95" customHeight="1" x14ac:dyDescent="0.25">
      <c r="B8" s="53">
        <f t="shared" si="0"/>
        <v>4</v>
      </c>
      <c r="C8" s="8" t="e">
        <f>IF(IFERROR(
        VLOOKUP(LARGE(#REF!,B8),#REF!,2,0)=VLOOKUP(VLOOKUP(LARGE(#REF!,B8),#REF!,2,0),$C$5:$C7,1,0),FALSE),
        VLOOKUP(LARGE(#REF!,B8+COUNTIF($C$5:$C7,VLOOKUP(LARGE(#REF!,B8),#REF!,2,0))),#REF!,2,0),
        VLOOKUP(LARGE(#REF!,B8),#REF!,2,0))</f>
        <v>#REF!</v>
      </c>
      <c r="D8" s="13"/>
      <c r="G8" s="49" t="s">
        <v>1</v>
      </c>
      <c r="I8" s="49" t="s">
        <v>3</v>
      </c>
      <c r="J8" s="49" t="e">
        <f>LARGE(#REF!,B8)</f>
        <v>#REF!</v>
      </c>
    </row>
    <row r="9" spans="2:11" ht="15.95" customHeight="1" x14ac:dyDescent="0.25">
      <c r="B9" s="53">
        <f t="shared" si="0"/>
        <v>5</v>
      </c>
      <c r="C9" s="59" t="e">
        <f>IF(IFERROR(
        VLOOKUP(LARGE(#REF!,B9),#REF!,2,0)=VLOOKUP(VLOOKUP(LARGE(#REF!,B9),#REF!,2,0),$C$5:$C8,1,0),FALSE),
        VLOOKUP(LARGE(#REF!,B9+COUNTIF($C$5:$C8,VLOOKUP(LARGE(#REF!,B9),#REF!,2,0))),#REF!,2,0),
        VLOOKUP(LARGE(#REF!,B9),#REF!,2,0))</f>
        <v>#REF!</v>
      </c>
      <c r="D9" s="13"/>
      <c r="G9" s="49" t="s">
        <v>1</v>
      </c>
      <c r="I9" s="49" t="s">
        <v>19</v>
      </c>
      <c r="J9" s="49" t="e">
        <f>LARGE(#REF!,B9)</f>
        <v>#REF!</v>
      </c>
    </row>
    <row r="10" spans="2:11" ht="15.95" customHeight="1" x14ac:dyDescent="0.25">
      <c r="B10" s="53">
        <f t="shared" si="0"/>
        <v>6</v>
      </c>
      <c r="C10" s="8" t="e">
        <f>IF(IFERROR(
        VLOOKUP(LARGE(#REF!,B10),#REF!,2,0)=VLOOKUP(VLOOKUP(LARGE(#REF!,B10),#REF!,2,0),$C$5:$C9,1,0),FALSE),
        VLOOKUP(LARGE(#REF!,B10+COUNTIF($C$5:$C9,VLOOKUP(LARGE(#REF!,B10),#REF!,2,0))),#REF!,2,0),
        VLOOKUP(LARGE(#REF!,B10),#REF!,2,0))</f>
        <v>#REF!</v>
      </c>
      <c r="D10" s="13"/>
      <c r="G10" s="49" t="s">
        <v>2</v>
      </c>
      <c r="I10" s="49" t="s">
        <v>20</v>
      </c>
      <c r="J10" s="49" t="e">
        <f>LARGE(#REF!,B10)</f>
        <v>#REF!</v>
      </c>
    </row>
    <row r="11" spans="2:11" ht="15.95" customHeight="1" x14ac:dyDescent="0.25">
      <c r="B11" s="53">
        <f t="shared" si="0"/>
        <v>7</v>
      </c>
      <c r="C11" s="8" t="e">
        <f>IF(IFERROR(
        VLOOKUP(LARGE(#REF!,B11),#REF!,2,0)=VLOOKUP(VLOOKUP(LARGE(#REF!,B11),#REF!,2,0),$C$5:$C10,1,0),FALSE),
        VLOOKUP(LARGE(#REF!,B11+COUNTIF($C$5:$C10,VLOOKUP(LARGE(#REF!,B11),#REF!,2,0))),#REF!,2,0),
        VLOOKUP(LARGE(#REF!,B11),#REF!,2,0))</f>
        <v>#REF!</v>
      </c>
      <c r="D11" s="13"/>
      <c r="G11" s="49" t="s">
        <v>2</v>
      </c>
      <c r="I11" s="49" t="s">
        <v>21</v>
      </c>
      <c r="J11" s="49" t="e">
        <f>LARGE(#REF!,B11)</f>
        <v>#REF!</v>
      </c>
    </row>
    <row r="12" spans="2:11" ht="15.95" customHeight="1" x14ac:dyDescent="0.25">
      <c r="B12" s="53">
        <f t="shared" si="0"/>
        <v>8</v>
      </c>
      <c r="C12" s="8" t="e">
        <f>IF(IFERROR(
        VLOOKUP(LARGE(#REF!,B12),#REF!,2,0)=VLOOKUP(VLOOKUP(LARGE(#REF!,B12),#REF!,2,0),$C$5:$C11,1,0),FALSE),
        VLOOKUP(LARGE(#REF!,B12+COUNTIF($C$5:$C11,VLOOKUP(LARGE(#REF!,B12),#REF!,2,0))),#REF!,2,0),
        VLOOKUP(LARGE(#REF!,B12),#REF!,2,0))</f>
        <v>#REF!</v>
      </c>
      <c r="D12" s="13"/>
      <c r="G12" s="49" t="s">
        <v>2</v>
      </c>
      <c r="I12" s="49" t="s">
        <v>22</v>
      </c>
      <c r="J12" s="49" t="e">
        <f>LARGE(#REF!,B12)</f>
        <v>#REF!</v>
      </c>
    </row>
    <row r="13" spans="2:11" ht="15.95" customHeight="1" x14ac:dyDescent="0.25">
      <c r="B13" s="53">
        <f t="shared" si="0"/>
        <v>9</v>
      </c>
      <c r="C13" s="8" t="e">
        <f>IF(IFERROR(
        VLOOKUP(LARGE(#REF!,B13),#REF!,2,0)=VLOOKUP(VLOOKUP(LARGE(#REF!,B13),#REF!,2,0),$C$5:$C12,1,0),FALSE),
        VLOOKUP(LARGE(#REF!,B13+COUNTIF($C$5:$C12,VLOOKUP(LARGE(#REF!,B13),#REF!,2,0))),#REF!,2,0),
        VLOOKUP(LARGE(#REF!,B13),#REF!,2,0))</f>
        <v>#REF!</v>
      </c>
      <c r="D13" s="13"/>
      <c r="G13" s="49" t="s">
        <v>30</v>
      </c>
      <c r="I13" s="49" t="s">
        <v>28</v>
      </c>
      <c r="J13" s="49" t="e">
        <f>LARGE(#REF!,B13)</f>
        <v>#REF!</v>
      </c>
    </row>
    <row r="14" spans="2:11" ht="15.95" customHeight="1" x14ac:dyDescent="0.25">
      <c r="B14" s="53">
        <f t="shared" si="0"/>
        <v>10</v>
      </c>
      <c r="C14" s="8" t="e">
        <f>IF(IFERROR(
        VLOOKUP(LARGE(#REF!,B14),#REF!,2,0)=VLOOKUP(VLOOKUP(LARGE(#REF!,B14),#REF!,2,0),$C$5:$C13,1,0),FALSE),
        VLOOKUP(LARGE(#REF!,B14+COUNTIF($C$5:$C13,VLOOKUP(LARGE(#REF!,B14),#REF!,2,0))),#REF!,2,0),
        VLOOKUP(LARGE(#REF!,B14),#REF!,2,0))</f>
        <v>#REF!</v>
      </c>
      <c r="D14" s="13"/>
      <c r="G14" s="49" t="s">
        <v>30</v>
      </c>
      <c r="I14" s="49" t="s">
        <v>29</v>
      </c>
      <c r="J14" s="49" t="e">
        <f>LARGE(#REF!,B14)</f>
        <v>#REF!</v>
      </c>
    </row>
    <row r="15" spans="2:11" ht="15.95" customHeight="1" x14ac:dyDescent="0.25">
      <c r="B15" s="53">
        <f t="shared" si="0"/>
        <v>11</v>
      </c>
      <c r="C15" s="8" t="e">
        <f>IF(IFERROR(
        VLOOKUP(LARGE(#REF!,B15),#REF!,2,0)=VLOOKUP(VLOOKUP(LARGE(#REF!,B15),#REF!,2,0),$C$5:$C14,1,0),FALSE),
        VLOOKUP(LARGE(#REF!,B15+COUNTIF($C$5:$C14,VLOOKUP(LARGE(#REF!,B15),#REF!,2,0))),#REF!,2,0),
        VLOOKUP(LARGE(#REF!,B15),#REF!,2,0))</f>
        <v>#REF!</v>
      </c>
      <c r="D15" s="13"/>
      <c r="G15" s="49" t="s">
        <v>29</v>
      </c>
      <c r="I15" s="49" t="s">
        <v>30</v>
      </c>
      <c r="J15" s="49" t="e">
        <f>LARGE(#REF!,B15)</f>
        <v>#REF!</v>
      </c>
    </row>
    <row r="16" spans="2:11" ht="15.95" customHeight="1" x14ac:dyDescent="0.25">
      <c r="B16" s="53">
        <f t="shared" si="0"/>
        <v>12</v>
      </c>
      <c r="C16" s="8" t="e">
        <f>IF(IFERROR(
        VLOOKUP(LARGE(#REF!,B16),#REF!,2,0)=VLOOKUP(VLOOKUP(LARGE(#REF!,B16),#REF!,2,0),$C$5:$C15,1,0),FALSE),
        VLOOKUP(LARGE(#REF!,B16+COUNTIF($C$5:$C15,VLOOKUP(LARGE(#REF!,B16),#REF!,2,0))),#REF!,2,0),
        VLOOKUP(LARGE(#REF!,B16),#REF!,2,0))</f>
        <v>#REF!</v>
      </c>
      <c r="D16" s="13"/>
      <c r="G16" s="49" t="s">
        <v>29</v>
      </c>
      <c r="I16" s="49" t="s">
        <v>31</v>
      </c>
      <c r="J16" s="49" t="e">
        <f>LARGE(#REF!,B16)</f>
        <v>#REF!</v>
      </c>
    </row>
    <row r="17" spans="2:10" ht="15.95" customHeight="1" x14ac:dyDescent="0.25">
      <c r="B17" s="53">
        <f t="shared" si="0"/>
        <v>13</v>
      </c>
      <c r="C17" s="8" t="e">
        <f>IF(IFERROR(
        VLOOKUP(LARGE(#REF!,B17),#REF!,2,0)=VLOOKUP(VLOOKUP(LARGE(#REF!,B17),#REF!,2,0),$C$5:$C16,1,0),FALSE),
        VLOOKUP(LARGE(#REF!,B17+COUNTIF($C$5:$C16,VLOOKUP(LARGE(#REF!,B17),#REF!,2,0))),#REF!,2,0),
        VLOOKUP(LARGE(#REF!,B17),#REF!,2,0))</f>
        <v>#REF!</v>
      </c>
      <c r="D17" s="13"/>
      <c r="G17" s="49" t="s">
        <v>29</v>
      </c>
      <c r="I17" s="49" t="s">
        <v>32</v>
      </c>
      <c r="J17" s="49" t="e">
        <f>LARGE(#REF!,B17)</f>
        <v>#REF!</v>
      </c>
    </row>
    <row r="18" spans="2:10" ht="15.95" customHeight="1" x14ac:dyDescent="0.25">
      <c r="B18" s="53">
        <f t="shared" si="0"/>
        <v>14</v>
      </c>
      <c r="C18" s="8" t="e">
        <f>IF(IFERROR(
        VLOOKUP(LARGE(#REF!,B18),#REF!,2,0)=VLOOKUP(VLOOKUP(LARGE(#REF!,B18),#REF!,2,0),$C$5:$C17,1,0),FALSE),
        VLOOKUP(LARGE(#REF!,B18+COUNTIF($C$5:$C17,VLOOKUP(LARGE(#REF!,B18),#REF!,2,0))),#REF!,2,0),
        VLOOKUP(LARGE(#REF!,B18),#REF!,2,0))</f>
        <v>#REF!</v>
      </c>
      <c r="D18" s="13"/>
      <c r="G18" s="49" t="s">
        <v>29</v>
      </c>
      <c r="I18" s="49" t="s">
        <v>33</v>
      </c>
      <c r="J18" s="49" t="e">
        <f>LARGE(#REF!,B18)</f>
        <v>#REF!</v>
      </c>
    </row>
    <row r="19" spans="2:10" ht="15.95" customHeight="1" x14ac:dyDescent="0.25">
      <c r="B19" s="53">
        <f t="shared" si="0"/>
        <v>15</v>
      </c>
      <c r="C19" s="8" t="e">
        <f>IF(IFERROR(
        VLOOKUP(LARGE(#REF!,B19),#REF!,2,0)=VLOOKUP(VLOOKUP(LARGE(#REF!,B19),#REF!,2,0),$C$5:$C18,1,0),FALSE),
        VLOOKUP(LARGE(#REF!,B19+COUNTIF($C$5:$C18,VLOOKUP(LARGE(#REF!,B19),#REF!,2,0))),#REF!,2,0),
        VLOOKUP(LARGE(#REF!,B19),#REF!,2,0))</f>
        <v>#REF!</v>
      </c>
      <c r="D19" s="13"/>
      <c r="G19" s="49" t="s">
        <v>31</v>
      </c>
      <c r="I19" s="49" t="s">
        <v>34</v>
      </c>
      <c r="J19" s="49" t="e">
        <f>LARGE(#REF!,B19)</f>
        <v>#REF!</v>
      </c>
    </row>
    <row r="20" spans="2:10" ht="15.95" customHeight="1" x14ac:dyDescent="0.25">
      <c r="B20" s="53">
        <f t="shared" si="0"/>
        <v>16</v>
      </c>
      <c r="C20" s="8" t="e">
        <f>IF(IFERROR(
        VLOOKUP(LARGE(#REF!,B20),#REF!,2,0)=VLOOKUP(VLOOKUP(LARGE(#REF!,B20),#REF!,2,0),$C$5:$C19,1,0),FALSE),
        VLOOKUP(LARGE(#REF!,B20+COUNTIF($C$5:$C19,VLOOKUP(LARGE(#REF!,B20),#REF!,2,0))),#REF!,2,0),
        VLOOKUP(LARGE(#REF!,B20),#REF!,2,0))</f>
        <v>#REF!</v>
      </c>
      <c r="D20" s="13"/>
      <c r="G20" s="49" t="s">
        <v>31</v>
      </c>
      <c r="I20" s="49" t="s">
        <v>35</v>
      </c>
      <c r="J20" s="49" t="e">
        <f>LARGE(#REF!,B20)</f>
        <v>#REF!</v>
      </c>
    </row>
    <row r="21" spans="2:10" ht="15.95" customHeight="1" x14ac:dyDescent="0.25">
      <c r="B21" s="53">
        <f t="shared" si="0"/>
        <v>17</v>
      </c>
      <c r="C21" s="8" t="e">
        <f>IF(IFERROR(
        VLOOKUP(LARGE(#REF!,B21),#REF!,2,0)=VLOOKUP(VLOOKUP(LARGE(#REF!,B21),#REF!,2,0),$C$5:$C20,1,0),FALSE),
        VLOOKUP(LARGE(#REF!,B21+COUNTIF($C$5:$C20,VLOOKUP(LARGE(#REF!,B21),#REF!,2,0))),#REF!,2,0),
        VLOOKUP(LARGE(#REF!,B21),#REF!,2,0))</f>
        <v>#REF!</v>
      </c>
      <c r="D21" s="13"/>
      <c r="G21" s="49" t="s">
        <v>38</v>
      </c>
      <c r="I21" s="49" t="s">
        <v>36</v>
      </c>
      <c r="J21" s="49" t="e">
        <f>LARGE(#REF!,B21)</f>
        <v>#REF!</v>
      </c>
    </row>
    <row r="22" spans="2:10" ht="15.95" customHeight="1" x14ac:dyDescent="0.25">
      <c r="B22" s="53">
        <f t="shared" si="0"/>
        <v>18</v>
      </c>
      <c r="C22" s="8" t="e">
        <f>IF(IFERROR(
        VLOOKUP(LARGE(#REF!,B22),#REF!,2,0)=VLOOKUP(VLOOKUP(LARGE(#REF!,B22),#REF!,2,0),$C$5:$C21,1,0),FALSE),
        VLOOKUP(LARGE(#REF!,B22+COUNTIF($C$5:$C21,VLOOKUP(LARGE(#REF!,B22),#REF!,2,0))),#REF!,2,0),
        VLOOKUP(LARGE(#REF!,B22),#REF!,2,0))</f>
        <v>#REF!</v>
      </c>
      <c r="D22" s="13"/>
      <c r="G22" s="49" t="e">
        <v>#N/A</v>
      </c>
      <c r="I22" s="49" t="s">
        <v>37</v>
      </c>
      <c r="J22" s="49" t="e">
        <f>LARGE(#REF!,B22)</f>
        <v>#REF!</v>
      </c>
    </row>
    <row r="23" spans="2:10" ht="15.95" customHeight="1" x14ac:dyDescent="0.25">
      <c r="B23" s="53">
        <f t="shared" si="0"/>
        <v>19</v>
      </c>
      <c r="C23" s="8" t="e">
        <f>IF(IFERROR(
        VLOOKUP(LARGE(#REF!,B23),#REF!,2,0)=VLOOKUP(VLOOKUP(LARGE(#REF!,B23),#REF!,2,0),$C$5:$C22,1,0),FALSE),
        VLOOKUP(LARGE(#REF!,B23+COUNTIF($C$5:$C22,VLOOKUP(LARGE(#REF!,B23),#REF!,2,0))),#REF!,2,0),
        VLOOKUP(LARGE(#REF!,B23),#REF!,2,0))</f>
        <v>#REF!</v>
      </c>
      <c r="D23" s="13"/>
      <c r="G23" s="49" t="s">
        <v>38</v>
      </c>
      <c r="I23" s="49" t="s">
        <v>38</v>
      </c>
      <c r="J23" s="49" t="e">
        <f>LARGE(#REF!,B23)</f>
        <v>#REF!</v>
      </c>
    </row>
    <row r="24" spans="2:10" ht="15.95" customHeight="1" x14ac:dyDescent="0.25">
      <c r="B24" s="53">
        <f t="shared" si="0"/>
        <v>20</v>
      </c>
      <c r="C24" s="8" t="e">
        <f>IF(IFERROR(
        VLOOKUP(LARGE(#REF!,B24),#REF!,2,0)=VLOOKUP(VLOOKUP(LARGE(#REF!,B24),#REF!,2,0),$C$5:$C23,1,0),FALSE),
        VLOOKUP(LARGE(#REF!,B24+COUNTIF($C$5:$C23,VLOOKUP(LARGE(#REF!,B24),#REF!,2,0))),#REF!,2,0),
        VLOOKUP(LARGE(#REF!,B24),#REF!,2,0))</f>
        <v>#REF!</v>
      </c>
      <c r="D24" s="13"/>
      <c r="G24" s="49" t="s">
        <v>38</v>
      </c>
      <c r="I24" s="49" t="s">
        <v>39</v>
      </c>
      <c r="J24" s="49" t="e">
        <f>LARGE(#REF!,B24)</f>
        <v>#REF!</v>
      </c>
    </row>
    <row r="25" spans="2:10" ht="15.95" customHeight="1" x14ac:dyDescent="0.25">
      <c r="B25" s="53">
        <f t="shared" si="0"/>
        <v>21</v>
      </c>
      <c r="C25" s="8" t="e">
        <f>IF(IFERROR(
        VLOOKUP(LARGE(#REF!,B25),#REF!,2,0)=VLOOKUP(VLOOKUP(LARGE(#REF!,B25),#REF!,2,0),$C$5:$C24,1,0),FALSE),
        VLOOKUP(LARGE(#REF!,B25+COUNTIF($C$5:$C24,VLOOKUP(LARGE(#REF!,B25),#REF!,2,0))),#REF!,2,0),
        VLOOKUP(LARGE(#REF!,B25),#REF!,2,0))</f>
        <v>#REF!</v>
      </c>
      <c r="D25" s="13"/>
      <c r="G25" s="49" t="s">
        <v>38</v>
      </c>
      <c r="I25" s="49" t="s">
        <v>40</v>
      </c>
      <c r="J25" s="49" t="e">
        <f>LARGE(#REF!,B25)</f>
        <v>#REF!</v>
      </c>
    </row>
    <row r="26" spans="2:10" ht="15.95" customHeight="1" x14ac:dyDescent="0.25">
      <c r="B26" s="53">
        <f t="shared" si="0"/>
        <v>22</v>
      </c>
      <c r="C26" s="8" t="e">
        <f>IF(IFERROR(
        VLOOKUP(LARGE(#REF!,B26),#REF!,2,0)=VLOOKUP(VLOOKUP(LARGE(#REF!,B26),#REF!,2,0),$C$5:$C25,1,0),FALSE),
        VLOOKUP(LARGE(#REF!,B26+COUNTIF($C$5:$C25,VLOOKUP(LARGE(#REF!,B26),#REF!,2,0))),#REF!,2,0),
        VLOOKUP(LARGE(#REF!,B26),#REF!,2,0))</f>
        <v>#REF!</v>
      </c>
      <c r="D26" s="13"/>
      <c r="G26" s="49" t="s">
        <v>38</v>
      </c>
      <c r="I26" s="49" t="s">
        <v>41</v>
      </c>
      <c r="J26" s="49" t="e">
        <f>LARGE(#REF!,B26)</f>
        <v>#REF!</v>
      </c>
    </row>
    <row r="27" spans="2:10" ht="15.95" customHeight="1" x14ac:dyDescent="0.25">
      <c r="B27" s="53">
        <f t="shared" si="0"/>
        <v>23</v>
      </c>
      <c r="C27" s="8" t="e">
        <f>IF(IFERROR(
        VLOOKUP(LARGE(#REF!,B27),#REF!,2,0)=VLOOKUP(VLOOKUP(LARGE(#REF!,B27),#REF!,2,0),$C$5:$C26,1,0),FALSE),
        VLOOKUP(LARGE(#REF!,B27+COUNTIF($C$5:$C26,VLOOKUP(LARGE(#REF!,B27),#REF!,2,0))),#REF!,2,0),
        VLOOKUP(LARGE(#REF!,B27),#REF!,2,0))</f>
        <v>#REF!</v>
      </c>
      <c r="D27" s="13"/>
      <c r="G27" s="49" t="s">
        <v>38</v>
      </c>
      <c r="I27" s="49" t="s">
        <v>42</v>
      </c>
      <c r="J27" s="49" t="e">
        <f>LARGE(#REF!,B27)</f>
        <v>#REF!</v>
      </c>
    </row>
    <row r="28" spans="2:10" ht="15.95" customHeight="1" x14ac:dyDescent="0.25">
      <c r="B28" s="53">
        <f t="shared" si="0"/>
        <v>24</v>
      </c>
      <c r="C28" s="8" t="e">
        <f>IF(IFERROR(
        VLOOKUP(LARGE(#REF!,B28),#REF!,2,0)=VLOOKUP(VLOOKUP(LARGE(#REF!,B28),#REF!,2,0),$C$5:$C27,1,0),FALSE),
        VLOOKUP(LARGE(#REF!,B28+COUNTIF($C$5:$C27,VLOOKUP(LARGE(#REF!,B28),#REF!,2,0))),#REF!,2,0),
        VLOOKUP(LARGE(#REF!,B28),#REF!,2,0))</f>
        <v>#REF!</v>
      </c>
      <c r="D28" s="13"/>
      <c r="G28" s="49" t="s">
        <v>39</v>
      </c>
      <c r="I28" s="49" t="s">
        <v>43</v>
      </c>
      <c r="J28" s="49" t="e">
        <f>LARGE(#REF!,B28)</f>
        <v>#REF!</v>
      </c>
    </row>
    <row r="29" spans="2:10" ht="15.95" customHeight="1" x14ac:dyDescent="0.25">
      <c r="B29" s="53">
        <f t="shared" si="0"/>
        <v>25</v>
      </c>
      <c r="C29" s="8" t="e">
        <f>IF(IFERROR(
        VLOOKUP(LARGE(#REF!,B29),#REF!,2,0)=VLOOKUP(VLOOKUP(LARGE(#REF!,B29),#REF!,2,0),$C$5:$C28,1,0),FALSE),
        VLOOKUP(LARGE(#REF!,B29+COUNTIF($C$5:$C28,VLOOKUP(LARGE(#REF!,B29),#REF!,2,0))),#REF!,2,0),
        VLOOKUP(LARGE(#REF!,B29),#REF!,2,0))</f>
        <v>#REF!</v>
      </c>
      <c r="D29" s="13"/>
      <c r="G29" s="49" t="s">
        <v>22</v>
      </c>
      <c r="I29" s="49" t="s">
        <v>23</v>
      </c>
      <c r="J29" s="49" t="e">
        <f>LARGE(#REF!,B29)</f>
        <v>#REF!</v>
      </c>
    </row>
    <row r="30" spans="2:10" ht="15.95" customHeight="1" x14ac:dyDescent="0.25">
      <c r="B30" s="53">
        <f t="shared" si="0"/>
        <v>26</v>
      </c>
      <c r="C30" s="8" t="e">
        <f>IF(IFERROR(
        VLOOKUP(LARGE(#REF!,B30),#REF!,2,0)=VLOOKUP(VLOOKUP(LARGE(#REF!,B30),#REF!,2,0),$C$5:$C29,1,0),FALSE),
        VLOOKUP(LARGE(#REF!,B30+COUNTIF($C$5:$C29,VLOOKUP(LARGE(#REF!,B30),#REF!,2,0))),#REF!,2,0),
        VLOOKUP(LARGE(#REF!,B30),#REF!,2,0))</f>
        <v>#REF!</v>
      </c>
      <c r="D30" s="13"/>
      <c r="G30" s="49" t="s">
        <v>3</v>
      </c>
      <c r="I30" s="49" t="s">
        <v>24</v>
      </c>
      <c r="J30" s="49" t="e">
        <f>LARGE(#REF!,B30)</f>
        <v>#REF!</v>
      </c>
    </row>
    <row r="31" spans="2:10" ht="15.95" customHeight="1" x14ac:dyDescent="0.25">
      <c r="B31" s="53">
        <f t="shared" si="0"/>
        <v>27</v>
      </c>
      <c r="C31" s="8" t="e">
        <f>IF(IFERROR(
        VLOOKUP(LARGE(#REF!,B31),#REF!,2,0)=VLOOKUP(VLOOKUP(LARGE(#REF!,B31),#REF!,2,0),$C$5:$C30,1,0),FALSE),
        VLOOKUP(LARGE(#REF!,B31+COUNTIF($C$5:$C30,VLOOKUP(LARGE(#REF!,B31),#REF!,2,0))),#REF!,2,0),
        VLOOKUP(LARGE(#REF!,B31),#REF!,2,0))</f>
        <v>#REF!</v>
      </c>
      <c r="D31" s="13"/>
      <c r="G31" s="49" t="e">
        <v>#NUM!</v>
      </c>
      <c r="I31" s="49" t="s">
        <v>25</v>
      </c>
      <c r="J31" s="49" t="e">
        <f>LARGE(#REF!,B31)</f>
        <v>#REF!</v>
      </c>
    </row>
    <row r="32" spans="2:10" ht="15.95" customHeight="1" x14ac:dyDescent="0.25">
      <c r="B32" s="53">
        <f t="shared" si="0"/>
        <v>28</v>
      </c>
      <c r="C32" s="8" t="e">
        <f>IF(IFERROR(
        VLOOKUP(LARGE(#REF!,B32),#REF!,2,0)=VLOOKUP(VLOOKUP(LARGE(#REF!,B32),#REF!,2,0),$C$5:$C31,1,0),FALSE),
        VLOOKUP(LARGE(#REF!,B32+COUNTIF($C$5:$C31,VLOOKUP(LARGE(#REF!,B32),#REF!,2,0))),#REF!,2,0),
        VLOOKUP(LARGE(#REF!,B32),#REF!,2,0))</f>
        <v>#REF!</v>
      </c>
      <c r="D32" s="13"/>
      <c r="G32" s="49" t="e">
        <v>#NUM!</v>
      </c>
      <c r="I32" s="49" t="s">
        <v>26</v>
      </c>
      <c r="J32" s="49" t="e">
        <f>LARGE(#REF!,B32)</f>
        <v>#REF!</v>
      </c>
    </row>
    <row r="33" spans="2:37" ht="15.95" customHeight="1" x14ac:dyDescent="0.25">
      <c r="B33" s="53">
        <f t="shared" si="0"/>
        <v>29</v>
      </c>
      <c r="C33" s="8" t="e">
        <f>IF(IFERROR(
        VLOOKUP(LARGE(#REF!,B33),#REF!,2,0)=VLOOKUP(VLOOKUP(LARGE(#REF!,B33),#REF!,2,0),$C$5:$C32,1,0),FALSE),
        VLOOKUP(LARGE(#REF!,B33+COUNTIF($C$5:$C32,VLOOKUP(LARGE(#REF!,B33),#REF!,2,0))),#REF!,2,0),
        VLOOKUP(LARGE(#REF!,B33),#REF!,2,0))</f>
        <v>#REF!</v>
      </c>
      <c r="D33" s="13"/>
      <c r="G33" s="49" t="e">
        <v>#NUM!</v>
      </c>
      <c r="I33" s="49" t="s">
        <v>44</v>
      </c>
      <c r="J33" s="49" t="e">
        <f>LARGE(#REF!,B33)</f>
        <v>#REF!</v>
      </c>
    </row>
    <row r="34" spans="2:37" ht="15.95" customHeight="1" x14ac:dyDescent="0.25">
      <c r="B34" s="53">
        <f t="shared" si="0"/>
        <v>30</v>
      </c>
      <c r="C34" s="8" t="e">
        <f>IF(IFERROR(
        VLOOKUP(LARGE(#REF!,B34),#REF!,2,0)=VLOOKUP(VLOOKUP(LARGE(#REF!,B34),#REF!,2,0),$C$5:$C33,1,0),FALSE),
        VLOOKUP(LARGE(#REF!,B34+COUNTIF($C$5:$C33,VLOOKUP(LARGE(#REF!,B34),#REF!,2,0))),#REF!,2,0),
        VLOOKUP(LARGE(#REF!,B34),#REF!,2,0))</f>
        <v>#REF!</v>
      </c>
      <c r="D34" s="13"/>
      <c r="G34" s="49" t="s">
        <v>22</v>
      </c>
      <c r="I34" s="49" t="s">
        <v>45</v>
      </c>
      <c r="J34" s="49" t="e">
        <f>LARGE(#REF!,B34)</f>
        <v>#REF!</v>
      </c>
    </row>
    <row r="35" spans="2:37" ht="15.95" customHeight="1" x14ac:dyDescent="0.25">
      <c r="B35" s="53">
        <f t="shared" si="0"/>
        <v>31</v>
      </c>
      <c r="C35" s="8" t="e">
        <f>IF(IFERROR(
        VLOOKUP(LARGE(#REF!,B35),#REF!,2,0)=VLOOKUP(VLOOKUP(LARGE(#REF!,B35),#REF!,2,0),$C$5:$C34,1,0),FALSE),
        VLOOKUP(LARGE(#REF!,B35+COUNTIF($C$5:$C34,VLOOKUP(LARGE(#REF!,B35),#REF!,2,0))),#REF!,2,0),
        VLOOKUP(LARGE(#REF!,B35),#REF!,2,0))</f>
        <v>#REF!</v>
      </c>
      <c r="D35" s="13"/>
      <c r="G35" s="49" t="e">
        <v>#NUM!</v>
      </c>
      <c r="I35" s="49" t="s">
        <v>46</v>
      </c>
      <c r="J35" s="49" t="e">
        <f>LARGE(#REF!,B35)</f>
        <v>#REF!</v>
      </c>
    </row>
    <row r="36" spans="2:37" ht="15.95" customHeight="1" x14ac:dyDescent="0.25">
      <c r="B36" s="54">
        <f t="shared" si="0"/>
        <v>32</v>
      </c>
      <c r="C36" s="9" t="e">
        <f>IF(IFERROR(
        VLOOKUP(LARGE(#REF!,B36),#REF!,2,0)=VLOOKUP(VLOOKUP(LARGE(#REF!,B36),#REF!,2,0),$C$5:$C35,1,0),FALSE),
        VLOOKUP(LARGE(#REF!,B36+COUNTIF($C$5:$C35,VLOOKUP(LARGE(#REF!,B36),#REF!,2,0))),#REF!,2,0),
        VLOOKUP(LARGE(#REF!,B36),#REF!,2,0))</f>
        <v>#REF!</v>
      </c>
      <c r="D36" s="15"/>
      <c r="G36" s="49" t="e">
        <v>#NUM!</v>
      </c>
      <c r="I36" s="49" t="s">
        <v>47</v>
      </c>
      <c r="J36" s="49" t="e">
        <f>LARGE(#REF!,B36)</f>
        <v>#REF!</v>
      </c>
    </row>
    <row r="37" spans="2:37" ht="5.0999999999999996" customHeight="1" x14ac:dyDescent="0.25"/>
    <row r="41" spans="2:37" x14ac:dyDescent="0.25">
      <c r="E41" s="51"/>
    </row>
    <row r="42" spans="2:37" s="3" customFormat="1" x14ac:dyDescent="0.25">
      <c r="B42" s="50"/>
      <c r="C42" s="49"/>
      <c r="D42" s="50"/>
      <c r="E42" s="51"/>
      <c r="F42" s="25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</row>
    <row r="43" spans="2:37" s="3" customFormat="1" x14ac:dyDescent="0.25">
      <c r="B43" s="50"/>
      <c r="C43" s="49"/>
      <c r="D43" s="50"/>
      <c r="E43" s="51"/>
      <c r="F43" s="25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</row>
    <row r="44" spans="2:37" s="3" customFormat="1" x14ac:dyDescent="0.25">
      <c r="B44" s="50"/>
      <c r="C44" s="49"/>
      <c r="D44" s="50"/>
      <c r="E44" s="51"/>
      <c r="F44" s="25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</row>
    <row r="45" spans="2:37" s="3" customFormat="1" x14ac:dyDescent="0.25">
      <c r="B45" s="50"/>
      <c r="C45" s="49"/>
      <c r="D45" s="50"/>
      <c r="E45" s="51"/>
      <c r="F45" s="25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</row>
    <row r="46" spans="2:37" s="3" customFormat="1" x14ac:dyDescent="0.25">
      <c r="B46" s="50"/>
      <c r="C46" s="49"/>
      <c r="D46" s="50"/>
      <c r="E46" s="51"/>
      <c r="F46" s="25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</row>
    <row r="47" spans="2:37" s="3" customFormat="1" x14ac:dyDescent="0.25">
      <c r="B47" s="50"/>
      <c r="C47" s="49"/>
      <c r="D47" s="50"/>
      <c r="E47" s="51"/>
      <c r="F47" s="25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</row>
    <row r="48" spans="2:37" s="3" customFormat="1" x14ac:dyDescent="0.25">
      <c r="B48" s="50"/>
      <c r="C48" s="49"/>
      <c r="D48" s="50"/>
      <c r="E48" s="51"/>
      <c r="F48" s="25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</row>
    <row r="49" spans="2:37" s="3" customFormat="1" x14ac:dyDescent="0.25">
      <c r="B49" s="50"/>
      <c r="C49" s="49"/>
      <c r="D49" s="50"/>
      <c r="E49" s="51"/>
      <c r="F49" s="25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</row>
    <row r="50" spans="2:37" s="3" customFormat="1" x14ac:dyDescent="0.25">
      <c r="B50" s="50"/>
      <c r="C50" s="49"/>
      <c r="D50" s="50"/>
      <c r="E50" s="51"/>
      <c r="F50" s="25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</row>
    <row r="51" spans="2:37" s="3" customFormat="1" x14ac:dyDescent="0.25">
      <c r="B51" s="50"/>
      <c r="C51" s="49"/>
      <c r="D51" s="50"/>
      <c r="E51" s="51"/>
      <c r="F51" s="25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</row>
    <row r="52" spans="2:37" s="3" customFormat="1" x14ac:dyDescent="0.25">
      <c r="B52" s="50"/>
      <c r="C52" s="49"/>
      <c r="D52" s="50"/>
      <c r="E52" s="51"/>
      <c r="F52" s="25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1"/>
  <sheetViews>
    <sheetView showGridLines="0" tabSelected="1" zoomScale="80" zoomScaleNormal="80" workbookViewId="0">
      <pane xSplit="18" ySplit="5" topLeftCell="S6" activePane="bottomRight" state="frozen"/>
      <selection pane="topRight" activeCell="J1" sqref="J1"/>
      <selection pane="bottomLeft" activeCell="A4" sqref="A4"/>
      <selection pane="bottomRight" activeCell="V18" sqref="V18"/>
    </sheetView>
  </sheetViews>
  <sheetFormatPr defaultRowHeight="15" x14ac:dyDescent="0.25"/>
  <cols>
    <col min="1" max="1" width="1.7109375" style="79" customWidth="1"/>
    <col min="2" max="2" width="3.7109375" style="80" hidden="1" customWidth="1"/>
    <col min="3" max="3" width="2.7109375" style="80" hidden="1" customWidth="1"/>
    <col min="4" max="4" width="1.7109375" style="79" hidden="1" customWidth="1"/>
    <col min="5" max="5" width="8.7109375" style="81" hidden="1" customWidth="1"/>
    <col min="6" max="6" width="5.7109375" style="60" hidden="1" customWidth="1"/>
    <col min="7" max="7" width="3.7109375" style="1" customWidth="1"/>
    <col min="8" max="8" width="3.7109375" style="1" hidden="1" customWidth="1"/>
    <col min="9" max="10" width="8.7109375" style="1" hidden="1" customWidth="1"/>
    <col min="11" max="11" width="15.7109375" style="1" customWidth="1"/>
    <col min="12" max="17" width="4.7109375" style="6" customWidth="1"/>
    <col min="18" max="18" width="0.85546875" style="1" customWidth="1"/>
    <col min="19" max="19" width="0.85546875" style="24" customWidth="1"/>
    <col min="20" max="20" width="14.7109375" style="32" customWidth="1"/>
    <col min="21" max="21" width="4.7109375" style="36" hidden="1" customWidth="1"/>
    <col min="22" max="22" width="3.7109375" style="36" customWidth="1"/>
    <col min="23" max="23" width="2.7109375" style="37" customWidth="1"/>
    <col min="24" max="24" width="3.7109375" style="36" customWidth="1"/>
    <col min="25" max="25" width="14.7109375" style="32" customWidth="1"/>
    <col min="26" max="26" width="4.7109375" style="36" hidden="1" customWidth="1"/>
    <col min="27" max="27" width="1.7109375" style="32" customWidth="1"/>
    <col min="28" max="28" width="14.7109375" style="32" customWidth="1"/>
    <col min="29" max="29" width="4.7109375" style="32" hidden="1" customWidth="1"/>
    <col min="30" max="30" width="3.7109375" style="36" customWidth="1"/>
    <col min="31" max="31" width="2.7109375" style="37" customWidth="1"/>
    <col min="32" max="32" width="3.7109375" style="36" customWidth="1"/>
    <col min="33" max="33" width="14.7109375" style="32" customWidth="1"/>
    <col min="34" max="34" width="4.7109375" style="36" hidden="1" customWidth="1"/>
    <col min="35" max="35" width="1.7109375" style="4" customWidth="1"/>
    <col min="36" max="36" width="14.7109375" style="1" customWidth="1"/>
    <col min="37" max="37" width="4.7109375" style="1" hidden="1" customWidth="1"/>
    <col min="38" max="38" width="3.7109375" style="4" customWidth="1"/>
    <col min="39" max="39" width="2.7109375" style="26" customWidth="1"/>
    <col min="40" max="40" width="3.7109375" style="4" customWidth="1"/>
    <col min="41" max="41" width="14.7109375" style="1" customWidth="1"/>
    <col min="42" max="42" width="4.7109375" style="4" hidden="1" customWidth="1"/>
    <col min="43" max="43" width="1.7109375" style="4" customWidth="1"/>
    <col min="44" max="44" width="1.7109375" style="1" customWidth="1"/>
    <col min="45" max="47" width="0" style="1" hidden="1" customWidth="1"/>
    <col min="48" max="16384" width="9.140625" style="1"/>
  </cols>
  <sheetData>
    <row r="1" spans="2:47" ht="5.0999999999999996" customHeight="1" x14ac:dyDescent="0.25"/>
    <row r="2" spans="2:47" ht="15.95" customHeight="1" x14ac:dyDescent="0.25">
      <c r="K2" s="71" t="str">
        <f ca="1">HYPERLINK(LEFT(CELL("nome.arquivo",$E$4),SEARCH("[",CELL("nome.arquivo",$E$4))-2),"ABRIR PASTA: "&amp;RIGHT(LEFT(CELL("nome.arquivo",$E$4),SEARCH("[",CELL("nome.arquivo",$E$4))-2),LEN(LEFT(CELL("nome.arquivo",$E$4),SEARCH("[",CELL("nome.arquivo",$E$4))-2))-SEARCH("&gt;",SUBSTITUTE(LEFT(CELL("nome.arquivo",$E$4),SEARCH("[",CELL("nome.arquivo",$E$4))-2),"\","&gt;",LEN(LEFT(CELL("nome.arquivo",$E$4),SEARCH("[",CELL("nome.arquivo",$E$4))-2))-LEN(SUBSTITUTE(LEFT(CELL("nome.arquivo",$E$4),SEARCH("[",CELL("nome.arquivo",$E$4))-2),"\",""))))))</f>
        <v>ABRIR PASTA: C1-EXCEL  WORD</v>
      </c>
      <c r="AS2" s="1">
        <f>LARGE(I7:I10,3)</f>
        <v>41.2</v>
      </c>
    </row>
    <row r="3" spans="2:47" ht="5.0999999999999996" customHeight="1" x14ac:dyDescent="0.25"/>
    <row r="4" spans="2:47" ht="20.100000000000001" customHeight="1" x14ac:dyDescent="0.25">
      <c r="G4" s="16" t="s">
        <v>12</v>
      </c>
      <c r="H4" s="17" t="s">
        <v>16</v>
      </c>
      <c r="I4" s="17"/>
      <c r="J4" s="17"/>
      <c r="K4" s="18" t="s">
        <v>13</v>
      </c>
      <c r="L4" s="61" t="s">
        <v>14</v>
      </c>
      <c r="M4" s="17" t="s">
        <v>15</v>
      </c>
      <c r="N4" s="17" t="s">
        <v>18</v>
      </c>
      <c r="O4" s="17" t="s">
        <v>8</v>
      </c>
      <c r="P4" s="66" t="s">
        <v>7</v>
      </c>
      <c r="Q4" s="19" t="s">
        <v>27</v>
      </c>
      <c r="T4" s="110">
        <v>1</v>
      </c>
      <c r="U4" s="111"/>
      <c r="V4" s="111"/>
      <c r="W4" s="111"/>
      <c r="X4" s="111"/>
      <c r="Y4" s="112"/>
      <c r="Z4" s="38"/>
      <c r="AA4" s="1"/>
      <c r="AB4" s="110">
        <f>T4+1</f>
        <v>2</v>
      </c>
      <c r="AC4" s="111"/>
      <c r="AD4" s="111"/>
      <c r="AE4" s="111"/>
      <c r="AF4" s="111"/>
      <c r="AG4" s="112"/>
      <c r="AH4" s="38"/>
      <c r="AJ4" s="110">
        <f>AB4+1</f>
        <v>3</v>
      </c>
      <c r="AK4" s="111"/>
      <c r="AL4" s="111"/>
      <c r="AM4" s="111"/>
      <c r="AN4" s="111"/>
      <c r="AO4" s="112"/>
    </row>
    <row r="5" spans="2:47" ht="3" customHeight="1" x14ac:dyDescent="0.25">
      <c r="L5" s="62"/>
      <c r="P5" s="67"/>
      <c r="AI5" s="36"/>
      <c r="AJ5" s="32"/>
      <c r="AK5" s="32"/>
    </row>
    <row r="6" spans="2:47" ht="3" customHeight="1" x14ac:dyDescent="0.25">
      <c r="L6" s="62"/>
      <c r="P6" s="67"/>
      <c r="AI6" s="36"/>
      <c r="AJ6" s="32"/>
      <c r="AK6" s="32"/>
    </row>
    <row r="7" spans="2:47" ht="15.95" customHeight="1" x14ac:dyDescent="0.25">
      <c r="B7" s="80" t="str">
        <f>C7&amp;D7</f>
        <v>1A</v>
      </c>
      <c r="C7" s="80">
        <v>1</v>
      </c>
      <c r="D7" s="79" t="s">
        <v>4</v>
      </c>
      <c r="E7" s="81" t="str">
        <f>VLOOKUP(VLOOKUP(LARGE($J7:$J10,C7),$J7:$J10,1,0),$J7:$K10,2,0)</f>
        <v>Holanda</v>
      </c>
      <c r="G7" s="107" t="s">
        <v>4</v>
      </c>
      <c r="H7" s="7">
        <v>1</v>
      </c>
      <c r="I7" s="72">
        <f>IF($Q7&lt;0,$L7&amp;COUNTIF($L$7:$L7,$L7)+$Q7/10,$L7&amp;COUNTIF($L$7:$L7,$L7)+$Q7/10)/1</f>
        <v>71.400000000000006</v>
      </c>
      <c r="J7" s="72">
        <f>$L7+$Q7/10+COUNTIF($I$7:$I7,$L7)/10+I7/100</f>
        <v>8.1140000000000008</v>
      </c>
      <c r="K7" s="7" t="s">
        <v>0</v>
      </c>
      <c r="L7" s="63">
        <f>N7*3+O7*1</f>
        <v>7</v>
      </c>
      <c r="M7" s="10">
        <f>N7+O7+P7</f>
        <v>3</v>
      </c>
      <c r="N7" s="10">
        <f>(COUNTIFS(T8:T9,$K7,U8:U9,$N$4)+COUNTIFS(Y8:Y9,$K7,Z8:Z9,$N$4))+
(COUNTIFS(AB8:AB9,$K7,AC8:AC9,$N$4)+COUNTIFS(AG8:AG9,$K7,AH8:AH9,$N$4))+
(COUNTIFS(AJ8:AJ9,$K7,AK8:AK9,$N$4)+COUNTIFS(AO8:AO9,$K7,AP8:AP9,$N$4))</f>
        <v>2</v>
      </c>
      <c r="O7" s="10">
        <f>(COUNTIFS(T8:T9,$K7,U8:U9,$O$4)+COUNTIFS(Y8:Y9,$K7,Z8:Z9,$O$4))+
(COUNTIFS(AB8:AB9,$K7,AC8:AC9,$O$4)+COUNTIFS(AG8:AG9,$K7,AH8:AH9,$O$4))+
(COUNTIFS(AJ8:AJ9,$K7,AK8:AK9,$O$4)+COUNTIFS(AO8:AO9,$K7,AP8:AP9,$O$4))</f>
        <v>1</v>
      </c>
      <c r="P7" s="68">
        <f>(COUNTIFS(T8:T9,$K7,U8:U9,$P$4)+COUNTIFS(Y8:Y9,$K7,Z8:Z9,$P$4))+
(COUNTIFS(AB8:AB9,$K7,AC8:AC9,$P$4)+COUNTIFS(AG8:AG9,$K7,AH8:AH9,$P$4))+
(COUNTIFS(AJ8:AJ9,$K7,AK8:AK9,$P$4)+COUNTIFS(AO8:AO9,$K7,AP8:AP9,$P$4))</f>
        <v>0</v>
      </c>
      <c r="Q7" s="43">
        <f>((SUMIFS(V8:V9,T8:T9,$K7)+SUMIFS(X8:X9,Y8:Y9,$K7))-SUMIFS(X8:X9,Y8:Y9,"&lt;&gt;"&amp;$K7,T8:T9,$K7))+
((SUMIFS(AD8:AD9,AB8:AB9,$K7)+SUMIFS(AF8:AF9,AG8:AG9,$K7))-SUMIFS(AF8:AF9,AG8:AG9,"&lt;&gt;"&amp;$K7,AB8:AB9,$K7))+
((SUMIFS(AL8:AL9,AJ8:AJ9,$K7)+SUMIFS(AN8:AN9,AO8:AO9,$K7))-SUMIFS(AN8:AN9,AO8:AO9,"&lt;&gt;"&amp;$K7,AJ8:AJ9,$K7))</f>
        <v>4</v>
      </c>
      <c r="AS7" s="1" t="str">
        <f>K7</f>
        <v>Holanda</v>
      </c>
      <c r="AU7" s="1" t="str">
        <f>IF($Q7&lt;0,$L7&amp;COUNTIF($L$7:$L7,$L7)+$Q7/10,$L7&amp;COUNTIF($L$7:$L7,$L7)+$Q7/10)</f>
        <v>71,4</v>
      </c>
    </row>
    <row r="8" spans="2:47" ht="15.95" customHeight="1" x14ac:dyDescent="0.25">
      <c r="B8" s="80" t="str">
        <f t="shared" ref="B8:B45" si="0">C8&amp;D8</f>
        <v>2A</v>
      </c>
      <c r="C8" s="80">
        <f>LARGE($C7:$C7,1)+1</f>
        <v>2</v>
      </c>
      <c r="D8" s="79" t="s">
        <v>4</v>
      </c>
      <c r="E8" s="81" t="str">
        <f>VLOOKUP(VLOOKUP(LARGE($J7:$J10,C8),$J7:$J10,1,0),$J7:$K10,2,0)</f>
        <v>Senegal</v>
      </c>
      <c r="G8" s="108"/>
      <c r="H8" s="8">
        <f>1+LARGE($H$7:$H7,1)</f>
        <v>2</v>
      </c>
      <c r="I8" s="56">
        <f>IF($Q8&lt;0,$L8&amp;COUNTIF($L$7:$L8,$L8)+$Q8/10,$L8&amp;COUNTIF($L$7:$L8,$L8)+$Q8/10)/1</f>
        <v>61.3</v>
      </c>
      <c r="J8" s="76">
        <f>$L8+$Q8/10+COUNTIF($I$7:$I8,$L8)/10+I8/100</f>
        <v>6.9130000000000003</v>
      </c>
      <c r="K8" s="8" t="s">
        <v>1</v>
      </c>
      <c r="L8" s="64">
        <f>N8*3+O8*1</f>
        <v>6</v>
      </c>
      <c r="M8" s="12">
        <f>N8+O8+P8</f>
        <v>3</v>
      </c>
      <c r="N8" s="12">
        <f>(COUNTIFS(T8:T9,$K8,U8:U9,$N$4)+COUNTIFS(Y8:Y9,$K8,Z8:Z9,$N$4))+
(COUNTIFS(AB8:AB9,$K8,AC8:AC9,$N$4)+COUNTIFS(AG8:AG9,$K8,AH8:AH9,$N$4))+
(COUNTIFS(AJ8:AJ9,$K8,AK8:AK9,$N$4)+COUNTIFS(AO8:AO9,$K8,AP8:AP9,$N$4))</f>
        <v>2</v>
      </c>
      <c r="O8" s="12">
        <f>(COUNTIFS(T8:T9,$K8,U8:U9,$O$4)+COUNTIFS(Y8:Y9,$K8,Z8:Z9,$O$4))+
(COUNTIFS(AB8:AB9,$K8,AC8:AC9,$O$4)+COUNTIFS(AG8:AG9,$K8,AH8:AH9,$O$4))+
(COUNTIFS(AJ8:AJ9,$K8,AK8:AK9,$O$4)+COUNTIFS(AO8:AO9,$K8,AP8:AP9,$O$4))</f>
        <v>0</v>
      </c>
      <c r="P8" s="69">
        <f>(COUNTIFS(T8:T9,$K8,U8:U9,$P$4)+COUNTIFS(Y8:Y9,$K8,Z8:Z9,$P$4))+
(COUNTIFS(AB8:AB9,$K8,AC8:AC9,$P$4)+COUNTIFS(AG8:AG9,$K8,AH8:AH9,$P$4))+
(COUNTIFS(AJ8:AJ9,$K8,AK8:AK9,$P$4)+COUNTIFS(AO8:AO9,$K8,AP8:AP9,$P$4))</f>
        <v>1</v>
      </c>
      <c r="Q8" s="44">
        <f>((SUMIFS(V8:V9,T8:T9,$K8)+SUMIFS(X8:X9,Y8:Y9,$K8))-SUMIFS(X8:X9,Y8:Y9,"&lt;&gt;"&amp;$K8,T8:T9,$K8))+
((SUMIFS(AD8:AD9,AB8:AB9,$K8)+SUMIFS(AF8:AF9,AG8:AG9,$K8))-SUMIFS(AF8:AF9,AG8:AG9,"&lt;&gt;"&amp;$K8,AB8:AB9,$K8))+
((SUMIFS(AL8:AL9,AJ8:AJ9,$K8)+SUMIFS(AN8:AN9,AO8:AO9,$K8))-SUMIFS(AN8:AN9,AO8:AO9,"&lt;&gt;"&amp;$K8,AJ8:AJ9,$K8))</f>
        <v>3</v>
      </c>
      <c r="T8" s="20" t="str">
        <f>K10</f>
        <v>Catar</v>
      </c>
      <c r="U8" s="33" t="str">
        <f>IF(AND(V8="",X8=""),"",IF(V8=X8,"E",IF(V8&gt;X8,"V",IF(V8&lt;X8,"D"))))</f>
        <v>D</v>
      </c>
      <c r="V8" s="140">
        <v>0</v>
      </c>
      <c r="W8" s="27" t="s">
        <v>17</v>
      </c>
      <c r="X8" s="140">
        <v>2</v>
      </c>
      <c r="Y8" s="21" t="str">
        <f>K9</f>
        <v>Equador</v>
      </c>
      <c r="Z8" s="35" t="str">
        <f>IF(AND(X8="",V8=""),"",IF(X8=V8,"E",IF(X8&gt;V8,"V",IF(X8&lt;V8,"D"))))</f>
        <v>V</v>
      </c>
      <c r="AA8" s="1"/>
      <c r="AB8" s="20" t="str">
        <f>K10</f>
        <v>Catar</v>
      </c>
      <c r="AC8" s="33" t="str">
        <f>IF(AND(AD8="",AF8=""),"",IF(AD8=AF8,"E",IF(AD8&gt;AF8,"V",IF(AD8&lt;AF8,"D"))))</f>
        <v>D</v>
      </c>
      <c r="AD8" s="140">
        <v>1</v>
      </c>
      <c r="AE8" s="27" t="s">
        <v>17</v>
      </c>
      <c r="AF8" s="140">
        <v>3</v>
      </c>
      <c r="AG8" s="21" t="str">
        <f>K8</f>
        <v>Senegal</v>
      </c>
      <c r="AH8" s="35" t="str">
        <f>IF(AND(AF8="",AD8=""),"",IF(AF8=AD8,"E",IF(AF8&gt;AD8,"V",IF(AF8&lt;AD8,"D"))))</f>
        <v>V</v>
      </c>
      <c r="AJ8" s="20" t="str">
        <f>K7</f>
        <v>Holanda</v>
      </c>
      <c r="AK8" s="33" t="str">
        <f>IF(AND(AL8="",AN8=""),"",IF(AL8=AN8,"E",IF(AL8&gt;AN8,"V",IF(AL8&lt;AN8,"D"))))</f>
        <v>V</v>
      </c>
      <c r="AL8" s="140">
        <v>2</v>
      </c>
      <c r="AM8" s="27" t="s">
        <v>17</v>
      </c>
      <c r="AN8" s="140">
        <v>0</v>
      </c>
      <c r="AO8" s="21" t="str">
        <f>K10</f>
        <v>Catar</v>
      </c>
      <c r="AP8" s="35" t="str">
        <f>IF(AND(AN8="",AL8=""),"",IF(AN8=AL8,"E",IF(AN8&gt;AL8,"V",IF(AN8&lt;AL8,"D"))))</f>
        <v>D</v>
      </c>
      <c r="AQ8" s="1"/>
      <c r="AS8" s="1" t="str">
        <f t="shared" ref="AS8:AS45" si="1">K8</f>
        <v>Senegal</v>
      </c>
      <c r="AU8" s="1" t="str">
        <f>IF($Q8&lt;0,$L8&amp;COUNTIF($L$7:$L8,$L8)+$Q8/10,$L8&amp;COUNTIF($L$7:$L8,$L8)+$Q8/10)</f>
        <v>61,3</v>
      </c>
    </row>
    <row r="9" spans="2:47" ht="15.95" customHeight="1" x14ac:dyDescent="0.25">
      <c r="B9" s="80" t="str">
        <f t="shared" si="0"/>
        <v>3A</v>
      </c>
      <c r="C9" s="80">
        <f>LARGE($C7:$C8,1)+1</f>
        <v>3</v>
      </c>
      <c r="D9" s="79" t="s">
        <v>4</v>
      </c>
      <c r="E9" s="81" t="str">
        <f>VLOOKUP(VLOOKUP(LARGE($J7:$J10,C9),$J7:$J10,1,0),$J7:$K10,2,0)</f>
        <v>Equador</v>
      </c>
      <c r="G9" s="108"/>
      <c r="H9" s="8">
        <f>1+LARGE($H$7:$H8,1)</f>
        <v>3</v>
      </c>
      <c r="I9" s="56">
        <f>IF($Q9&lt;0,$L9&amp;COUNTIF($L$7:$L9,$L9)+$Q9/10,$L9&amp;COUNTIF($L$7:$L9,$L9)+$Q9/10)/1</f>
        <v>41.2</v>
      </c>
      <c r="J9" s="56">
        <f>$L9+$Q9/10+COUNTIF($I$7:$I9,$L9)/10+I9/100</f>
        <v>4.6120000000000001</v>
      </c>
      <c r="K9" s="8" t="s">
        <v>2</v>
      </c>
      <c r="L9" s="64">
        <f>N9*3+O9*1</f>
        <v>4</v>
      </c>
      <c r="M9" s="12">
        <f>N9+O9+P9</f>
        <v>3</v>
      </c>
      <c r="N9" s="12">
        <f>(COUNTIFS(T8:T9,$K9,U8:U9,$N$4)+COUNTIFS(Y8:Y9,$K9,Z8:Z9,$N$4))+
(COUNTIFS(AB8:AB9,$K9,AC8:AC9,$N$4)+COUNTIFS(AG8:AG9,$K9,AH8:AH9,$N$4))+
(COUNTIFS(AJ8:AJ9,$K9,AK8:AK9,$N$4)+COUNTIFS(AO8:AO9,$K9,AP8:AP9,$N$4))</f>
        <v>1</v>
      </c>
      <c r="O9" s="12">
        <f>(COUNTIFS(T8:T9,$K9,U8:U9,$O$4)+COUNTIFS(Y8:Y9,$K9,Z8:Z9,$O$4))+
(COUNTIFS(AB8:AB9,$K9,AC8:AC9,$O$4)+COUNTIFS(AG8:AG9,$K9,AH8:AH9,$O$4))+
(COUNTIFS(AJ8:AJ9,$K9,AK8:AK9,$O$4)+COUNTIFS(AO8:AO9,$K9,AP8:AP9,$O$4))</f>
        <v>1</v>
      </c>
      <c r="P9" s="69">
        <f>(COUNTIFS(T8:T9,$K9,U8:U9,$P$4)+COUNTIFS(Y8:Y9,$K9,Z8:Z9,$P$4))+
(COUNTIFS(AB8:AB9,$K9,AC8:AC9,$P$4)+COUNTIFS(AG8:AG9,$K9,AH8:AH9,$P$4))+
(COUNTIFS(AJ8:AJ9,$K9,AK8:AK9,$P$4)+COUNTIFS(AO8:AO9,$K9,AP8:AP9,$P$4))</f>
        <v>1</v>
      </c>
      <c r="Q9" s="44">
        <f>((SUMIFS(V8:V9,T8:T9,$K9)+SUMIFS(X8:X9,Y8:Y9,$K9))-SUMIFS(X8:X9,Y8:Y9,"&lt;&gt;"&amp;$K9,T8:T9,$K9))+
((SUMIFS(AD8:AD9,AB8:AB9,$K9)+SUMIFS(AF8:AF9,AG8:AG9,$K9))-SUMIFS(AF8:AF9,AG8:AG9,"&lt;&gt;"&amp;$K9,AB8:AB9,$K9))+
((SUMIFS(AL8:AL9,AJ8:AJ9,$K9)+SUMIFS(AN8:AN9,AO8:AO9,$K9))-SUMIFS(AN8:AN9,AO8:AO9,"&lt;&gt;"&amp;$K9,AJ8:AJ9,$K9))</f>
        <v>2</v>
      </c>
      <c r="S9" s="25"/>
      <c r="T9" s="22" t="str">
        <f>K8</f>
        <v>Senegal</v>
      </c>
      <c r="U9" s="34" t="str">
        <f>IF(AND(V9="",X9=""),"",IF(V9=X9,"E",IF(V9&gt;X9,"V",IF(V9&lt;X9,"D"))))</f>
        <v>D</v>
      </c>
      <c r="V9" s="141">
        <v>0</v>
      </c>
      <c r="W9" s="28" t="s">
        <v>17</v>
      </c>
      <c r="X9" s="141">
        <v>2</v>
      </c>
      <c r="Y9" s="23" t="str">
        <f>K7</f>
        <v>Holanda</v>
      </c>
      <c r="Z9" s="35" t="str">
        <f>IF(AND(X9="",V9=""),"",IF(X9=V9,"E",IF(X9&gt;V9,"V",IF(X9&lt;V9,"D"))))</f>
        <v>V</v>
      </c>
      <c r="AA9" s="1"/>
      <c r="AB9" s="22" t="str">
        <f>K7</f>
        <v>Holanda</v>
      </c>
      <c r="AC9" s="34" t="str">
        <f>IF(AND(AD9="",AF9=""),"",IF(AD9=AF9,"E",IF(AD9&gt;AF9,"V",IF(AD9&lt;AF9,"D"))))</f>
        <v>E</v>
      </c>
      <c r="AD9" s="141">
        <v>1</v>
      </c>
      <c r="AE9" s="28" t="s">
        <v>17</v>
      </c>
      <c r="AF9" s="141">
        <v>1</v>
      </c>
      <c r="AG9" s="23" t="str">
        <f>K9</f>
        <v>Equador</v>
      </c>
      <c r="AH9" s="35" t="str">
        <f>IF(AND(AF9="",AD9=""),"",IF(AF9=AD9,"E",IF(AF9&gt;AD9,"V",IF(AF9&lt;AD9,"D"))))</f>
        <v>E</v>
      </c>
      <c r="AJ9" s="22" t="str">
        <f>K9</f>
        <v>Equador</v>
      </c>
      <c r="AK9" s="34" t="str">
        <f>IF(AND(AL9="",AN9=""),"",IF(AL9=AN9,"E",IF(AL9&gt;AN9,"V",IF(AL9&lt;AN9,"D"))))</f>
        <v>D</v>
      </c>
      <c r="AL9" s="141">
        <v>1</v>
      </c>
      <c r="AM9" s="28" t="s">
        <v>17</v>
      </c>
      <c r="AN9" s="141">
        <v>2</v>
      </c>
      <c r="AO9" s="23" t="str">
        <f>K8</f>
        <v>Senegal</v>
      </c>
      <c r="AP9" s="35" t="str">
        <f>IF(AND(AN9="",AL9=""),"",IF(AN9=AL9,"E",IF(AN9&gt;AL9,"V",IF(AN9&lt;AL9,"D"))))</f>
        <v>V</v>
      </c>
      <c r="AQ9" s="1"/>
      <c r="AS9" s="1" t="str">
        <f t="shared" si="1"/>
        <v>Equador</v>
      </c>
      <c r="AU9" s="1" t="str">
        <f>IF($Q9&lt;0,$L9&amp;COUNTIF($L$7:$L9,$L9)+$Q9/10,$L9&amp;COUNTIF($L$7:$L9,$L9)+$Q9/10)</f>
        <v>41,2</v>
      </c>
    </row>
    <row r="10" spans="2:47" ht="15.95" customHeight="1" x14ac:dyDescent="0.25">
      <c r="B10" s="80" t="str">
        <f t="shared" si="0"/>
        <v>4A</v>
      </c>
      <c r="C10" s="80">
        <f>LARGE($C7:$C9,1)+1</f>
        <v>4</v>
      </c>
      <c r="D10" s="79" t="s">
        <v>4</v>
      </c>
      <c r="E10" s="81" t="str">
        <f>VLOOKUP(VLOOKUP(LARGE($J7:$J10,C10),$J7:$J10,1,0),$J7:$K10,2,0)</f>
        <v>Catar</v>
      </c>
      <c r="G10" s="109"/>
      <c r="H10" s="9">
        <f>1+LARGE($H$7:$H9,1)</f>
        <v>4</v>
      </c>
      <c r="I10" s="57">
        <f>IF($Q10&lt;0,$L10&amp;COUNTIF($L$7:$L10,$L10)+$Q10/10,$L10&amp;COUNTIF($L$7:$L10,$L10)+$Q10/10)/1</f>
        <v>0.6</v>
      </c>
      <c r="J10" s="57">
        <f>$L10+$Q10/10+COUNTIF($I$7:$I10,$L10)/10+I10/100</f>
        <v>-0.39400000000000002</v>
      </c>
      <c r="K10" s="9" t="s">
        <v>3</v>
      </c>
      <c r="L10" s="65">
        <f>N10*3+O10*1</f>
        <v>0</v>
      </c>
      <c r="M10" s="14">
        <f>N10+O10+P10</f>
        <v>3</v>
      </c>
      <c r="N10" s="14">
        <f>(COUNTIFS(T8:T9,$K10,U8:U9,$N$4)+COUNTIFS(Y8:Y9,$K10,Z8:Z9,$N$4))+
(COUNTIFS(AB8:AB9,$K10,AC8:AC9,$N$4)+COUNTIFS(AG8:AG9,$K10,AH8:AH9,$N$4))+
(COUNTIFS(AJ8:AJ9,$K10,AK8:AK9,$N$4)+COUNTIFS(AO8:AO9,$K10,AP8:AP9,$N$4))</f>
        <v>0</v>
      </c>
      <c r="O10" s="14">
        <f>(COUNTIFS(T8:T9,$K10,U8:U9,$O$4)+COUNTIFS(Y8:Y9,$K10,Z8:Z9,$O$4))+
(COUNTIFS(AB8:AB9,$K10,AC8:AC9,$O$4)+COUNTIFS(AG8:AG9,$K10,AH8:AH9,$O$4))+
(COUNTIFS(AJ8:AJ9,$K10,AK8:AK9,$O$4)+COUNTIFS(AO8:AO9,$K10,AP8:AP9,$O$4))</f>
        <v>0</v>
      </c>
      <c r="P10" s="70">
        <f>(COUNTIFS(T8:T9,$K10,U8:U9,$P$4)+COUNTIFS(Y8:Y9,$K10,Z8:Z9,$P$4))+
(COUNTIFS(AB8:AB9,$K10,AC8:AC9,$P$4)+COUNTIFS(AG8:AG9,$K10,AH8:AH9,$P$4))+
(COUNTIFS(AJ8:AJ9,$K10,AK8:AK9,$P$4)+COUNTIFS(AO8:AO9,$K10,AP8:AP9,$P$4))</f>
        <v>3</v>
      </c>
      <c r="Q10" s="45">
        <f>((SUMIFS(V8:V9,T8:T9,$K10)+SUMIFS(X8:X9,Y8:Y9,$K10))-SUMIFS(X8:X9,Y8:Y9,"&lt;&gt;"&amp;$K10,T8:T9,$K10))+
((SUMIFS(AD8:AD9,AB8:AB9,$K10)+SUMIFS(AF8:AF9,AG8:AG9,$K10))-SUMIFS(AF8:AF9,AG8:AG9,"&lt;&gt;"&amp;$K10,AB8:AB9,$K10))+
((SUMIFS(AL8:AL9,AJ8:AJ9,$K10)+SUMIFS(AN8:AN9,AO8:AO9,$K10))-SUMIFS(AN8:AN9,AO8:AO9,"&lt;&gt;"&amp;$K10,AJ8:AJ9,$K10))</f>
        <v>-4</v>
      </c>
      <c r="S10" s="25"/>
      <c r="T10" s="8"/>
      <c r="U10" s="5"/>
      <c r="V10" s="30"/>
      <c r="W10" s="29"/>
      <c r="X10" s="30"/>
      <c r="Y10" s="8"/>
      <c r="Z10" s="5"/>
      <c r="AA10" s="3"/>
      <c r="AB10" s="8"/>
      <c r="AC10" s="8"/>
      <c r="AD10" s="30"/>
      <c r="AE10" s="29"/>
      <c r="AF10" s="30"/>
      <c r="AG10" s="8"/>
      <c r="AH10" s="5"/>
      <c r="AI10" s="5"/>
      <c r="AJ10" s="8"/>
      <c r="AK10" s="5"/>
      <c r="AL10" s="30"/>
      <c r="AM10" s="29"/>
      <c r="AN10" s="30"/>
      <c r="AO10" s="8"/>
      <c r="AP10" s="5"/>
      <c r="AQ10" s="32"/>
      <c r="AS10" s="1" t="str">
        <f t="shared" si="1"/>
        <v>Catar</v>
      </c>
      <c r="AU10" s="1" t="str">
        <f>IF($Q10&lt;0,$L10&amp;COUNTIF($L$7:$L10,$L10)+$Q10/10,$L10&amp;COUNTIF($L$7:$L10,$L10)+$Q10/10)</f>
        <v>00,6</v>
      </c>
    </row>
    <row r="11" spans="2:47" ht="5.0999999999999996" customHeight="1" x14ac:dyDescent="0.25">
      <c r="I11" s="6"/>
      <c r="J11" s="6"/>
      <c r="K11" s="2"/>
      <c r="L11" s="62"/>
      <c r="P11" s="67"/>
      <c r="T11" s="8"/>
      <c r="U11" s="5"/>
      <c r="V11" s="31"/>
      <c r="W11" s="29"/>
      <c r="X11" s="31"/>
      <c r="Y11" s="8"/>
      <c r="Z11" s="5"/>
      <c r="AB11" s="8"/>
      <c r="AC11" s="8"/>
      <c r="AD11" s="31"/>
      <c r="AE11" s="29"/>
      <c r="AF11" s="31"/>
      <c r="AG11" s="8"/>
      <c r="AH11" s="5"/>
      <c r="AI11" s="36"/>
      <c r="AJ11" s="8"/>
      <c r="AK11" s="5"/>
      <c r="AL11" s="31"/>
      <c r="AM11" s="29"/>
      <c r="AN11" s="31"/>
      <c r="AO11" s="8"/>
      <c r="AP11" s="5"/>
      <c r="AQ11" s="32"/>
      <c r="AU11" s="1" t="str">
        <f>IF($Q11&lt;0,$L11&amp;COUNTIF($L$7:$L11,$L11)+$Q11/10,$L11&amp;COUNTIF($L$7:$L11,$L11)+$Q11/10)</f>
        <v>1</v>
      </c>
    </row>
    <row r="12" spans="2:47" ht="15.95" customHeight="1" x14ac:dyDescent="0.25">
      <c r="B12" s="80" t="str">
        <f t="shared" si="0"/>
        <v>1B</v>
      </c>
      <c r="C12" s="80">
        <v>1</v>
      </c>
      <c r="D12" s="79" t="s">
        <v>5</v>
      </c>
      <c r="E12" s="81" t="str">
        <f>VLOOKUP(VLOOKUP(LARGE($J12:$J15,C12),$J12:$J15,1,0),$J12:$K15,2,0)</f>
        <v>Inglaterra</v>
      </c>
      <c r="G12" s="107" t="s">
        <v>5</v>
      </c>
      <c r="H12" s="7">
        <f>1+LARGE($H$7:$H11,1)</f>
        <v>5</v>
      </c>
      <c r="I12" s="58">
        <f>IF($Q12&lt;0,$L12&amp;COUNTIF($L$7:$L12,$L12)+$Q12/10,$L12&amp;COUNTIF($L$7:$L12,$L12)+$Q12/10)/1</f>
        <v>72.7</v>
      </c>
      <c r="J12" s="58">
        <f>$L12+$Q12/10+COUNTIF($I$7:$I12,$L12)/10+I12/100</f>
        <v>8.4269999999999996</v>
      </c>
      <c r="K12" s="7" t="s">
        <v>19</v>
      </c>
      <c r="L12" s="63">
        <f>N12*3+O12*1</f>
        <v>7</v>
      </c>
      <c r="M12" s="10">
        <f>N12+O12+P12</f>
        <v>3</v>
      </c>
      <c r="N12" s="10">
        <f>(COUNTIFS(T13:T14,$K12,U13:U14,$N$4)+COUNTIFS(Y13:Y14,$K12,Z13:Z14,$N$4))+
(COUNTIFS(AB13:AB14,$K12,AC13:AC14,$N$4)+COUNTIFS(AG13:AG14,$K12,AH13:AH14,$N$4))+
(COUNTIFS(AJ13:AJ14,$K12,AK13:AK14,$N$4)+COUNTIFS(AO13:AO14,$K12,AP13:AP14,$N$4))</f>
        <v>2</v>
      </c>
      <c r="O12" s="10">
        <f>(COUNTIFS(T13:T14,$K12,U13:U14,$O$4)+COUNTIFS(Y13:Y14,$K12,Z13:Z14,$O$4))+
(COUNTIFS(AB13:AB14,$K12,AC13:AC14,$O$4)+COUNTIFS(AG13:AG14,$K12,AH13:AH14,$O$4))+
(COUNTIFS(AJ13:AJ14,$K12,AK13:AK14,$O$4)+COUNTIFS(AO13:AO14,$K12,AP13:AP14,$O$4))</f>
        <v>1</v>
      </c>
      <c r="P12" s="68">
        <f>(COUNTIFS(T13:T14,$K12,U13:U14,$P$4)+COUNTIFS(Y13:Y14,$K12,Z13:Z14,$P$4))+
(COUNTIFS(AB13:AB14,$K12,AC13:AC14,$P$4)+COUNTIFS(AG13:AG14,$K12,AH13:AH14,$P$4))+
(COUNTIFS(AJ13:AJ14,$K12,AK13:AK14,$P$4)+COUNTIFS(AO13:AO14,$K12,AP13:AP14,$P$4))</f>
        <v>0</v>
      </c>
      <c r="Q12" s="43">
        <f>((SUMIFS(V13:V14,T13:T14,$K12)+SUMIFS(X13:X14,Y13:Y14,$K12))-SUMIFS(X13:X14,Y13:Y14,"&lt;&gt;"&amp;$K12,T13:T14,$K12))+
((SUMIFS(AD13:AD14,AB13:AB14,$K12)+SUMIFS(AF13:AF14,AG13:AG14,$K12))-SUMIFS(AF13:AF14,AG13:AG14,"&lt;&gt;"&amp;$K12,AB13:AB14,$K12))+
((SUMIFS(AL13:AL14,AJ13:AJ14,$K12)+SUMIFS(AN13:AN14,AO13:AO14,$K12))-SUMIFS(AN13:AN14,AO13:AO14,"&lt;&gt;"&amp;$K12,AJ13:AJ14,$K12))</f>
        <v>7</v>
      </c>
      <c r="AI12" s="36"/>
      <c r="AJ12" s="32"/>
      <c r="AK12" s="36"/>
      <c r="AL12" s="36"/>
      <c r="AM12" s="37"/>
      <c r="AN12" s="36"/>
      <c r="AO12" s="32"/>
      <c r="AP12" s="36"/>
      <c r="AQ12" s="32"/>
      <c r="AS12" s="1" t="str">
        <f t="shared" si="1"/>
        <v>Inglaterra</v>
      </c>
      <c r="AU12" s="1" t="str">
        <f>IF($Q12&lt;0,$L12&amp;COUNTIF($L$7:$L12,$L12)+$Q12/10,$L12&amp;COUNTIF($L$7:$L12,$L12)+$Q12/10)</f>
        <v>72,7</v>
      </c>
    </row>
    <row r="13" spans="2:47" ht="15.95" customHeight="1" x14ac:dyDescent="0.25">
      <c r="B13" s="80" t="str">
        <f t="shared" si="0"/>
        <v>2B</v>
      </c>
      <c r="C13" s="80">
        <f>LARGE($C12:$C12,1)+1</f>
        <v>2</v>
      </c>
      <c r="D13" s="79" t="s">
        <v>5</v>
      </c>
      <c r="E13" s="81" t="str">
        <f>VLOOKUP(VLOOKUP(LARGE($J12:$J15,C13),$J12:$J15,1,0),$J12:$K15,2,0)</f>
        <v>E. Unidos</v>
      </c>
      <c r="G13" s="108"/>
      <c r="H13" s="8">
        <f>1+LARGE($H$7:$H12,1)</f>
        <v>6</v>
      </c>
      <c r="I13" s="56">
        <f>IF($Q13&lt;0,$L13&amp;COUNTIF($L$7:$L13,$L13)+$Q13/10,$L13&amp;COUNTIF($L$7:$L13,$L13)+$Q13/10)/1</f>
        <v>51.1</v>
      </c>
      <c r="J13" s="56">
        <f>$L13+$Q13/10+COUNTIF($I$7:$I13,$L13)/10+I13/100</f>
        <v>5.6109999999999998</v>
      </c>
      <c r="K13" s="8" t="s">
        <v>74</v>
      </c>
      <c r="L13" s="64">
        <f>N13*3+O13*1</f>
        <v>5</v>
      </c>
      <c r="M13" s="12">
        <f>N13+O13+P13</f>
        <v>3</v>
      </c>
      <c r="N13" s="12">
        <f>(COUNTIFS(T13:T14,$K13,U13:U14,$N$4)+COUNTIFS(Y13:Y14,$K13,Z13:Z14,$N$4))+
(COUNTIFS(AB13:AB14,$K13,AC13:AC14,$N$4)+COUNTIFS(AG13:AG14,$K13,AH13:AH14,$N$4))+
(COUNTIFS(AJ13:AJ14,$K13,AK13:AK14,$N$4)+COUNTIFS(AO13:AO14,$K13,AP13:AP14,$N$4))</f>
        <v>1</v>
      </c>
      <c r="O13" s="12">
        <f>(COUNTIFS(T13:T14,$K13,U13:U14,$O$4)+COUNTIFS(Y13:Y14,$K13,Z13:Z14,$O$4))+
(COUNTIFS(AB13:AB14,$K13,AC13:AC14,$O$4)+COUNTIFS(AG13:AG14,$K13,AH13:AH14,$O$4))+
(COUNTIFS(AJ13:AJ14,$K13,AK13:AK14,$O$4)+COUNTIFS(AO13:AO14,$K13,AP13:AP14,$O$4))</f>
        <v>2</v>
      </c>
      <c r="P13" s="69">
        <f>(COUNTIFS(T13:T14,$K13,U13:U14,$P$4)+COUNTIFS(Y13:Y14,$K13,Z13:Z14,$P$4))+
(COUNTIFS(AB13:AB14,$K13,AC13:AC14,$P$4)+COUNTIFS(AG13:AG14,$K13,AH13:AH14,$P$4))+
(COUNTIFS(AJ13:AJ14,$K13,AK13:AK14,$P$4)+COUNTIFS(AO13:AO14,$K13,AP13:AP14,$P$4))</f>
        <v>0</v>
      </c>
      <c r="Q13" s="44">
        <f>((SUMIFS(V13:V14,T13:T14,$K13)+SUMIFS(X13:X14,Y13:Y14,$K13))-SUMIFS(X13:X14,Y13:Y14,"&lt;&gt;"&amp;$K13,T13:T14,$K13))+
((SUMIFS(AD13:AD14,AB13:AB14,$K13)+SUMIFS(AF13:AF14,AG13:AG14,$K13))-SUMIFS(AF13:AF14,AG13:AG14,"&lt;&gt;"&amp;$K13,AB13:AB14,$K13))+
((SUMIFS(AL13:AL14,AJ13:AJ14,$K13)+SUMIFS(AN13:AN14,AO13:AO14,$K13))-SUMIFS(AN13:AN14,AO13:AO14,"&lt;&gt;"&amp;$K13,AJ13:AJ14,$K13))</f>
        <v>1</v>
      </c>
      <c r="T13" s="20" t="str">
        <f>K12</f>
        <v>Inglaterra</v>
      </c>
      <c r="U13" s="33" t="str">
        <f>IF(AND(V13="",X13=""),"",IF(V13=X13,"E",IF(V13&gt;X13,"V",IF(V13&lt;X13,"D"))))</f>
        <v>V</v>
      </c>
      <c r="V13" s="140">
        <v>6</v>
      </c>
      <c r="W13" s="27" t="s">
        <v>17</v>
      </c>
      <c r="X13" s="140">
        <v>2</v>
      </c>
      <c r="Y13" s="21" t="str">
        <f>K14</f>
        <v>Irã</v>
      </c>
      <c r="Z13" s="35" t="str">
        <f>IF(AND(X13="",V13=""),"",IF(X13=V13,"E",IF(X13&gt;V13,"V",IF(X13&lt;V13,"D"))))</f>
        <v>D</v>
      </c>
      <c r="AA13" s="1"/>
      <c r="AB13" s="20" t="str">
        <f>K15</f>
        <v>P. de Gales</v>
      </c>
      <c r="AC13" s="33" t="str">
        <f>IF(AND(AD13="",AF13=""),"",IF(AD13=AF13,"E",IF(AD13&gt;AF13,"V",IF(AD13&lt;AF13,"D"))))</f>
        <v>D</v>
      </c>
      <c r="AD13" s="140">
        <v>0</v>
      </c>
      <c r="AE13" s="27" t="s">
        <v>17</v>
      </c>
      <c r="AF13" s="140">
        <v>2</v>
      </c>
      <c r="AG13" s="21" t="str">
        <f>K14</f>
        <v>Irã</v>
      </c>
      <c r="AH13" s="35" t="str">
        <f>IF(AND(AF13="",AD13=""),"",IF(AF13=AD13,"E",IF(AF13&gt;AD13,"V",IF(AF13&lt;AD13,"D"))))</f>
        <v>V</v>
      </c>
      <c r="AJ13" s="20" t="str">
        <f>K14</f>
        <v>Irã</v>
      </c>
      <c r="AK13" s="33" t="str">
        <f>IF(AND(AL13="",AN13=""),"",IF(AL13=AN13,"E",IF(AL13&gt;AN13,"V",IF(AL13&lt;AN13,"D"))))</f>
        <v>D</v>
      </c>
      <c r="AL13" s="140">
        <v>0</v>
      </c>
      <c r="AM13" s="27" t="s">
        <v>17</v>
      </c>
      <c r="AN13" s="140">
        <v>1</v>
      </c>
      <c r="AO13" s="21" t="str">
        <f>K13</f>
        <v>E. Unidos</v>
      </c>
      <c r="AP13" s="35" t="str">
        <f>IF(AND(AN13="",AL13=""),"",IF(AN13=AL13,"E",IF(AN13&gt;AL13,"V",IF(AN13&lt;AL13,"D"))))</f>
        <v>V</v>
      </c>
      <c r="AQ13" s="1"/>
      <c r="AS13" s="1" t="str">
        <f t="shared" si="1"/>
        <v>E. Unidos</v>
      </c>
      <c r="AU13" s="1" t="str">
        <f>IF($Q13&lt;0,$L13&amp;COUNTIF($L$7:$L13,$L13)+$Q13/10,$L13&amp;COUNTIF($L$7:$L13,$L13)+$Q13/10)</f>
        <v>51,1</v>
      </c>
    </row>
    <row r="14" spans="2:47" ht="15.95" customHeight="1" x14ac:dyDescent="0.25">
      <c r="B14" s="80" t="str">
        <f t="shared" si="0"/>
        <v>3B</v>
      </c>
      <c r="C14" s="80">
        <f>LARGE($C12:$C13,1)+1</f>
        <v>3</v>
      </c>
      <c r="D14" s="79" t="s">
        <v>5</v>
      </c>
      <c r="E14" s="81" t="str">
        <f>VLOOKUP(VLOOKUP(LARGE($J12:$J15,C14),$J12:$J15,1,0),$J12:$K15,2,0)</f>
        <v>Irã</v>
      </c>
      <c r="G14" s="108"/>
      <c r="H14" s="8">
        <f>1+LARGE($H$7:$H13,1)</f>
        <v>7</v>
      </c>
      <c r="I14" s="56">
        <f>IF($Q14&lt;0,$L14&amp;COUNTIF($L$7:$L14,$L14)+$Q14/10,$L14&amp;COUNTIF($L$7:$L14,$L14)+$Q14/10)/1</f>
        <v>31.3</v>
      </c>
      <c r="J14" s="56">
        <f>$L14+$Q14/10+COUNTIF($I$7:$I14,$L14)/10+I14/100</f>
        <v>3.613</v>
      </c>
      <c r="K14" s="8" t="s">
        <v>21</v>
      </c>
      <c r="L14" s="64">
        <f>N14*3+O14*1</f>
        <v>3</v>
      </c>
      <c r="M14" s="12">
        <f>N14+O14+P14</f>
        <v>3</v>
      </c>
      <c r="N14" s="12">
        <f>(COUNTIFS(T13:T14,$K14,U13:U14,$N$4)+COUNTIFS(Y13:Y14,$K14,Z13:Z14,$N$4))+
(COUNTIFS(AB13:AB14,$K14,AC13:AC14,$N$4)+COUNTIFS(AG13:AG14,$K14,AH13:AH14,$N$4))+
(COUNTIFS(AJ13:AJ14,$K14,AK13:AK14,$N$4)+COUNTIFS(AO13:AO14,$K14,AP13:AP14,$N$4))</f>
        <v>1</v>
      </c>
      <c r="O14" s="12">
        <f>(COUNTIFS(T13:T14,$K14,U13:U14,$O$4)+COUNTIFS(Y13:Y14,$K14,Z13:Z14,$O$4))+
(COUNTIFS(AB13:AB14,$K14,AC13:AC14,$O$4)+COUNTIFS(AG13:AG14,$K14,AH13:AH14,$O$4))+
(COUNTIFS(AJ13:AJ14,$K14,AK13:AK14,$O$4)+COUNTIFS(AO13:AO14,$K14,AP13:AP14,$O$4))</f>
        <v>0</v>
      </c>
      <c r="P14" s="69">
        <f>(COUNTIFS(T13:T14,$K14,U13:U14,$P$4)+COUNTIFS(Y13:Y14,$K14,Z13:Z14,$P$4))+
(COUNTIFS(AB13:AB14,$K14,AC13:AC14,$P$4)+COUNTIFS(AG13:AG14,$K14,AH13:AH14,$P$4))+
(COUNTIFS(AJ13:AJ14,$K14,AK13:AK14,$P$4)+COUNTIFS(AO13:AO14,$K14,AP13:AP14,$P$4))</f>
        <v>2</v>
      </c>
      <c r="Q14" s="44">
        <f>((SUMIFS(V13:V14,T13:T14,$K14)+SUMIFS(X13:X14,Y13:Y14,$K14))-SUMIFS(X13:X14,Y13:Y14,"&lt;&gt;"&amp;$K14,T13:T14,$K14))+
((SUMIFS(AD13:AD14,AB13:AB14,$K14)+SUMIFS(AF13:AF14,AG13:AG14,$K14))-SUMIFS(AF13:AF14,AG13:AG14,"&lt;&gt;"&amp;$K14,AB13:AB14,$K14))+
((SUMIFS(AL13:AL14,AJ13:AJ14,$K14)+SUMIFS(AN13:AN14,AO13:AO14,$K14))-SUMIFS(AN13:AN14,AO13:AO14,"&lt;&gt;"&amp;$K14,AJ13:AJ14,$K14))</f>
        <v>3</v>
      </c>
      <c r="T14" s="22" t="str">
        <f>K13</f>
        <v>E. Unidos</v>
      </c>
      <c r="U14" s="34" t="str">
        <f>IF(AND(V14="",X14=""),"",IF(V14=X14,"E",IF(V14&gt;X14,"V",IF(V14&lt;X14,"D"))))</f>
        <v>E</v>
      </c>
      <c r="V14" s="141">
        <v>1</v>
      </c>
      <c r="W14" s="28" t="s">
        <v>17</v>
      </c>
      <c r="X14" s="141">
        <v>1</v>
      </c>
      <c r="Y14" s="23" t="str">
        <f>K15</f>
        <v>P. de Gales</v>
      </c>
      <c r="Z14" s="35" t="str">
        <f>IF(AND(X14="",V14=""),"",IF(X14=V14,"E",IF(X14&gt;V14,"V",IF(X14&lt;V14,"D"))))</f>
        <v>E</v>
      </c>
      <c r="AA14" s="1"/>
      <c r="AB14" s="22" t="str">
        <f>K12</f>
        <v>Inglaterra</v>
      </c>
      <c r="AC14" s="34" t="str">
        <f>IF(AND(AD14="",AF14=""),"",IF(AD14=AF14,"E",IF(AD14&gt;AF14,"V",IF(AD14&lt;AF14,"D"))))</f>
        <v>E</v>
      </c>
      <c r="AD14" s="141">
        <v>0</v>
      </c>
      <c r="AE14" s="28" t="s">
        <v>17</v>
      </c>
      <c r="AF14" s="141">
        <v>0</v>
      </c>
      <c r="AG14" s="23" t="str">
        <f>K13</f>
        <v>E. Unidos</v>
      </c>
      <c r="AH14" s="35" t="str">
        <f>IF(AND(AF14="",AD14=""),"",IF(AF14=AD14,"E",IF(AF14&gt;AD14,"V",IF(AF14&lt;AD14,"D"))))</f>
        <v>E</v>
      </c>
      <c r="AJ14" s="22" t="str">
        <f>K15</f>
        <v>P. de Gales</v>
      </c>
      <c r="AK14" s="34" t="str">
        <f>IF(AND(AL14="",AN14=""),"",IF(AL14=AN14,"E",IF(AL14&gt;AN14,"V",IF(AL14&lt;AN14,"D"))))</f>
        <v>D</v>
      </c>
      <c r="AL14" s="141">
        <v>0</v>
      </c>
      <c r="AM14" s="28" t="s">
        <v>17</v>
      </c>
      <c r="AN14" s="141">
        <v>3</v>
      </c>
      <c r="AO14" s="23" t="str">
        <f>K12</f>
        <v>Inglaterra</v>
      </c>
      <c r="AP14" s="35" t="str">
        <f>IF(AND(AN14="",AL14=""),"",IF(AN14=AL14,"E",IF(AN14&gt;AL14,"V",IF(AN14&lt;AL14,"D"))))</f>
        <v>V</v>
      </c>
      <c r="AQ14" s="1"/>
      <c r="AS14" s="1" t="str">
        <f t="shared" si="1"/>
        <v>Irã</v>
      </c>
      <c r="AU14" s="1" t="str">
        <f>IF($Q14&lt;0,$L14&amp;COUNTIF($L$7:$L14,$L14)+$Q14/10,$L14&amp;COUNTIF($L$7:$L14,$L14)+$Q14/10)</f>
        <v>31,3</v>
      </c>
    </row>
    <row r="15" spans="2:47" ht="15.95" customHeight="1" x14ac:dyDescent="0.25">
      <c r="B15" s="80" t="str">
        <f t="shared" si="0"/>
        <v>4B</v>
      </c>
      <c r="C15" s="80">
        <f>LARGE($C12:$C14,1)+1</f>
        <v>4</v>
      </c>
      <c r="D15" s="79" t="s">
        <v>5</v>
      </c>
      <c r="E15" s="81" t="str">
        <f>VLOOKUP(VLOOKUP(LARGE($J12:$J15,C15),$J12:$J15,1,0),$J12:$K15,2,0)</f>
        <v>P. de Gales</v>
      </c>
      <c r="G15" s="109"/>
      <c r="H15" s="9">
        <f>1+LARGE($H$7:$H14,1)</f>
        <v>8</v>
      </c>
      <c r="I15" s="57">
        <f>IF($Q15&lt;0,$L15&amp;COUNTIF($L$7:$L15,$L15)+$Q15/10,$L15&amp;COUNTIF($L$7:$L15,$L15)+$Q15/10)/1</f>
        <v>10.6</v>
      </c>
      <c r="J15" s="57">
        <f>$L15+$Q15/10+COUNTIF($I$7:$I15,$L15)/10+I15/100</f>
        <v>0.70599999999999996</v>
      </c>
      <c r="K15" s="9" t="s">
        <v>73</v>
      </c>
      <c r="L15" s="65">
        <f>N15*3+O15*1</f>
        <v>1</v>
      </c>
      <c r="M15" s="14">
        <f>N15+O15+P15</f>
        <v>3</v>
      </c>
      <c r="N15" s="14">
        <f>(COUNTIFS(T13:T14,$K15,U13:U14,$N$4)+COUNTIFS(Y13:Y14,$K15,Z13:Z14,$N$4))+
(COUNTIFS(AB13:AB14,$K15,AC13:AC14,$N$4)+COUNTIFS(AG13:AG14,$K15,AH13:AH14,$N$4))+
(COUNTIFS(AJ13:AJ14,$K15,AK13:AK14,$N$4)+COUNTIFS(AO13:AO14,$K15,AP13:AP14,$N$4))</f>
        <v>0</v>
      </c>
      <c r="O15" s="14">
        <f>(COUNTIFS(T13:T14,$K15,U13:U14,$O$4)+COUNTIFS(Y13:Y14,$K15,Z13:Z14,$O$4))+
(COUNTIFS(AB13:AB14,$K15,AC13:AC14,$O$4)+COUNTIFS(AG13:AG14,$K15,AH13:AH14,$O$4))+
(COUNTIFS(AJ13:AJ14,$K15,AK13:AK14,$O$4)+COUNTIFS(AO13:AO14,$K15,AP13:AP14,$O$4))</f>
        <v>1</v>
      </c>
      <c r="P15" s="70">
        <f>(COUNTIFS(T13:T14,$K15,U13:U14,$P$4)+COUNTIFS(Y13:Y14,$K15,Z13:Z14,$P$4))+
(COUNTIFS(AB13:AB14,$K15,AC13:AC14,$P$4)+COUNTIFS(AG13:AG14,$K15,AH13:AH14,$P$4))+
(COUNTIFS(AJ13:AJ14,$K15,AK13:AK14,$P$4)+COUNTIFS(AO13:AO14,$K15,AP13:AP14,$P$4))</f>
        <v>2</v>
      </c>
      <c r="Q15" s="45">
        <f>((SUMIFS(V13:V14,T13:T14,$K15)+SUMIFS(X13:X14,Y13:Y14,$K15))-SUMIFS(X13:X14,Y13:Y14,"&lt;&gt;"&amp;$K15,T13:T14,$K15))+
((SUMIFS(AD13:AD14,AB13:AB14,$K15)+SUMIFS(AF13:AF14,AG13:AG14,$K15))-SUMIFS(AF13:AF14,AG13:AG14,"&lt;&gt;"&amp;$K15,AB13:AB14,$K15))+
((SUMIFS(AL13:AL14,AJ13:AJ14,$K15)+SUMIFS(AN13:AN14,AO13:AO14,$K15))-SUMIFS(AN13:AN14,AO13:AO14,"&lt;&gt;"&amp;$K15,AJ13:AJ14,$K15))</f>
        <v>-4</v>
      </c>
      <c r="T15" s="8"/>
      <c r="U15" s="5"/>
      <c r="V15" s="30"/>
      <c r="W15" s="29"/>
      <c r="X15" s="30"/>
      <c r="Y15" s="8"/>
      <c r="Z15" s="5"/>
      <c r="AB15" s="8"/>
      <c r="AC15" s="8"/>
      <c r="AD15" s="30"/>
      <c r="AE15" s="29"/>
      <c r="AF15" s="30"/>
      <c r="AG15" s="8"/>
      <c r="AH15" s="5"/>
      <c r="AI15" s="36"/>
      <c r="AJ15" s="8"/>
      <c r="AK15" s="5"/>
      <c r="AL15" s="30"/>
      <c r="AM15" s="29"/>
      <c r="AN15" s="30"/>
      <c r="AO15" s="8"/>
      <c r="AP15" s="5"/>
      <c r="AQ15" s="32"/>
      <c r="AS15" s="1" t="str">
        <f t="shared" si="1"/>
        <v>P. de Gales</v>
      </c>
      <c r="AU15" s="1" t="str">
        <f>IF($Q15&lt;0,$L15&amp;COUNTIF($L$7:$L15,$L15)+$Q15/10,$L15&amp;COUNTIF($L$7:$L15,$L15)+$Q15/10)</f>
        <v>10,6</v>
      </c>
    </row>
    <row r="16" spans="2:47" ht="5.0999999999999996" customHeight="1" x14ac:dyDescent="0.25">
      <c r="I16" s="6"/>
      <c r="J16" s="6"/>
      <c r="K16" s="2"/>
      <c r="L16" s="62"/>
      <c r="P16" s="67"/>
      <c r="T16" s="8"/>
      <c r="U16" s="5"/>
      <c r="V16" s="31"/>
      <c r="W16" s="29"/>
      <c r="X16" s="31"/>
      <c r="Y16" s="8"/>
      <c r="Z16" s="5"/>
      <c r="AB16" s="8"/>
      <c r="AC16" s="8"/>
      <c r="AD16" s="31"/>
      <c r="AE16" s="29"/>
      <c r="AF16" s="31"/>
      <c r="AG16" s="8"/>
      <c r="AH16" s="5"/>
      <c r="AI16" s="36"/>
      <c r="AJ16" s="8"/>
      <c r="AK16" s="5"/>
      <c r="AL16" s="31"/>
      <c r="AM16" s="29"/>
      <c r="AN16" s="31"/>
      <c r="AO16" s="8"/>
      <c r="AP16" s="5"/>
      <c r="AQ16" s="32"/>
      <c r="AU16" s="1" t="str">
        <f>IF($Q16&lt;0,$L16&amp;COUNTIF($L$7:$L16,$L16)+$Q16/10,$L16&amp;COUNTIF($L$7:$L16,$L16)+$Q16/10)</f>
        <v>1</v>
      </c>
    </row>
    <row r="17" spans="2:47" ht="15.95" customHeight="1" x14ac:dyDescent="0.25">
      <c r="B17" s="80" t="str">
        <f t="shared" si="0"/>
        <v>1C</v>
      </c>
      <c r="C17" s="80">
        <v>1</v>
      </c>
      <c r="D17" s="79" t="s">
        <v>6</v>
      </c>
      <c r="E17" s="81" t="str">
        <f>VLOOKUP(VLOOKUP(LARGE($J17:$J20,C17),$J17:$J20,1,0),$J17:$K20,2,0)</f>
        <v>Argentina</v>
      </c>
      <c r="G17" s="107" t="s">
        <v>6</v>
      </c>
      <c r="H17" s="7">
        <f>1+LARGE($H$7:$H16,1)</f>
        <v>9</v>
      </c>
      <c r="I17" s="58">
        <f>IF($Q17&lt;0,$L17&amp;COUNTIF($L$7:$L17,$L17)+$Q17/10,$L17&amp;COUNTIF($L$7:$L17,$L17)+$Q17/10)/1</f>
        <v>42</v>
      </c>
      <c r="J17" s="58">
        <f>$L17+$Q17/10+COUNTIF($I$7:$I17,$L17)/10+I17/100</f>
        <v>4.42</v>
      </c>
      <c r="K17" s="7" t="s">
        <v>28</v>
      </c>
      <c r="L17" s="63">
        <f>N17*3+O17*1</f>
        <v>4</v>
      </c>
      <c r="M17" s="10">
        <f>N17+O17+P17</f>
        <v>3</v>
      </c>
      <c r="N17" s="10">
        <f>(COUNTIFS(T18:T19,$K17,U18:U19,$N$4)+COUNTIFS(Y18:Y19,$K17,Z18:Z19,$N$4))+
(COUNTIFS(AB18:AB19,$K17,AC18:AC19,$N$4)+COUNTIFS(AG18:AG19,$K17,AH18:AH19,$N$4))+
(COUNTIFS(AJ18:AJ19,$K17,AK18:AK19,$N$4)+COUNTIFS(AO18:AO19,$K17,AP18:AP19,$N$4))</f>
        <v>1</v>
      </c>
      <c r="O17" s="10">
        <f>(COUNTIFS(T18:T19,$K17,U18:U19,$O$4)+COUNTIFS(Y18:Y19,$K17,Z18:Z19,$O$4))+
(COUNTIFS(AB18:AB19,$K17,AC18:AC19,$O$4)+COUNTIFS(AG18:AG19,$K17,AH18:AH19,$O$4))+
(COUNTIFS(AJ18:AJ19,$K17,AK18:AK19,$O$4)+COUNTIFS(AO18:AO19,$K17,AP18:AP19,$O$4))</f>
        <v>1</v>
      </c>
      <c r="P17" s="68">
        <f>(COUNTIFS(T18:T19,$K17,U18:U19,$P$4)+COUNTIFS(Y18:Y19,$K17,Z18:Z19,$P$4))+
(COUNTIFS(AB18:AB19,$K17,AC18:AC19,$P$4)+COUNTIFS(AG18:AG19,$K17,AH18:AH19,$P$4))+
(COUNTIFS(AJ18:AJ19,$K17,AK18:AK19,$P$4)+COUNTIFS(AO18:AO19,$K17,AP18:AP19,$P$4))</f>
        <v>1</v>
      </c>
      <c r="Q17" s="43">
        <f>((SUMIFS(V18:V19,T18:T19,$K17)+SUMIFS(X18:X19,Y18:Y19,$K17))-SUMIFS(X18:X19,Y18:Y19,"&lt;&gt;"&amp;$K17,T18:T19,$K17))+
((SUMIFS(AD18:AD19,AB18:AB19,$K17)+SUMIFS(AF18:AF19,AG18:AG19,$K17))-SUMIFS(AF18:AF19,AG18:AG19,"&lt;&gt;"&amp;$K17,AB18:AB19,$K17))+
((SUMIFS(AL18:AL19,AJ18:AJ19,$K17)+SUMIFS(AN18:AN19,AO18:AO19,$K17))-SUMIFS(AN18:AN19,AO18:AO19,"&lt;&gt;"&amp;$K17,AJ18:AJ19,$K17))</f>
        <v>0</v>
      </c>
      <c r="AI17" s="36"/>
      <c r="AJ17" s="32"/>
      <c r="AK17" s="36"/>
      <c r="AL17" s="36"/>
      <c r="AM17" s="37"/>
      <c r="AN17" s="36"/>
      <c r="AO17" s="32"/>
      <c r="AP17" s="36"/>
      <c r="AQ17" s="32"/>
      <c r="AS17" s="1" t="str">
        <f t="shared" si="1"/>
        <v>Polônia</v>
      </c>
      <c r="AU17" s="1" t="str">
        <f>IF($Q17&lt;0,$L17&amp;COUNTIF($L$7:$L17,$L17)+$Q17/10,$L17&amp;COUNTIF($L$7:$L17,$L17)+$Q17/10)</f>
        <v>42</v>
      </c>
    </row>
    <row r="18" spans="2:47" ht="15.95" customHeight="1" x14ac:dyDescent="0.25">
      <c r="B18" s="80" t="str">
        <f t="shared" si="0"/>
        <v>2C</v>
      </c>
      <c r="C18" s="80">
        <f>LARGE($C17:$C17,1)+1</f>
        <v>2</v>
      </c>
      <c r="D18" s="79" t="s">
        <v>6</v>
      </c>
      <c r="E18" s="81" t="str">
        <f>VLOOKUP(VLOOKUP(LARGE($J17:$J20,C18),$J17:$J20,1,0),$J17:$K20,2,0)</f>
        <v>México</v>
      </c>
      <c r="G18" s="108"/>
      <c r="H18" s="8">
        <f>1+LARGE($H$7:$H17,1)</f>
        <v>10</v>
      </c>
      <c r="I18" s="56">
        <f>IF($Q18&lt;0,$L18&amp;COUNTIF($L$7:$L18,$L18)+$Q18/10,$L18&amp;COUNTIF($L$7:$L18,$L18)+$Q18/10)/1</f>
        <v>62.3</v>
      </c>
      <c r="J18" s="56">
        <f>$L18+$Q18/10+COUNTIF($I$7:$I18,$L18)/10+I18/100</f>
        <v>6.923</v>
      </c>
      <c r="K18" s="8" t="s">
        <v>29</v>
      </c>
      <c r="L18" s="64">
        <f>N18*3+O18*1</f>
        <v>6</v>
      </c>
      <c r="M18" s="12">
        <f>N18+O18+P18</f>
        <v>3</v>
      </c>
      <c r="N18" s="12">
        <f>(COUNTIFS(T18:T19,$K18,U18:U19,$N$4)+COUNTIFS(Y18:Y19,$K18,Z18:Z19,$N$4))+
(COUNTIFS(AB18:AB19,$K18,AC18:AC19,$N$4)+COUNTIFS(AG18:AG19,$K18,AH18:AH19,$N$4))+
(COUNTIFS(AJ18:AJ19,$K18,AK18:AK19,$N$4)+COUNTIFS(AO18:AO19,$K18,AP18:AP19,$N$4))</f>
        <v>2</v>
      </c>
      <c r="O18" s="12">
        <f>(COUNTIFS(T18:T19,$K18,U18:U19,$O$4)+COUNTIFS(Y18:Y19,$K18,Z18:Z19,$O$4))+
(COUNTIFS(AB18:AB19,$K18,AC18:AC19,$O$4)+COUNTIFS(AG18:AG19,$K18,AH18:AH19,$O$4))+
(COUNTIFS(AJ18:AJ19,$K18,AK18:AK19,$O$4)+COUNTIFS(AO18:AO19,$K18,AP18:AP19,$O$4))</f>
        <v>0</v>
      </c>
      <c r="P18" s="69">
        <f>(COUNTIFS(T18:T19,$K18,U18:U19,$P$4)+COUNTIFS(Y18:Y19,$K18,Z18:Z19,$P$4))+
(COUNTIFS(AB18:AB19,$K18,AC18:AC19,$P$4)+COUNTIFS(AG18:AG19,$K18,AH18:AH19,$P$4))+
(COUNTIFS(AJ18:AJ19,$K18,AK18:AK19,$P$4)+COUNTIFS(AO18:AO19,$K18,AP18:AP19,$P$4))</f>
        <v>1</v>
      </c>
      <c r="Q18" s="44">
        <f>((SUMIFS(V18:V19,T18:T19,$K18)+SUMIFS(X18:X19,Y18:Y19,$K18))-SUMIFS(X18:X19,Y18:Y19,"&lt;&gt;"&amp;$K18,T18:T19,$K18))+
((SUMIFS(AD18:AD19,AB18:AB19,$K18)+SUMIFS(AF18:AF19,AG18:AG19,$K18))-SUMIFS(AF18:AF19,AG18:AG19,"&lt;&gt;"&amp;$K18,AB18:AB19,$K18))+
((SUMIFS(AL18:AL19,AJ18:AJ19,$K18)+SUMIFS(AN18:AN19,AO18:AO19,$K18))-SUMIFS(AN18:AN19,AO18:AO19,"&lt;&gt;"&amp;$K18,AJ18:AJ19,$K18))</f>
        <v>3</v>
      </c>
      <c r="T18" s="20" t="str">
        <f>K18</f>
        <v>Argentina</v>
      </c>
      <c r="U18" s="33" t="str">
        <f>IF(AND(V18="",X18=""),"",IF(V18=X18,"E",IF(V18&gt;X18,"V",IF(V18&lt;X18,"D"))))</f>
        <v>D</v>
      </c>
      <c r="V18" s="140">
        <v>1</v>
      </c>
      <c r="W18" s="27" t="s">
        <v>17</v>
      </c>
      <c r="X18" s="140">
        <v>2</v>
      </c>
      <c r="Y18" s="21" t="str">
        <f>K19</f>
        <v>A. Saudita</v>
      </c>
      <c r="Z18" s="35" t="str">
        <f>IF(AND(X18="",V18=""),"",IF(X18=V18,"E",IF(X18&gt;V18,"V",IF(X18&lt;V18,"D"))))</f>
        <v>V</v>
      </c>
      <c r="AA18" s="1"/>
      <c r="AB18" s="20" t="str">
        <f>K17</f>
        <v>Polônia</v>
      </c>
      <c r="AC18" s="33" t="str">
        <f>IF(AND(AD18="",AF18=""),"",IF(AD18=AF18,"E",IF(AD18&gt;AF18,"V",IF(AD18&lt;AF18,"D"))))</f>
        <v>V</v>
      </c>
      <c r="AD18" s="140">
        <v>2</v>
      </c>
      <c r="AE18" s="27" t="s">
        <v>17</v>
      </c>
      <c r="AF18" s="140">
        <v>0</v>
      </c>
      <c r="AG18" s="21" t="str">
        <f>K19</f>
        <v>A. Saudita</v>
      </c>
      <c r="AH18" s="35" t="str">
        <f>IF(AND(AF18="",AD18=""),"",IF(AF18=AD18,"E",IF(AF18&gt;AD18,"V",IF(AF18&lt;AD18,"D"))))</f>
        <v>D</v>
      </c>
      <c r="AJ18" s="20" t="str">
        <f>K17</f>
        <v>Polônia</v>
      </c>
      <c r="AK18" s="33" t="str">
        <f>IF(AND(AL18="",AN18=""),"",IF(AL18=AN18,"E",IF(AL18&gt;AN18,"V",IF(AL18&lt;AN18,"D"))))</f>
        <v>D</v>
      </c>
      <c r="AL18" s="140">
        <v>0</v>
      </c>
      <c r="AM18" s="27" t="s">
        <v>17</v>
      </c>
      <c r="AN18" s="140">
        <v>2</v>
      </c>
      <c r="AO18" s="21" t="str">
        <f>K18</f>
        <v>Argentina</v>
      </c>
      <c r="AP18" s="35" t="str">
        <f>IF(AND(AN18="",AL18=""),"",IF(AN18=AL18,"E",IF(AN18&gt;AL18,"V",IF(AN18&lt;AL18,"D"))))</f>
        <v>V</v>
      </c>
      <c r="AQ18" s="1"/>
      <c r="AS18" s="1" t="str">
        <f t="shared" si="1"/>
        <v>Argentina</v>
      </c>
      <c r="AU18" s="1" t="str">
        <f>IF($Q18&lt;0,$L18&amp;COUNTIF($L$7:$L18,$L18)+$Q18/10,$L18&amp;COUNTIF($L$7:$L18,$L18)+$Q18/10)</f>
        <v>62,3</v>
      </c>
    </row>
    <row r="19" spans="2:47" ht="15.95" customHeight="1" x14ac:dyDescent="0.25">
      <c r="B19" s="80" t="str">
        <f t="shared" si="0"/>
        <v>3C</v>
      </c>
      <c r="C19" s="80">
        <f>LARGE($C17:$C18,1)+1</f>
        <v>3</v>
      </c>
      <c r="D19" s="79" t="s">
        <v>6</v>
      </c>
      <c r="E19" s="81" t="str">
        <f>VLOOKUP(VLOOKUP(LARGE($J17:$J20,C19),$J17:$J20,1,0),$J17:$K20,2,0)</f>
        <v>Polônia</v>
      </c>
      <c r="G19" s="108"/>
      <c r="H19" s="8">
        <f>1+LARGE($H$7:$H18,1)</f>
        <v>11</v>
      </c>
      <c r="I19" s="56">
        <f>IF($Q19&lt;0,$L19&amp;COUNTIF($L$7:$L19,$L19)+$Q19/10,$L19&amp;COUNTIF($L$7:$L19,$L19)+$Q19/10)/1</f>
        <v>32.1</v>
      </c>
      <c r="J19" s="56">
        <f>$L19+$Q19/10+COUNTIF($I$7:$I19,$L19)/10+I19/100</f>
        <v>3.4210000000000003</v>
      </c>
      <c r="K19" s="8" t="s">
        <v>71</v>
      </c>
      <c r="L19" s="64">
        <f>N19*3+O19*1</f>
        <v>3</v>
      </c>
      <c r="M19" s="12">
        <f>N19+O19+P19</f>
        <v>3</v>
      </c>
      <c r="N19" s="12">
        <f>(COUNTIFS(T18:T19,$K19,U18:U19,$N$4)+COUNTIFS(Y18:Y19,$K19,Z18:Z19,$N$4))+
(COUNTIFS(AB18:AB19,$K19,AC18:AC19,$N$4)+COUNTIFS(AG18:AG19,$K19,AH18:AH19,$N$4))+
(COUNTIFS(AJ18:AJ19,$K19,AK18:AK19,$N$4)+COUNTIFS(AO18:AO19,$K19,AP18:AP19,$N$4))</f>
        <v>1</v>
      </c>
      <c r="O19" s="12">
        <f>(COUNTIFS(T18:T19,$K19,U18:U19,$O$4)+COUNTIFS(Y18:Y19,$K19,Z18:Z19,$O$4))+
(COUNTIFS(AB18:AB19,$K19,AC18:AC19,$O$4)+COUNTIFS(AG18:AG19,$K19,AH18:AH19,$O$4))+
(COUNTIFS(AJ18:AJ19,$K19,AK18:AK19,$O$4)+COUNTIFS(AO18:AO19,$K19,AP18:AP19,$O$4))</f>
        <v>0</v>
      </c>
      <c r="P19" s="69">
        <f>(COUNTIFS(T18:T19,$K19,U18:U19,$P$4)+COUNTIFS(Y18:Y19,$K19,Z18:Z19,$P$4))+
(COUNTIFS(AB18:AB19,$K19,AC18:AC19,$P$4)+COUNTIFS(AG18:AG19,$K19,AH18:AH19,$P$4))+
(COUNTIFS(AJ18:AJ19,$K19,AK18:AK19,$P$4)+COUNTIFS(AO18:AO19,$K19,AP18:AP19,$P$4))</f>
        <v>2</v>
      </c>
      <c r="Q19" s="44">
        <f>((SUMIFS(V18:V19,T18:T19,$K19)+SUMIFS(X18:X19,Y18:Y19,$K19))-SUMIFS(X18:X19,Y18:Y19,"&lt;&gt;"&amp;$K19,T18:T19,$K19))+
((SUMIFS(AD18:AD19,AB18:AB19,$K19)+SUMIFS(AF18:AF19,AG18:AG19,$K19))-SUMIFS(AF18:AF19,AG18:AG19,"&lt;&gt;"&amp;$K19,AB18:AB19,$K19))+
((SUMIFS(AL18:AL19,AJ18:AJ19,$K19)+SUMIFS(AN18:AN19,AO18:AO19,$K19))-SUMIFS(AN18:AN19,AO18:AO19,"&lt;&gt;"&amp;$K19,AJ18:AJ19,$K19))</f>
        <v>1</v>
      </c>
      <c r="T19" s="22" t="str">
        <f>K20</f>
        <v>México</v>
      </c>
      <c r="U19" s="34" t="str">
        <f>IF(AND(V19="",X19=""),"",IF(V19=X19,"E",IF(V19&gt;X19,"V",IF(V19&lt;X19,"D"))))</f>
        <v>E</v>
      </c>
      <c r="V19" s="141">
        <v>0</v>
      </c>
      <c r="W19" s="28" t="s">
        <v>17</v>
      </c>
      <c r="X19" s="141">
        <v>0</v>
      </c>
      <c r="Y19" s="23" t="str">
        <f>K17</f>
        <v>Polônia</v>
      </c>
      <c r="Z19" s="35" t="str">
        <f>IF(AND(X19="",V19=""),"",IF(X19=V19,"E",IF(X19&gt;V19,"V",IF(X19&lt;V19,"D"))))</f>
        <v>E</v>
      </c>
      <c r="AA19" s="1"/>
      <c r="AB19" s="22" t="str">
        <f>K18</f>
        <v>Argentina</v>
      </c>
      <c r="AC19" s="34" t="str">
        <f>IF(AND(AD19="",AF19=""),"",IF(AD19=AF19,"E",IF(AD19&gt;AF19,"V",IF(AD19&lt;AF19,"D"))))</f>
        <v>V</v>
      </c>
      <c r="AD19" s="141">
        <v>2</v>
      </c>
      <c r="AE19" s="28" t="s">
        <v>17</v>
      </c>
      <c r="AF19" s="141">
        <v>0</v>
      </c>
      <c r="AG19" s="23" t="str">
        <f>K20</f>
        <v>México</v>
      </c>
      <c r="AH19" s="35" t="str">
        <f>IF(AND(AF19="",AD19=""),"",IF(AF19=AD19,"E",IF(AF19&gt;AD19,"V",IF(AF19&lt;AD19,"D"))))</f>
        <v>D</v>
      </c>
      <c r="AJ19" s="22" t="str">
        <f>K19</f>
        <v>A. Saudita</v>
      </c>
      <c r="AK19" s="34" t="str">
        <f>IF(AND(AL19="",AN19=""),"",IF(AL19=AN19,"E",IF(AL19&gt;AN19,"V",IF(AL19&lt;AN19,"D"))))</f>
        <v>D</v>
      </c>
      <c r="AL19" s="141">
        <v>1</v>
      </c>
      <c r="AM19" s="28" t="s">
        <v>17</v>
      </c>
      <c r="AN19" s="141">
        <v>2</v>
      </c>
      <c r="AO19" s="23" t="str">
        <f>K20</f>
        <v>México</v>
      </c>
      <c r="AP19" s="35" t="str">
        <f>IF(AND(AN19="",AL19=""),"",IF(AN19=AL19,"E",IF(AN19&gt;AL19,"V",IF(AN19&lt;AL19,"D"))))</f>
        <v>V</v>
      </c>
      <c r="AQ19" s="1"/>
      <c r="AS19" s="1" t="str">
        <f t="shared" si="1"/>
        <v>A. Saudita</v>
      </c>
      <c r="AU19" s="1" t="str">
        <f>IF($Q19&lt;0,$L19&amp;COUNTIF($L$7:$L19,$L19)+$Q19/10,$L19&amp;COUNTIF($L$7:$L19,$L19)+$Q19/10)</f>
        <v>32,1</v>
      </c>
    </row>
    <row r="20" spans="2:47" ht="15.95" customHeight="1" x14ac:dyDescent="0.25">
      <c r="B20" s="80" t="str">
        <f t="shared" si="0"/>
        <v>4C</v>
      </c>
      <c r="C20" s="80">
        <f>LARGE($C17:$C19,1)+1</f>
        <v>4</v>
      </c>
      <c r="D20" s="79" t="s">
        <v>6</v>
      </c>
      <c r="E20" s="81" t="str">
        <f>VLOOKUP(VLOOKUP(LARGE($J17:$J20,C20),$J17:$J20,1,0),$J17:$K20,2,0)</f>
        <v>A. Saudita</v>
      </c>
      <c r="G20" s="109"/>
      <c r="H20" s="9">
        <f>1+LARGE($H$7:$H19,1)</f>
        <v>12</v>
      </c>
      <c r="I20" s="57">
        <f>IF($Q20&lt;0,$L20&amp;COUNTIF($L$7:$L20,$L20)+$Q20/10,$L20&amp;COUNTIF($L$7:$L20,$L20)+$Q20/10)/1</f>
        <v>43.2</v>
      </c>
      <c r="J20" s="57">
        <f>$L20+$Q20/10+COUNTIF($I$7:$I20,$L20)/10+I20/100</f>
        <v>4.6320000000000006</v>
      </c>
      <c r="K20" s="9" t="s">
        <v>31</v>
      </c>
      <c r="L20" s="65">
        <f>N20*3+O20*1</f>
        <v>4</v>
      </c>
      <c r="M20" s="14">
        <f>N20+O20+P20</f>
        <v>3</v>
      </c>
      <c r="N20" s="14">
        <f>(COUNTIFS(T18:T19,$K20,U18:U19,$N$4)+COUNTIFS(Y18:Y19,$K20,Z18:Z19,$N$4))+
(COUNTIFS(AB18:AB19,$K20,AC18:AC19,$N$4)+COUNTIFS(AG18:AG19,$K20,AH18:AH19,$N$4))+
(COUNTIFS(AJ18:AJ19,$K20,AK18:AK19,$N$4)+COUNTIFS(AO18:AO19,$K20,AP18:AP19,$N$4))</f>
        <v>1</v>
      </c>
      <c r="O20" s="14">
        <f>(COUNTIFS(T18:T19,$K20,U18:U19,$O$4)+COUNTIFS(Y18:Y19,$K20,Z18:Z19,$O$4))+
(COUNTIFS(AB18:AB19,$K20,AC18:AC19,$O$4)+COUNTIFS(AG18:AG19,$K20,AH18:AH19,$O$4))+
(COUNTIFS(AJ18:AJ19,$K20,AK18:AK19,$O$4)+COUNTIFS(AO18:AO19,$K20,AP18:AP19,$O$4))</f>
        <v>1</v>
      </c>
      <c r="P20" s="70">
        <f>(COUNTIFS(T18:T19,$K20,U18:U19,$P$4)+COUNTIFS(Y18:Y19,$K20,Z18:Z19,$P$4))+
(COUNTIFS(AB18:AB19,$K20,AC18:AC19,$P$4)+COUNTIFS(AG18:AG19,$K20,AH18:AH19,$P$4))+
(COUNTIFS(AJ18:AJ19,$K20,AK18:AK19,$P$4)+COUNTIFS(AO18:AO19,$K20,AP18:AP19,$P$4))</f>
        <v>1</v>
      </c>
      <c r="Q20" s="45">
        <f>((SUMIFS(V18:V19,T18:T19,$K20)+SUMIFS(X18:X19,Y18:Y19,$K20))-SUMIFS(X18:X19,Y18:Y19,"&lt;&gt;"&amp;$K20,T18:T19,$K20))+
((SUMIFS(AD18:AD19,AB18:AB19,$K20)+SUMIFS(AF18:AF19,AG18:AG19,$K20))-SUMIFS(AF18:AF19,AG18:AG19,"&lt;&gt;"&amp;$K20,AB18:AB19,$K20))+
((SUMIFS(AL18:AL19,AJ18:AJ19,$K20)+SUMIFS(AN18:AN19,AO18:AO19,$K20))-SUMIFS(AN18:AN19,AO18:AO19,"&lt;&gt;"&amp;$K20,AJ18:AJ19,$K20))</f>
        <v>2</v>
      </c>
      <c r="T20" s="8"/>
      <c r="U20" s="5"/>
      <c r="V20" s="30"/>
      <c r="W20" s="29"/>
      <c r="X20" s="30"/>
      <c r="Y20" s="8"/>
      <c r="Z20" s="5"/>
      <c r="AB20" s="8"/>
      <c r="AC20" s="8"/>
      <c r="AD20" s="30"/>
      <c r="AE20" s="29"/>
      <c r="AF20" s="30"/>
      <c r="AG20" s="8"/>
      <c r="AH20" s="5"/>
      <c r="AJ20" s="8"/>
      <c r="AK20" s="8"/>
      <c r="AL20" s="30"/>
      <c r="AM20" s="29"/>
      <c r="AN20" s="30"/>
      <c r="AO20" s="8"/>
      <c r="AS20" s="1" t="str">
        <f t="shared" si="1"/>
        <v>México</v>
      </c>
      <c r="AU20" s="1" t="str">
        <f>IF($Q20&lt;0,$L20&amp;COUNTIF($L$7:$L20,$L20)+$Q20/10,$L20&amp;COUNTIF($L$7:$L20,$L20)+$Q20/10)</f>
        <v>43,2</v>
      </c>
    </row>
    <row r="21" spans="2:47" ht="5.0999999999999996" customHeight="1" x14ac:dyDescent="0.25">
      <c r="I21" s="6"/>
      <c r="J21" s="6"/>
      <c r="K21" s="2"/>
      <c r="L21" s="62"/>
      <c r="P21" s="67"/>
      <c r="T21" s="8"/>
      <c r="U21" s="5"/>
      <c r="V21" s="31"/>
      <c r="W21" s="29"/>
      <c r="X21" s="31"/>
      <c r="Y21" s="8"/>
      <c r="Z21" s="5"/>
      <c r="AB21" s="8"/>
      <c r="AC21" s="8"/>
      <c r="AD21" s="31"/>
      <c r="AE21" s="29"/>
      <c r="AF21" s="31"/>
      <c r="AG21" s="8"/>
      <c r="AH21" s="5"/>
      <c r="AJ21" s="8"/>
      <c r="AK21" s="8"/>
      <c r="AL21" s="31"/>
      <c r="AM21" s="29"/>
      <c r="AN21" s="31"/>
      <c r="AO21" s="8"/>
      <c r="AU21" s="1" t="str">
        <f>IF($Q21&lt;0,$L21&amp;COUNTIF($L$7:$L21,$L21)+$Q21/10,$L21&amp;COUNTIF($L$7:$L21,$L21)+$Q21/10)</f>
        <v>1</v>
      </c>
    </row>
    <row r="22" spans="2:47" ht="15.95" customHeight="1" x14ac:dyDescent="0.25">
      <c r="B22" s="80" t="str">
        <f t="shared" si="0"/>
        <v>1D</v>
      </c>
      <c r="C22" s="80">
        <v>1</v>
      </c>
      <c r="D22" s="79" t="s">
        <v>7</v>
      </c>
      <c r="E22" s="81" t="str">
        <f>VLOOKUP(VLOOKUP(LARGE($J22:$J25,C22),$J22:$J25,1,0),$J22:$K25,2,0)</f>
        <v>França</v>
      </c>
      <c r="G22" s="107" t="s">
        <v>7</v>
      </c>
      <c r="H22" s="7">
        <f>1+LARGE($H$7:$H21,1)</f>
        <v>13</v>
      </c>
      <c r="I22" s="58">
        <f>IF($Q22&lt;0,$L22&amp;COUNTIF($L$7:$L22,$L22)+$Q22/10,$L22&amp;COUNTIF($L$7:$L22,$L22)+$Q22/10)/1</f>
        <v>63.4</v>
      </c>
      <c r="J22" s="58">
        <f>$L22+$Q22/10+COUNTIF($I$7:$I22,$L22)/10+I22/100</f>
        <v>7.0340000000000007</v>
      </c>
      <c r="K22" s="7" t="s">
        <v>32</v>
      </c>
      <c r="L22" s="63">
        <f>N22*3+O22*1</f>
        <v>6</v>
      </c>
      <c r="M22" s="10">
        <f>N22+O22+P22</f>
        <v>3</v>
      </c>
      <c r="N22" s="10">
        <f>(COUNTIFS(T23:T24,$K22,U23:U24,$N$4)+COUNTIFS(Y23:Y24,$K22,Z23:Z24,$N$4))+
(COUNTIFS(AB23:AB24,$K22,AC23:AC24,$N$4)+COUNTIFS(AG23:AG24,$K22,AH23:AH24,$N$4))+
(COUNTIFS(AJ23:AJ24,$K22,AK23:AK24,$N$4)+COUNTIFS(AO23:AO24,$K22,AP23:AP24,$N$4))</f>
        <v>2</v>
      </c>
      <c r="O22" s="10">
        <f>(COUNTIFS(T23:T24,$K22,U23:U24,$O$4)+COUNTIFS(Y23:Y24,$K22,Z23:Z24,$O$4))+
(COUNTIFS(AB23:AB24,$K22,AC23:AC24,$O$4)+COUNTIFS(AG23:AG24,$K22,AH23:AH24,$O$4))+
(COUNTIFS(AJ23:AJ24,$K22,AK23:AK24,$O$4)+COUNTIFS(AO23:AO24,$K22,AP23:AP24,$O$4))</f>
        <v>0</v>
      </c>
      <c r="P22" s="68">
        <f>(COUNTIFS(T23:T24,$K22,U23:U24,$P$4)+COUNTIFS(Y23:Y24,$K22,Z23:Z24,$P$4))+
(COUNTIFS(AB23:AB24,$K22,AC23:AC24,$P$4)+COUNTIFS(AG23:AG24,$K22,AH23:AH24,$P$4))+
(COUNTIFS(AJ23:AJ24,$K22,AK23:AK24,$P$4)+COUNTIFS(AO23:AO24,$K22,AP23:AP24,$P$4))</f>
        <v>1</v>
      </c>
      <c r="Q22" s="43">
        <f>((SUMIFS(V23:V24,T23:T24,$K22)+SUMIFS(X23:X24,Y23:Y24,$K22))-SUMIFS(X23:X24,Y23:Y24,"&lt;&gt;"&amp;$K22,T23:T24,$K22))+
((SUMIFS(AD23:AD24,AB23:AB24,$K22)+SUMIFS(AF23:AF24,AG23:AG24,$K22))-SUMIFS(AF23:AF24,AG23:AG24,"&lt;&gt;"&amp;$K22,AB23:AB24,$K22))+
((SUMIFS(AL23:AL24,AJ23:AJ24,$K22)+SUMIFS(AN23:AN24,AO23:AO24,$K22))-SUMIFS(AN23:AN24,AO23:AO24,"&lt;&gt;"&amp;$K22,AJ23:AJ24,$K22))</f>
        <v>4</v>
      </c>
      <c r="AS22" s="1" t="str">
        <f t="shared" si="1"/>
        <v>França</v>
      </c>
      <c r="AU22" s="1" t="str">
        <f>IF($Q22&lt;0,$L22&amp;COUNTIF($L$7:$L22,$L22)+$Q22/10,$L22&amp;COUNTIF($L$7:$L22,$L22)+$Q22/10)</f>
        <v>63,4</v>
      </c>
    </row>
    <row r="23" spans="2:47" ht="15.95" customHeight="1" x14ac:dyDescent="0.25">
      <c r="B23" s="80" t="str">
        <f t="shared" si="0"/>
        <v>2D</v>
      </c>
      <c r="C23" s="80">
        <f>LARGE($C22:$C22,1)+1</f>
        <v>2</v>
      </c>
      <c r="D23" s="79" t="s">
        <v>7</v>
      </c>
      <c r="E23" s="81" t="str">
        <f>VLOOKUP(VLOOKUP(LARGE($J22:$J25,C23),$J22:$J25,1,0),$J22:$K25,2,0)</f>
        <v>Austrália</v>
      </c>
      <c r="G23" s="108"/>
      <c r="H23" s="8">
        <f>1+LARGE($H$7:$H22,1)</f>
        <v>14</v>
      </c>
      <c r="I23" s="56">
        <f>IF($Q23&lt;0,$L23&amp;COUNTIF($L$7:$L23,$L23)+$Q23/10,$L23&amp;COUNTIF($L$7:$L23,$L23)+$Q23/10)/1</f>
        <v>64.3</v>
      </c>
      <c r="J23" s="56">
        <f>$L23+$Q23/10+COUNTIF($I$7:$I23,$L23)/10+I23/100</f>
        <v>6.9429999999999996</v>
      </c>
      <c r="K23" s="8" t="s">
        <v>33</v>
      </c>
      <c r="L23" s="64">
        <f>N23*3+O23*1</f>
        <v>6</v>
      </c>
      <c r="M23" s="12">
        <f>N23+O23+P23</f>
        <v>3</v>
      </c>
      <c r="N23" s="12">
        <f>(COUNTIFS(T23:T24,$K23,U23:U24,$N$4)+COUNTIFS(Y23:Y24,$K23,Z23:Z24,$N$4))+
(COUNTIFS(AB23:AB24,$K23,AC23:AC24,$N$4)+COUNTIFS(AG23:AG24,$K23,AH23:AH24,$N$4))+
(COUNTIFS(AJ23:AJ24,$K23,AK23:AK24,$N$4)+COUNTIFS(AO23:AO24,$K23,AP23:AP24,$N$4))</f>
        <v>2</v>
      </c>
      <c r="O23" s="12">
        <f>(COUNTIFS(T23:T24,$K23,U23:U24,$O$4)+COUNTIFS(Y23:Y24,$K23,Z23:Z24,$O$4))+
(COUNTIFS(AB23:AB24,$K23,AC23:AC24,$O$4)+COUNTIFS(AG23:AG24,$K23,AH23:AH24,$O$4))+
(COUNTIFS(AJ23:AJ24,$K23,AK23:AK24,$O$4)+COUNTIFS(AO23:AO24,$K23,AP23:AP24,$O$4))</f>
        <v>0</v>
      </c>
      <c r="P23" s="69">
        <f>(COUNTIFS(T23:T24,$K23,U23:U24,$P$4)+COUNTIFS(Y23:Y24,$K23,Z23:Z24,$P$4))+
(COUNTIFS(AB23:AB24,$K23,AC23:AC24,$P$4)+COUNTIFS(AG23:AG24,$K23,AH23:AH24,$P$4))+
(COUNTIFS(AJ23:AJ24,$K23,AK23:AK24,$P$4)+COUNTIFS(AO23:AO24,$K23,AP23:AP24,$P$4))</f>
        <v>1</v>
      </c>
      <c r="Q23" s="44">
        <f>((SUMIFS(V23:V24,T23:T24,$K23)+SUMIFS(X23:X24,Y23:Y24,$K23))-SUMIFS(X23:X24,Y23:Y24,"&lt;&gt;"&amp;$K23,T23:T24,$K23))+
((SUMIFS(AD23:AD24,AB23:AB24,$K23)+SUMIFS(AF23:AF24,AG23:AG24,$K23))-SUMIFS(AF23:AF24,AG23:AG24,"&lt;&gt;"&amp;$K23,AB23:AB24,$K23))+
((SUMIFS(AL23:AL24,AJ23:AJ24,$K23)+SUMIFS(AN23:AN24,AO23:AO24,$K23))-SUMIFS(AN23:AN24,AO23:AO24,"&lt;&gt;"&amp;$K23,AJ23:AJ24,$K23))</f>
        <v>3</v>
      </c>
      <c r="T23" s="20" t="str">
        <f>K24</f>
        <v>Dinamarca</v>
      </c>
      <c r="U23" s="33" t="str">
        <f>IF(AND(V23="",X23=""),"",IF(V23=X23,"E",IF(V23&gt;X23,"V",IF(V23&lt;X23,"D"))))</f>
        <v>E</v>
      </c>
      <c r="V23" s="140">
        <v>0</v>
      </c>
      <c r="W23" s="27" t="s">
        <v>17</v>
      </c>
      <c r="X23" s="140">
        <v>0</v>
      </c>
      <c r="Y23" s="21" t="str">
        <f>K25</f>
        <v>Tunísia</v>
      </c>
      <c r="Z23" s="35" t="str">
        <f>IF(AND(X23="",V23=""),"",IF(X23=V23,"E",IF(X23&gt;V23,"V",IF(X23&lt;V23,"D"))))</f>
        <v>E</v>
      </c>
      <c r="AA23" s="1"/>
      <c r="AB23" s="20" t="str">
        <f>K25</f>
        <v>Tunísia</v>
      </c>
      <c r="AC23" s="33" t="str">
        <f>IF(AND(AD23="",AF23=""),"",IF(AD23=AF23,"E",IF(AD23&gt;AF23,"V",IF(AD23&lt;AF23,"D"))))</f>
        <v>D</v>
      </c>
      <c r="AD23" s="140">
        <v>0</v>
      </c>
      <c r="AE23" s="27" t="s">
        <v>17</v>
      </c>
      <c r="AF23" s="140">
        <v>1</v>
      </c>
      <c r="AG23" s="21" t="str">
        <f>K23</f>
        <v>Austrália</v>
      </c>
      <c r="AH23" s="35" t="str">
        <f>IF(AND(AF23="",AD23=""),"",IF(AF23=AD23,"E",IF(AF23&gt;AD23,"V",IF(AF23&lt;AD23,"D"))))</f>
        <v>V</v>
      </c>
      <c r="AJ23" s="20" t="str">
        <f>K25</f>
        <v>Tunísia</v>
      </c>
      <c r="AK23" s="33" t="str">
        <f>IF(AND(AL23="",AN23=""),"",IF(AL23=AN23,"E",IF(AL23&gt;AN23,"V",IF(AL23&lt;AN23,"D"))))</f>
        <v>V</v>
      </c>
      <c r="AL23" s="140">
        <v>1</v>
      </c>
      <c r="AM23" s="27" t="s">
        <v>17</v>
      </c>
      <c r="AN23" s="140">
        <v>0</v>
      </c>
      <c r="AO23" s="21" t="str">
        <f>K22</f>
        <v>França</v>
      </c>
      <c r="AP23" s="35" t="str">
        <f>IF(AND(AN23="",AL23=""),"",IF(AN23=AL23,"E",IF(AN23&gt;AL23,"V",IF(AN23&lt;AL23,"D"))))</f>
        <v>D</v>
      </c>
      <c r="AQ23" s="1"/>
      <c r="AS23" s="1" t="str">
        <f t="shared" si="1"/>
        <v>Austrália</v>
      </c>
      <c r="AU23" s="1" t="str">
        <f>IF($Q23&lt;0,$L23&amp;COUNTIF($L$7:$L23,$L23)+$Q23/10,$L23&amp;COUNTIF($L$7:$L23,$L23)+$Q23/10)</f>
        <v>64,3</v>
      </c>
    </row>
    <row r="24" spans="2:47" ht="15.95" customHeight="1" x14ac:dyDescent="0.25">
      <c r="B24" s="80" t="str">
        <f t="shared" si="0"/>
        <v>3D</v>
      </c>
      <c r="C24" s="80">
        <f>LARGE($C22:$C23,1)+1</f>
        <v>3</v>
      </c>
      <c r="D24" s="79" t="s">
        <v>7</v>
      </c>
      <c r="E24" s="81" t="str">
        <f>VLOOKUP(VLOOKUP(LARGE($J22:$J25,C24),$J22:$J25,1,0),$J22:$K25,2,0)</f>
        <v>Tunísia</v>
      </c>
      <c r="G24" s="108"/>
      <c r="H24" s="8">
        <f>1+LARGE($H$7:$H23,1)</f>
        <v>15</v>
      </c>
      <c r="I24" s="56">
        <f>IF($Q24&lt;0,$L24&amp;COUNTIF($L$7:$L24,$L24)+$Q24/10,$L24&amp;COUNTIF($L$7:$L24,$L24)+$Q24/10)/1</f>
        <v>12.1</v>
      </c>
      <c r="J24" s="56">
        <f>$L24+$Q24/10+COUNTIF($I$7:$I24,$L24)/10+I24/100</f>
        <v>1.2210000000000001</v>
      </c>
      <c r="K24" s="8" t="s">
        <v>34</v>
      </c>
      <c r="L24" s="64">
        <f>N24*3+O24*1</f>
        <v>1</v>
      </c>
      <c r="M24" s="12">
        <f>N24+O24+P24</f>
        <v>3</v>
      </c>
      <c r="N24" s="12">
        <f>(COUNTIFS(T23:T24,$K24,U23:U24,$N$4)+COUNTIFS(Y23:Y24,$K24,Z23:Z24,$N$4))+
(COUNTIFS(AB23:AB24,$K24,AC23:AC24,$N$4)+COUNTIFS(AG23:AG24,$K24,AH23:AH24,$N$4))+
(COUNTIFS(AJ23:AJ24,$K24,AK23:AK24,$N$4)+COUNTIFS(AO23:AO24,$K24,AP23:AP24,$N$4))</f>
        <v>0</v>
      </c>
      <c r="O24" s="12">
        <f>(COUNTIFS(T23:T24,$K24,U23:U24,$O$4)+COUNTIFS(Y23:Y24,$K24,Z23:Z24,$O$4))+
(COUNTIFS(AB23:AB24,$K24,AC23:AC24,$O$4)+COUNTIFS(AG23:AG24,$K24,AH23:AH24,$O$4))+
(COUNTIFS(AJ23:AJ24,$K24,AK23:AK24,$O$4)+COUNTIFS(AO23:AO24,$K24,AP23:AP24,$O$4))</f>
        <v>1</v>
      </c>
      <c r="P24" s="69">
        <f>(COUNTIFS(T23:T24,$K24,U23:U24,$P$4)+COUNTIFS(Y23:Y24,$K24,Z23:Z24,$P$4))+
(COUNTIFS(AB23:AB24,$K24,AC23:AC24,$P$4)+COUNTIFS(AG23:AG24,$K24,AH23:AH24,$P$4))+
(COUNTIFS(AJ23:AJ24,$K24,AK23:AK24,$P$4)+COUNTIFS(AO23:AO24,$K24,AP23:AP24,$P$4))</f>
        <v>2</v>
      </c>
      <c r="Q24" s="44">
        <f>((SUMIFS(V23:V24,T23:T24,$K24)+SUMIFS(X23:X24,Y23:Y24,$K24))-SUMIFS(X23:X24,Y23:Y24,"&lt;&gt;"&amp;$K24,T23:T24,$K24))+
((SUMIFS(AD23:AD24,AB23:AB24,$K24)+SUMIFS(AF23:AF24,AG23:AG24,$K24))-SUMIFS(AF23:AF24,AG23:AG24,"&lt;&gt;"&amp;$K24,AB23:AB24,$K24))+
((SUMIFS(AL23:AL24,AJ23:AJ24,$K24)+SUMIFS(AN23:AN24,AO23:AO24,$K24))-SUMIFS(AN23:AN24,AO23:AO24,"&lt;&gt;"&amp;$K24,AJ23:AJ24,$K24))</f>
        <v>1</v>
      </c>
      <c r="T24" s="22" t="str">
        <f>K22</f>
        <v>França</v>
      </c>
      <c r="U24" s="34" t="str">
        <f>IF(AND(V24="",X24=""),"",IF(V24=X24,"E",IF(V24&gt;X24,"V",IF(V24&lt;X24,"D"))))</f>
        <v>V</v>
      </c>
      <c r="V24" s="141">
        <v>4</v>
      </c>
      <c r="W24" s="28" t="s">
        <v>17</v>
      </c>
      <c r="X24" s="141">
        <v>1</v>
      </c>
      <c r="Y24" s="23" t="str">
        <f>K23</f>
        <v>Austrália</v>
      </c>
      <c r="Z24" s="35" t="str">
        <f>IF(AND(X24="",V24=""),"",IF(X24=V24,"E",IF(X24&gt;V24,"V",IF(X24&lt;V24,"D"))))</f>
        <v>D</v>
      </c>
      <c r="AA24" s="1"/>
      <c r="AB24" s="22" t="str">
        <f>K22</f>
        <v>França</v>
      </c>
      <c r="AC24" s="34" t="str">
        <f>IF(AND(AD24="",AF24=""),"",IF(AD24=AF24,"E",IF(AD24&gt;AF24,"V",IF(AD24&lt;AF24,"D"))))</f>
        <v>V</v>
      </c>
      <c r="AD24" s="141">
        <v>2</v>
      </c>
      <c r="AE24" s="28" t="s">
        <v>17</v>
      </c>
      <c r="AF24" s="141">
        <v>1</v>
      </c>
      <c r="AG24" s="23" t="str">
        <f>K24</f>
        <v>Dinamarca</v>
      </c>
      <c r="AH24" s="35" t="str">
        <f>IF(AND(AF24="",AD24=""),"",IF(AF24=AD24,"E",IF(AF24&gt;AD24,"V",IF(AF24&lt;AD24,"D"))))</f>
        <v>D</v>
      </c>
      <c r="AJ24" s="22" t="str">
        <f>K23</f>
        <v>Austrália</v>
      </c>
      <c r="AK24" s="34" t="str">
        <f>IF(AND(AL24="",AN24=""),"",IF(AL24=AN24,"E",IF(AL24&gt;AN24,"V",IF(AL24&lt;AN24,"D"))))</f>
        <v>V</v>
      </c>
      <c r="AL24" s="141">
        <v>1</v>
      </c>
      <c r="AM24" s="28" t="s">
        <v>17</v>
      </c>
      <c r="AN24" s="141">
        <v>0</v>
      </c>
      <c r="AO24" s="23" t="str">
        <f>K24</f>
        <v>Dinamarca</v>
      </c>
      <c r="AP24" s="35" t="str">
        <f>IF(AND(AN24="",AL24=""),"",IF(AN24=AL24,"E",IF(AN24&gt;AL24,"V",IF(AN24&lt;AL24,"D"))))</f>
        <v>D</v>
      </c>
      <c r="AQ24" s="1"/>
      <c r="AS24" s="1" t="str">
        <f t="shared" si="1"/>
        <v>Dinamarca</v>
      </c>
      <c r="AU24" s="1" t="str">
        <f>IF($Q24&lt;0,$L24&amp;COUNTIF($L$7:$L24,$L24)+$Q24/10,$L24&amp;COUNTIF($L$7:$L24,$L24)+$Q24/10)</f>
        <v>12,1</v>
      </c>
    </row>
    <row r="25" spans="2:47" ht="15.95" customHeight="1" x14ac:dyDescent="0.25">
      <c r="B25" s="80" t="str">
        <f t="shared" si="0"/>
        <v>4D</v>
      </c>
      <c r="C25" s="80">
        <f>LARGE($C22:$C24,1)+1</f>
        <v>4</v>
      </c>
      <c r="D25" s="79" t="s">
        <v>7</v>
      </c>
      <c r="E25" s="81" t="str">
        <f>VLOOKUP(VLOOKUP(LARGE($J22:$J25,C25),$J22:$J25,1,0),$J22:$K25,2,0)</f>
        <v>Dinamarca</v>
      </c>
      <c r="G25" s="109"/>
      <c r="H25" s="9">
        <f>1+LARGE($H$7:$H24,1)</f>
        <v>16</v>
      </c>
      <c r="I25" s="57">
        <f>IF($Q25&lt;0,$L25&amp;COUNTIF($L$7:$L25,$L25)+$Q25/10,$L25&amp;COUNTIF($L$7:$L25,$L25)+$Q25/10)/1</f>
        <v>44</v>
      </c>
      <c r="J25" s="57">
        <f>$L25+$Q25/10+COUNTIF($I$7:$I25,$L25)/10+I25/100</f>
        <v>4.4400000000000004</v>
      </c>
      <c r="K25" s="9" t="s">
        <v>35</v>
      </c>
      <c r="L25" s="65">
        <f>N25*3+O25*1</f>
        <v>4</v>
      </c>
      <c r="M25" s="14">
        <f>N25+O25+P25</f>
        <v>3</v>
      </c>
      <c r="N25" s="14">
        <f>(COUNTIFS(T23:T24,$K25,U23:U24,$N$4)+COUNTIFS(Y23:Y24,$K25,Z23:Z24,$N$4))+
(COUNTIFS(AB23:AB24,$K25,AC23:AC24,$N$4)+COUNTIFS(AG23:AG24,$K25,AH23:AH24,$N$4))+
(COUNTIFS(AJ23:AJ24,$K25,AK23:AK24,$N$4)+COUNTIFS(AO23:AO24,$K25,AP23:AP24,$N$4))</f>
        <v>1</v>
      </c>
      <c r="O25" s="14">
        <f>(COUNTIFS(T23:T24,$K25,U23:U24,$O$4)+COUNTIFS(Y23:Y24,$K25,Z23:Z24,$O$4))+
(COUNTIFS(AB23:AB24,$K25,AC23:AC24,$O$4)+COUNTIFS(AG23:AG24,$K25,AH23:AH24,$O$4))+
(COUNTIFS(AJ23:AJ24,$K25,AK23:AK24,$O$4)+COUNTIFS(AO23:AO24,$K25,AP23:AP24,$O$4))</f>
        <v>1</v>
      </c>
      <c r="P25" s="70">
        <f>(COUNTIFS(T23:T24,$K25,U23:U24,$P$4)+COUNTIFS(Y23:Y24,$K25,Z23:Z24,$P$4))+
(COUNTIFS(AB23:AB24,$K25,AC23:AC24,$P$4)+COUNTIFS(AG23:AG24,$K25,AH23:AH24,$P$4))+
(COUNTIFS(AJ23:AJ24,$K25,AK23:AK24,$P$4)+COUNTIFS(AO23:AO24,$K25,AP23:AP24,$P$4))</f>
        <v>1</v>
      </c>
      <c r="Q25" s="45">
        <f>((SUMIFS(V23:V24,T23:T24,$K25)+SUMIFS(X23:X24,Y23:Y24,$K25))-SUMIFS(X23:X24,Y23:Y24,"&lt;&gt;"&amp;$K25,T23:T24,$K25))+
((SUMIFS(AD23:AD24,AB23:AB24,$K25)+SUMIFS(AF23:AF24,AG23:AG24,$K25))-SUMIFS(AF23:AF24,AG23:AG24,"&lt;&gt;"&amp;$K25,AB23:AB24,$K25))+
((SUMIFS(AL23:AL24,AJ23:AJ24,$K25)+SUMIFS(AN23:AN24,AO23:AO24,$K25))-SUMIFS(AN23:AN24,AO23:AO24,"&lt;&gt;"&amp;$K25,AJ23:AJ24,$K25))</f>
        <v>0</v>
      </c>
      <c r="T25" s="8"/>
      <c r="U25" s="5"/>
      <c r="V25" s="30"/>
      <c r="W25" s="29"/>
      <c r="X25" s="30"/>
      <c r="Y25" s="8"/>
      <c r="Z25" s="5"/>
      <c r="AB25" s="8"/>
      <c r="AC25" s="8"/>
      <c r="AD25" s="30"/>
      <c r="AE25" s="29"/>
      <c r="AF25" s="30"/>
      <c r="AG25" s="8"/>
      <c r="AH25" s="5"/>
      <c r="AI25" s="36"/>
      <c r="AJ25" s="8"/>
      <c r="AK25" s="8"/>
      <c r="AL25" s="30"/>
      <c r="AM25" s="29"/>
      <c r="AN25" s="30"/>
      <c r="AO25" s="8"/>
      <c r="AS25" s="1" t="str">
        <f t="shared" si="1"/>
        <v>Tunísia</v>
      </c>
      <c r="AU25" s="1" t="str">
        <f>IF($Q25&lt;0,$L25&amp;COUNTIF($L$7:$L25,$L25)+$Q25/10,$L25&amp;COUNTIF($L$7:$L25,$L25)+$Q25/10)</f>
        <v>44</v>
      </c>
    </row>
    <row r="26" spans="2:47" ht="5.0999999999999996" customHeight="1" x14ac:dyDescent="0.25">
      <c r="I26" s="6"/>
      <c r="J26" s="6"/>
      <c r="K26" s="2"/>
      <c r="L26" s="62"/>
      <c r="P26" s="67"/>
      <c r="T26" s="8"/>
      <c r="U26" s="5"/>
      <c r="V26" s="31"/>
      <c r="W26" s="29"/>
      <c r="X26" s="31"/>
      <c r="Y26" s="8"/>
      <c r="Z26" s="5"/>
      <c r="AB26" s="8"/>
      <c r="AC26" s="8"/>
      <c r="AD26" s="31"/>
      <c r="AE26" s="29"/>
      <c r="AF26" s="31"/>
      <c r="AG26" s="8"/>
      <c r="AH26" s="5"/>
      <c r="AI26" s="36"/>
      <c r="AJ26" s="8"/>
      <c r="AK26" s="8"/>
      <c r="AL26" s="31"/>
      <c r="AM26" s="29"/>
      <c r="AN26" s="31"/>
      <c r="AO26" s="8"/>
      <c r="AU26" s="1" t="str">
        <f>IF($Q26&lt;0,$L26&amp;COUNTIF($L$7:$L26,$L26)+$Q26/10,$L26&amp;COUNTIF($L$7:$L26,$L26)+$Q26/10)</f>
        <v>1</v>
      </c>
    </row>
    <row r="27" spans="2:47" ht="15.95" customHeight="1" x14ac:dyDescent="0.25">
      <c r="B27" s="80" t="str">
        <f t="shared" si="0"/>
        <v>1E</v>
      </c>
      <c r="C27" s="80">
        <v>1</v>
      </c>
      <c r="D27" s="79" t="s">
        <v>8</v>
      </c>
      <c r="E27" s="81" t="str">
        <f>VLOOKUP(VLOOKUP(LARGE($J27:$J30,C27),$J27:$J30,1,0),$J27:$K30,2,0)</f>
        <v>Japão</v>
      </c>
      <c r="G27" s="107" t="s">
        <v>8</v>
      </c>
      <c r="H27" s="7">
        <f>1+LARGE($H$7:$H26,1)</f>
        <v>17</v>
      </c>
      <c r="I27" s="58">
        <f>IF($Q27&lt;0,$L27&amp;COUNTIF($L$7:$L27,$L27)+$Q27/10,$L27&amp;COUNTIF($L$7:$L27,$L27)+$Q27/10)/1</f>
        <v>45.8</v>
      </c>
      <c r="J27" s="58">
        <f>$L27+$Q27/10+COUNTIF($I$7:$I27,$L27)/10+I27/100</f>
        <v>5.258</v>
      </c>
      <c r="K27" s="7" t="s">
        <v>36</v>
      </c>
      <c r="L27" s="63">
        <f>N27*3+O27*1</f>
        <v>4</v>
      </c>
      <c r="M27" s="10">
        <f>N27+O27+P27</f>
        <v>3</v>
      </c>
      <c r="N27" s="10">
        <f>(COUNTIFS(T28:T29,$K27,U28:U29,$N$4)+COUNTIFS(Y28:Y29,$K27,Z28:Z29,$N$4))+
(COUNTIFS(AB28:AB29,$K27,AC28:AC29,$N$4)+COUNTIFS(AG28:AG29,$K27,AH28:AH29,$N$4))+
(COUNTIFS(AJ28:AJ29,$K27,AK28:AK29,$N$4)+COUNTIFS(AO28:AO29,$K27,AP28:AP29,$N$4))</f>
        <v>1</v>
      </c>
      <c r="O27" s="10">
        <f>(COUNTIFS(T28:T29,$K27,U28:U29,$O$4)+COUNTIFS(Y28:Y29,$K27,Z28:Z29,$O$4))+
(COUNTIFS(AB28:AB29,$K27,AC28:AC29,$O$4)+COUNTIFS(AG28:AG29,$K27,AH28:AH29,$O$4))+
(COUNTIFS(AJ28:AJ29,$K27,AK28:AK29,$O$4)+COUNTIFS(AO28:AO29,$K27,AP28:AP29,$O$4))</f>
        <v>1</v>
      </c>
      <c r="P27" s="68">
        <f>(COUNTIFS(T28:T29,$K27,U28:U29,$P$4)+COUNTIFS(Y28:Y29,$K27,Z28:Z29,$P$4))+
(COUNTIFS(AB28:AB29,$K27,AC28:AC29,$P$4)+COUNTIFS(AG28:AG29,$K27,AH28:AH29,$P$4))+
(COUNTIFS(AJ28:AJ29,$K27,AK28:AK29,$P$4)+COUNTIFS(AO28:AO29,$K27,AP28:AP29,$P$4))</f>
        <v>1</v>
      </c>
      <c r="Q27" s="43">
        <f>((SUMIFS(V28:V29,T28:T29,$K27)+SUMIFS(X28:X29,Y28:Y29,$K27))-SUMIFS(X28:X29,Y28:Y29,"&lt;&gt;"&amp;$K27,T28:T29,$K27))+
((SUMIFS(AD28:AD29,AB28:AB29,$K27)+SUMIFS(AF28:AF29,AG28:AG29,$K27))-SUMIFS(AF28:AF29,AG28:AG29,"&lt;&gt;"&amp;$K27,AB28:AB29,$K27))+
((SUMIFS(AL28:AL29,AJ28:AJ29,$K27)+SUMIFS(AN28:AN29,AO28:AO29,$K27))-SUMIFS(AN28:AN29,AO28:AO29,"&lt;&gt;"&amp;$K27,AJ28:AJ29,$K27))</f>
        <v>8</v>
      </c>
      <c r="AI27" s="36"/>
      <c r="AJ27" s="32"/>
      <c r="AK27" s="32"/>
      <c r="AS27" s="1" t="str">
        <f t="shared" si="1"/>
        <v>Espanha</v>
      </c>
      <c r="AU27" s="1" t="str">
        <f>IF($Q27&lt;0,$L27&amp;COUNTIF($L$7:$L27,$L27)+$Q27/10,$L27&amp;COUNTIF($L$7:$L27,$L27)+$Q27/10)</f>
        <v>45,8</v>
      </c>
    </row>
    <row r="28" spans="2:47" ht="15.95" customHeight="1" x14ac:dyDescent="0.25">
      <c r="B28" s="80" t="str">
        <f t="shared" si="0"/>
        <v>2E</v>
      </c>
      <c r="C28" s="80">
        <f>LARGE($C27:$C27,1)+1</f>
        <v>2</v>
      </c>
      <c r="D28" s="79" t="s">
        <v>8</v>
      </c>
      <c r="E28" s="81" t="str">
        <f>VLOOKUP(VLOOKUP(LARGE($J27:$J30,C28),$J27:$J30,1,0),$J27:$K30,2,0)</f>
        <v>Espanha</v>
      </c>
      <c r="G28" s="108"/>
      <c r="H28" s="8">
        <f>1+LARGE($H$7:$H27,1)</f>
        <v>18</v>
      </c>
      <c r="I28" s="56">
        <f>IF($Q28&lt;0,$L28&amp;COUNTIF($L$7:$L28,$L28)+$Q28/10,$L28&amp;COUNTIF($L$7:$L28,$L28)+$Q28/10)/1</f>
        <v>65.2</v>
      </c>
      <c r="J28" s="56">
        <f>$L28+$Q28/10+COUNTIF($I$7:$I28,$L28)/10+I28/100</f>
        <v>6.8520000000000003</v>
      </c>
      <c r="K28" s="8" t="s">
        <v>37</v>
      </c>
      <c r="L28" s="64">
        <f>N28*3+O28*1</f>
        <v>6</v>
      </c>
      <c r="M28" s="12">
        <f>N28+O28+P28</f>
        <v>3</v>
      </c>
      <c r="N28" s="12">
        <f>(COUNTIFS(T28:T29,$K28,U28:U29,$N$4)+COUNTIFS(Y28:Y29,$K28,Z28:Z29,$N$4))+
(COUNTIFS(AB28:AB29,$K28,AC28:AC29,$N$4)+COUNTIFS(AG28:AG29,$K28,AH28:AH29,$N$4))+
(COUNTIFS(AJ28:AJ29,$K28,AK28:AK29,$N$4)+COUNTIFS(AO28:AO29,$K28,AP28:AP29,$N$4))</f>
        <v>2</v>
      </c>
      <c r="O28" s="12">
        <f>(COUNTIFS(T28:T29,$K28,U28:U29,$O$4)+COUNTIFS(Y28:Y29,$K28,Z28:Z29,$O$4))+
(COUNTIFS(AB28:AB29,$K28,AC28:AC29,$O$4)+COUNTIFS(AG28:AG29,$K28,AH28:AH29,$O$4))+
(COUNTIFS(AJ28:AJ29,$K28,AK28:AK29,$O$4)+COUNTIFS(AO28:AO29,$K28,AP28:AP29,$O$4))</f>
        <v>0</v>
      </c>
      <c r="P28" s="69">
        <f>(COUNTIFS(T28:T29,$K28,U28:U29,$P$4)+COUNTIFS(Y28:Y29,$K28,Z28:Z29,$P$4))+
(COUNTIFS(AB28:AB29,$K28,AC28:AC29,$P$4)+COUNTIFS(AG28:AG29,$K28,AH28:AH29,$P$4))+
(COUNTIFS(AJ28:AJ29,$K28,AK28:AK29,$P$4)+COUNTIFS(AO28:AO29,$K28,AP28:AP29,$P$4))</f>
        <v>1</v>
      </c>
      <c r="Q28" s="44">
        <f>((SUMIFS(V28:V29,T28:T29,$K28)+SUMIFS(X28:X29,Y28:Y29,$K28))-SUMIFS(X28:X29,Y28:Y29,"&lt;&gt;"&amp;$K28,T28:T29,$K28))+
((SUMIFS(AD28:AD29,AB28:AB29,$K28)+SUMIFS(AF28:AF29,AG28:AG29,$K28))-SUMIFS(AF28:AF29,AG28:AG29,"&lt;&gt;"&amp;$K28,AB28:AB29,$K28))+
((SUMIFS(AL28:AL29,AJ28:AJ29,$K28)+SUMIFS(AN28:AN29,AO28:AO29,$K28))-SUMIFS(AN28:AN29,AO28:AO29,"&lt;&gt;"&amp;$K28,AJ28:AJ29,$K28))</f>
        <v>2</v>
      </c>
      <c r="T28" s="20" t="str">
        <f>K30</f>
        <v>Alemanha</v>
      </c>
      <c r="U28" s="33" t="str">
        <f>IF(AND(V28="",X28=""),"",IF(V28=X28,"E",IF(V28&gt;X28,"V",IF(V28&lt;X28,"D"))))</f>
        <v>D</v>
      </c>
      <c r="V28" s="140">
        <v>1</v>
      </c>
      <c r="W28" s="27" t="s">
        <v>17</v>
      </c>
      <c r="X28" s="140">
        <v>2</v>
      </c>
      <c r="Y28" s="21" t="str">
        <f>K28</f>
        <v>Japão</v>
      </c>
      <c r="Z28" s="35" t="str">
        <f>IF(AND(X28="",V28=""),"",IF(X28=V28,"E",IF(X28&gt;V28,"V",IF(X28&lt;V28,"D"))))</f>
        <v>V</v>
      </c>
      <c r="AA28" s="1"/>
      <c r="AB28" s="20" t="str">
        <f>K28</f>
        <v>Japão</v>
      </c>
      <c r="AC28" s="33" t="str">
        <f>IF(AND(AD28="",AF28=""),"",IF(AD28=AF28,"E",IF(AD28&gt;AF28,"V",IF(AD28&lt;AF28,"D"))))</f>
        <v>D</v>
      </c>
      <c r="AD28" s="140">
        <v>0</v>
      </c>
      <c r="AE28" s="27" t="s">
        <v>17</v>
      </c>
      <c r="AF28" s="140">
        <v>1</v>
      </c>
      <c r="AG28" s="21" t="str">
        <f>K29</f>
        <v>Costa Rica</v>
      </c>
      <c r="AH28" s="35" t="str">
        <f>IF(AND(AF28="",AD28=""),"",IF(AF28=AD28,"E",IF(AF28&gt;AD28,"V",IF(AF28&lt;AD28,"D"))))</f>
        <v>V</v>
      </c>
      <c r="AJ28" s="20" t="str">
        <f>K28</f>
        <v>Japão</v>
      </c>
      <c r="AK28" s="33" t="str">
        <f>IF(AND(AL28="",AN28=""),"",IF(AL28=AN28,"E",IF(AL28&gt;AN28,"V",IF(AL28&lt;AN28,"D"))))</f>
        <v>V</v>
      </c>
      <c r="AL28" s="140">
        <v>2</v>
      </c>
      <c r="AM28" s="27" t="s">
        <v>17</v>
      </c>
      <c r="AN28" s="140">
        <v>1</v>
      </c>
      <c r="AO28" s="21" t="str">
        <f>K27</f>
        <v>Espanha</v>
      </c>
      <c r="AP28" s="35" t="str">
        <f>IF(AND(AN28="",AL28=""),"",IF(AN28=AL28,"E",IF(AN28&gt;AL28,"V",IF(AN28&lt;AL28,"D"))))</f>
        <v>D</v>
      </c>
      <c r="AQ28" s="1"/>
      <c r="AS28" s="1" t="str">
        <f t="shared" si="1"/>
        <v>Japão</v>
      </c>
      <c r="AU28" s="1" t="str">
        <f>IF($Q28&lt;0,$L28&amp;COUNTIF($L$7:$L28,$L28)+$Q28/10,$L28&amp;COUNTIF($L$7:$L28,$L28)+$Q28/10)</f>
        <v>65,2</v>
      </c>
    </row>
    <row r="29" spans="2:47" ht="15.95" customHeight="1" x14ac:dyDescent="0.25">
      <c r="B29" s="80" t="str">
        <f t="shared" si="0"/>
        <v>3E</v>
      </c>
      <c r="C29" s="80">
        <f>LARGE($C27:$C28,1)+1</f>
        <v>3</v>
      </c>
      <c r="D29" s="79" t="s">
        <v>8</v>
      </c>
      <c r="E29" s="81" t="str">
        <f>VLOOKUP(VLOOKUP(LARGE($J27:$J30,C29),$J27:$J30,1,0),$J27:$K30,2,0)</f>
        <v>Alemanha</v>
      </c>
      <c r="G29" s="108"/>
      <c r="H29" s="8">
        <f>1+LARGE($H$7:$H28,1)</f>
        <v>19</v>
      </c>
      <c r="I29" s="56">
        <f>IF($Q29&lt;0,$L29&amp;COUNTIF($L$7:$L29,$L29)+$Q29/10,$L29&amp;COUNTIF($L$7:$L29,$L29)+$Q29/10)/1</f>
        <v>32.9</v>
      </c>
      <c r="J29" s="56">
        <f>$L29+$Q29/10+COUNTIF($I$7:$I29,$L29)/10+I29/100</f>
        <v>3.2290000000000001</v>
      </c>
      <c r="K29" s="8" t="s">
        <v>38</v>
      </c>
      <c r="L29" s="64">
        <f>N29*3+O29*1</f>
        <v>3</v>
      </c>
      <c r="M29" s="12">
        <f>N29+O29+P29</f>
        <v>3</v>
      </c>
      <c r="N29" s="12">
        <f>(COUNTIFS(T28:T29,$K29,U28:U29,$N$4)+COUNTIFS(Y28:Y29,$K29,Z28:Z29,$N$4))+
(COUNTIFS(AB28:AB29,$K29,AC28:AC29,$N$4)+COUNTIFS(AG28:AG29,$K29,AH28:AH29,$N$4))+
(COUNTIFS(AJ28:AJ29,$K29,AK28:AK29,$N$4)+COUNTIFS(AO28:AO29,$K29,AP28:AP29,$N$4))</f>
        <v>1</v>
      </c>
      <c r="O29" s="12">
        <f>(COUNTIFS(T28:T29,$K29,U28:U29,$O$4)+COUNTIFS(Y28:Y29,$K29,Z28:Z29,$O$4))+
(COUNTIFS(AB28:AB29,$K29,AC28:AC29,$O$4)+COUNTIFS(AG28:AG29,$K29,AH28:AH29,$O$4))+
(COUNTIFS(AJ28:AJ29,$K29,AK28:AK29,$O$4)+COUNTIFS(AO28:AO29,$K29,AP28:AP29,$O$4))</f>
        <v>0</v>
      </c>
      <c r="P29" s="69">
        <f>(COUNTIFS(T28:T29,$K29,U28:U29,$P$4)+COUNTIFS(Y28:Y29,$K29,Z28:Z29,$P$4))+
(COUNTIFS(AB28:AB29,$K29,AC28:AC29,$P$4)+COUNTIFS(AG28:AG29,$K29,AH28:AH29,$P$4))+
(COUNTIFS(AJ28:AJ29,$K29,AK28:AK29,$P$4)+COUNTIFS(AO28:AO29,$K29,AP28:AP29,$P$4))</f>
        <v>2</v>
      </c>
      <c r="Q29" s="44">
        <f>((SUMIFS(V28:V29,T28:T29,$K29)+SUMIFS(X28:X29,Y28:Y29,$K29))-SUMIFS(X28:X29,Y28:Y29,"&lt;&gt;"&amp;$K29,T28:T29,$K29))+
((SUMIFS(AD28:AD29,AB28:AB29,$K29)+SUMIFS(AF28:AF29,AG28:AG29,$K29))-SUMIFS(AF28:AF29,AG28:AG29,"&lt;&gt;"&amp;$K29,AB28:AB29,$K29))+
((SUMIFS(AL28:AL29,AJ28:AJ29,$K29)+SUMIFS(AN28:AN29,AO28:AO29,$K29))-SUMIFS(AN28:AN29,AO28:AO29,"&lt;&gt;"&amp;$K29,AJ28:AJ29,$K29))</f>
        <v>-1</v>
      </c>
      <c r="T29" s="22" t="str">
        <f>K27</f>
        <v>Espanha</v>
      </c>
      <c r="U29" s="34" t="str">
        <f>IF(AND(V29="",X29=""),"",IF(V29=X29,"E",IF(V29&gt;X29,"V",IF(V29&lt;X29,"D"))))</f>
        <v>V</v>
      </c>
      <c r="V29" s="141">
        <v>7</v>
      </c>
      <c r="W29" s="28" t="s">
        <v>17</v>
      </c>
      <c r="X29" s="141">
        <v>0</v>
      </c>
      <c r="Y29" s="23" t="str">
        <f>K29</f>
        <v>Costa Rica</v>
      </c>
      <c r="Z29" s="35" t="str">
        <f>IF(AND(X29="",V29=""),"",IF(X29=V29,"E",IF(X29&gt;V29,"V",IF(X29&lt;V29,"D"))))</f>
        <v>D</v>
      </c>
      <c r="AA29" s="1"/>
      <c r="AB29" s="22" t="str">
        <f>K27</f>
        <v>Espanha</v>
      </c>
      <c r="AC29" s="34" t="str">
        <f>IF(AND(AD29="",AF29=""),"",IF(AD29=AF29,"E",IF(AD29&gt;AF29,"V",IF(AD29&lt;AF29,"D"))))</f>
        <v>E</v>
      </c>
      <c r="AD29" s="141">
        <v>1</v>
      </c>
      <c r="AE29" s="28" t="s">
        <v>17</v>
      </c>
      <c r="AF29" s="141">
        <v>1</v>
      </c>
      <c r="AG29" s="23" t="str">
        <f>K30</f>
        <v>Alemanha</v>
      </c>
      <c r="AH29" s="35" t="str">
        <f>IF(AND(AF29="",AD29=""),"",IF(AF29=AD29,"E",IF(AF29&gt;AD29,"V",IF(AF29&lt;AD29,"D"))))</f>
        <v>E</v>
      </c>
      <c r="AJ29" s="22" t="str">
        <f>K29</f>
        <v>Costa Rica</v>
      </c>
      <c r="AK29" s="34" t="str">
        <f>IF(AND(AL29="",AN29=""),"",IF(AL29=AN29,"E",IF(AL29&gt;AN29,"V",IF(AL29&lt;AN29,"D"))))</f>
        <v>D</v>
      </c>
      <c r="AL29" s="141">
        <v>2</v>
      </c>
      <c r="AM29" s="28" t="s">
        <v>17</v>
      </c>
      <c r="AN29" s="141">
        <v>4</v>
      </c>
      <c r="AO29" s="23" t="str">
        <f>K30</f>
        <v>Alemanha</v>
      </c>
      <c r="AP29" s="35" t="str">
        <f>IF(AND(AN29="",AL29=""),"",IF(AN29=AL29,"E",IF(AN29&gt;AL29,"V",IF(AN29&lt;AL29,"D"))))</f>
        <v>V</v>
      </c>
      <c r="AQ29" s="1"/>
      <c r="AS29" s="1" t="str">
        <f t="shared" si="1"/>
        <v>Costa Rica</v>
      </c>
      <c r="AU29" s="1" t="str">
        <f>IF($Q29&lt;0,$L29&amp;COUNTIF($L$7:$L29,$L29)+$Q29/10,$L29&amp;COUNTIF($L$7:$L29,$L29)+$Q29/10)</f>
        <v>32,9</v>
      </c>
    </row>
    <row r="30" spans="2:47" ht="15.95" customHeight="1" x14ac:dyDescent="0.25">
      <c r="B30" s="80" t="str">
        <f t="shared" si="0"/>
        <v>4E</v>
      </c>
      <c r="C30" s="80">
        <f>LARGE($C27:$C29,1)+1</f>
        <v>4</v>
      </c>
      <c r="D30" s="79" t="s">
        <v>8</v>
      </c>
      <c r="E30" s="81" t="str">
        <f>VLOOKUP(VLOOKUP(LARGE($J27:$J30,C30),$J27:$J30,1,0),$J27:$K30,2,0)</f>
        <v>Costa Rica</v>
      </c>
      <c r="G30" s="109"/>
      <c r="H30" s="9">
        <f>1+LARGE($H$7:$H29,1)</f>
        <v>20</v>
      </c>
      <c r="I30" s="57">
        <f>IF($Q30&lt;0,$L30&amp;COUNTIF($L$7:$L30,$L30)+$Q30/10,$L30&amp;COUNTIF($L$7:$L30,$L30)+$Q30/10)/1</f>
        <v>46.4</v>
      </c>
      <c r="J30" s="57">
        <f>$L30+$Q30/10+COUNTIF($I$7:$I30,$L30)/10+I30/100</f>
        <v>4.8640000000000008</v>
      </c>
      <c r="K30" s="9" t="s">
        <v>39</v>
      </c>
      <c r="L30" s="65">
        <f>N30*3+O30*1</f>
        <v>4</v>
      </c>
      <c r="M30" s="14">
        <f>N30+O30+P30</f>
        <v>3</v>
      </c>
      <c r="N30" s="14">
        <f>(COUNTIFS(T28:T29,$K30,U28:U29,$N$4)+COUNTIFS(Y28:Y29,$K30,Z28:Z29,$N$4))+
(COUNTIFS(AB28:AB29,$K30,AC28:AC29,$N$4)+COUNTIFS(AG28:AG29,$K30,AH28:AH29,$N$4))+
(COUNTIFS(AJ28:AJ29,$K30,AK28:AK29,$N$4)+COUNTIFS(AO28:AO29,$K30,AP28:AP29,$N$4))</f>
        <v>1</v>
      </c>
      <c r="O30" s="14">
        <f>(COUNTIFS(T28:T29,$K30,U28:U29,$O$4)+COUNTIFS(Y28:Y29,$K30,Z28:Z29,$O$4))+
(COUNTIFS(AB28:AB29,$K30,AC28:AC29,$O$4)+COUNTIFS(AG28:AG29,$K30,AH28:AH29,$O$4))+
(COUNTIFS(AJ28:AJ29,$K30,AK28:AK29,$O$4)+COUNTIFS(AO28:AO29,$K30,AP28:AP29,$O$4))</f>
        <v>1</v>
      </c>
      <c r="P30" s="70">
        <f>(COUNTIFS(T28:T29,$K30,U28:U29,$P$4)+COUNTIFS(Y28:Y29,$K30,Z28:Z29,$P$4))+
(COUNTIFS(AB28:AB29,$K30,AC28:AC29,$P$4)+COUNTIFS(AG28:AG29,$K30,AH28:AH29,$P$4))+
(COUNTIFS(AJ28:AJ29,$K30,AK28:AK29,$P$4)+COUNTIFS(AO28:AO29,$K30,AP28:AP29,$P$4))</f>
        <v>1</v>
      </c>
      <c r="Q30" s="45">
        <f>((SUMIFS(V28:V29,T28:T29,$K30)+SUMIFS(X28:X29,Y28:Y29,$K30))-SUMIFS(X28:X29,Y28:Y29,"&lt;&gt;"&amp;$K30,T28:T29,$K30))+
((SUMIFS(AD28:AD29,AB28:AB29,$K30)+SUMIFS(AF28:AF29,AG28:AG29,$K30))-SUMIFS(AF28:AF29,AG28:AG29,"&lt;&gt;"&amp;$K30,AB28:AB29,$K30))+
((SUMIFS(AL28:AL29,AJ28:AJ29,$K30)+SUMIFS(AN28:AN29,AO28:AO29,$K30))-SUMIFS(AN28:AN29,AO28:AO29,"&lt;&gt;"&amp;$K30,AJ28:AJ29,$K30))</f>
        <v>4</v>
      </c>
      <c r="T30" s="8"/>
      <c r="U30" s="5"/>
      <c r="V30" s="30"/>
      <c r="W30" s="29"/>
      <c r="X30" s="30"/>
      <c r="Y30" s="8"/>
      <c r="Z30" s="5"/>
      <c r="AB30" s="8"/>
      <c r="AC30" s="8"/>
      <c r="AD30" s="30"/>
      <c r="AE30" s="29"/>
      <c r="AF30" s="30"/>
      <c r="AG30" s="8"/>
      <c r="AH30" s="5"/>
      <c r="AI30" s="36"/>
      <c r="AJ30" s="8"/>
      <c r="AK30" s="8"/>
      <c r="AL30" s="30"/>
      <c r="AM30" s="29"/>
      <c r="AN30" s="30"/>
      <c r="AO30" s="8"/>
      <c r="AS30" s="1" t="str">
        <f t="shared" si="1"/>
        <v>Alemanha</v>
      </c>
      <c r="AU30" s="1" t="str">
        <f>IF($Q30&lt;0,$L30&amp;COUNTIF($L$7:$L30,$L30)+$Q30/10,$L30&amp;COUNTIF($L$7:$L30,$L30)+$Q30/10)</f>
        <v>46,4</v>
      </c>
    </row>
    <row r="31" spans="2:47" ht="5.0999999999999996" customHeight="1" x14ac:dyDescent="0.25">
      <c r="I31" s="6"/>
      <c r="J31" s="6"/>
      <c r="K31" s="2"/>
      <c r="L31" s="62"/>
      <c r="P31" s="67"/>
      <c r="T31" s="8"/>
      <c r="U31" s="5"/>
      <c r="V31" s="31"/>
      <c r="W31" s="29"/>
      <c r="X31" s="31"/>
      <c r="Y31" s="8"/>
      <c r="Z31" s="5"/>
      <c r="AB31" s="8"/>
      <c r="AC31" s="8"/>
      <c r="AD31" s="31"/>
      <c r="AE31" s="29"/>
      <c r="AF31" s="31"/>
      <c r="AG31" s="8"/>
      <c r="AH31" s="5"/>
      <c r="AI31" s="36"/>
      <c r="AJ31" s="8"/>
      <c r="AK31" s="8"/>
      <c r="AL31" s="31"/>
      <c r="AM31" s="29"/>
      <c r="AN31" s="31"/>
      <c r="AO31" s="8"/>
      <c r="AU31" s="1" t="str">
        <f>IF($Q31&lt;0,$L31&amp;COUNTIF($L$7:$L31,$L31)+$Q31/10,$L31&amp;COUNTIF($L$7:$L31,$L31)+$Q31/10)</f>
        <v>1</v>
      </c>
    </row>
    <row r="32" spans="2:47" ht="15.95" customHeight="1" x14ac:dyDescent="0.25">
      <c r="B32" s="80" t="str">
        <f t="shared" si="0"/>
        <v>1F</v>
      </c>
      <c r="C32" s="80">
        <v>1</v>
      </c>
      <c r="D32" s="79" t="s">
        <v>9</v>
      </c>
      <c r="E32" s="81" t="str">
        <f>VLOOKUP(VLOOKUP(LARGE($J32:$J35,C32),$J32:$J35,1,0),$J32:$K35,2,0)</f>
        <v>Marrocos</v>
      </c>
      <c r="G32" s="107" t="s">
        <v>9</v>
      </c>
      <c r="H32" s="7">
        <f>1+LARGE($H$7:$H31,1)</f>
        <v>21</v>
      </c>
      <c r="I32" s="58">
        <f>IF($Q32&lt;0,$L32&amp;COUNTIF($L$7:$L32,$L32)+$Q32/10,$L32&amp;COUNTIF($L$7:$L32,$L32)+$Q32/10)/1</f>
        <v>52.3</v>
      </c>
      <c r="J32" s="75">
        <f>$L32+$Q32/10+COUNTIF($I$7:$I32,$L32)/10+I32/100</f>
        <v>5.8229999999999995</v>
      </c>
      <c r="K32" s="7" t="s">
        <v>40</v>
      </c>
      <c r="L32" s="63">
        <f>N32*3+O32*1</f>
        <v>5</v>
      </c>
      <c r="M32" s="10">
        <f>N32+O32+P32</f>
        <v>3</v>
      </c>
      <c r="N32" s="10">
        <f>(COUNTIFS(T33:T34,$K32,U33:U34,$N$4)+COUNTIFS(Y33:Y34,$K32,Z33:Z34,$N$4))+
(COUNTIFS(AB33:AB34,$K32,AC33:AC34,$N$4)+COUNTIFS(AG33:AG34,$K32,AH33:AH34,$N$4))+
(COUNTIFS(AJ33:AJ34,$K32,AK33:AK34,$N$4)+COUNTIFS(AO33:AO34,$K32,AP33:AP34,$N$4))</f>
        <v>1</v>
      </c>
      <c r="O32" s="10">
        <f>(COUNTIFS(T33:T34,$K32,U33:U34,$O$4)+COUNTIFS(Y33:Y34,$K32,Z33:Z34,$O$4))+
(COUNTIFS(AB33:AB34,$K32,AC33:AC34,$O$4)+COUNTIFS(AG33:AG34,$K32,AH33:AH34,$O$4))+
(COUNTIFS(AJ33:AJ34,$K32,AK33:AK34,$O$4)+COUNTIFS(AO33:AO34,$K32,AP33:AP34,$O$4))</f>
        <v>2</v>
      </c>
      <c r="P32" s="68">
        <f>(COUNTIFS(T33:T34,$K32,U33:U34,$P$4)+COUNTIFS(Y33:Y34,$K32,Z33:Z34,$P$4))+
(COUNTIFS(AB33:AB34,$K32,AC33:AC34,$P$4)+COUNTIFS(AG33:AG34,$K32,AH33:AH34,$P$4))+
(COUNTIFS(AJ33:AJ34,$K32,AK33:AK34,$P$4)+COUNTIFS(AO33:AO34,$K32,AP33:AP34,$P$4))</f>
        <v>0</v>
      </c>
      <c r="Q32" s="43">
        <f>((SUMIFS(V33:V34,T33:T34,$K32)+SUMIFS(X33:X34,Y33:Y34,$K32))-SUMIFS(X33:X34,Y33:Y34,"&lt;&gt;"&amp;$K32,T33:T34,$K32))+
((SUMIFS(AD33:AD34,AB33:AB34,$K32)+SUMIFS(AF33:AF34,AG33:AG34,$K32))-SUMIFS(AF33:AF34,AG33:AG34,"&lt;&gt;"&amp;$K32,AB33:AB34,$K32))+
((SUMIFS(AL33:AL34,AJ33:AJ34,$K32)+SUMIFS(AN33:AN34,AO33:AO34,$K32))-SUMIFS(AN33:AN34,AO33:AO34,"&lt;&gt;"&amp;$K32,AJ33:AJ34,$K32))</f>
        <v>3</v>
      </c>
      <c r="AI32" s="36"/>
      <c r="AJ32" s="32"/>
      <c r="AK32" s="32"/>
      <c r="AS32" s="1" t="str">
        <f t="shared" si="1"/>
        <v>Croácia</v>
      </c>
      <c r="AU32" s="1" t="str">
        <f>IF($Q32&lt;0,$L32&amp;COUNTIF($L$7:$L32,$L32)+$Q32/10,$L32&amp;COUNTIF($L$7:$L32,$L32)+$Q32/10)</f>
        <v>52,3</v>
      </c>
    </row>
    <row r="33" spans="2:47" ht="15.95" customHeight="1" x14ac:dyDescent="0.25">
      <c r="B33" s="80" t="str">
        <f t="shared" si="0"/>
        <v>2F</v>
      </c>
      <c r="C33" s="80">
        <f>LARGE($C32:$C32,1)+1</f>
        <v>2</v>
      </c>
      <c r="D33" s="79" t="s">
        <v>9</v>
      </c>
      <c r="E33" s="81" t="str">
        <f>VLOOKUP(VLOOKUP(LARGE($J32:$J35,C33),$J32:$J35,1,0),$J32:$K35,2,0)</f>
        <v>Croácia</v>
      </c>
      <c r="G33" s="108"/>
      <c r="H33" s="8">
        <f>1+LARGE($H$7:$H32,1)</f>
        <v>22</v>
      </c>
      <c r="I33" s="56">
        <f>IF($Q33&lt;0,$L33&amp;COUNTIF($L$7:$L33,$L33)+$Q33/10,$L33&amp;COUNTIF($L$7:$L33,$L33)+$Q33/10)/1</f>
        <v>73.400000000000006</v>
      </c>
      <c r="J33" s="76">
        <f>$L33+$Q33/10+COUNTIF($I$7:$I33,$L33)/10+I33/100</f>
        <v>8.1340000000000003</v>
      </c>
      <c r="K33" s="8" t="s">
        <v>41</v>
      </c>
      <c r="L33" s="64">
        <f>N33*3+O33*1</f>
        <v>7</v>
      </c>
      <c r="M33" s="12">
        <f>N33+O33+P33</f>
        <v>3</v>
      </c>
      <c r="N33" s="12">
        <f>(COUNTIFS(T33:T34,$K33,U33:U34,$N$4)+COUNTIFS(Y33:Y34,$K33,Z33:Z34,$N$4))+
(COUNTIFS(AB33:AB34,$K33,AC33:AC34,$N$4)+COUNTIFS(AG33:AG34,$K33,AH33:AH34,$N$4))+
(COUNTIFS(AJ33:AJ34,$K33,AK33:AK34,$N$4)+COUNTIFS(AO33:AO34,$K33,AP33:AP34,$N$4))</f>
        <v>2</v>
      </c>
      <c r="O33" s="12">
        <f>(COUNTIFS(T33:T34,$K33,U33:U34,$O$4)+COUNTIFS(Y33:Y34,$K33,Z33:Z34,$O$4))+
(COUNTIFS(AB33:AB34,$K33,AC33:AC34,$O$4)+COUNTIFS(AG33:AG34,$K33,AH33:AH34,$O$4))+
(COUNTIFS(AJ33:AJ34,$K33,AK33:AK34,$O$4)+COUNTIFS(AO33:AO34,$K33,AP33:AP34,$O$4))</f>
        <v>1</v>
      </c>
      <c r="P33" s="69">
        <f>(COUNTIFS(T33:T34,$K33,U33:U34,$P$4)+COUNTIFS(Y33:Y34,$K33,Z33:Z34,$P$4))+
(COUNTIFS(AB33:AB34,$K33,AC33:AC34,$P$4)+COUNTIFS(AG33:AG34,$K33,AH33:AH34,$P$4))+
(COUNTIFS(AJ33:AJ34,$K33,AK33:AK34,$P$4)+COUNTIFS(AO33:AO34,$K33,AP33:AP34,$P$4))</f>
        <v>0</v>
      </c>
      <c r="Q33" s="44">
        <f>((SUMIFS(V33:V34,T33:T34,$K33)+SUMIFS(X33:X34,Y33:Y34,$K33))-SUMIFS(X33:X34,Y33:Y34,"&lt;&gt;"&amp;$K33,T33:T34,$K33))+
((SUMIFS(AD33:AD34,AB33:AB34,$K33)+SUMIFS(AF33:AF34,AG33:AG34,$K33))-SUMIFS(AF33:AF34,AG33:AG34,"&lt;&gt;"&amp;$K33,AB33:AB34,$K33))+
((SUMIFS(AL33:AL34,AJ33:AJ34,$K33)+SUMIFS(AN33:AN34,AO33:AO34,$K33))-SUMIFS(AN33:AN34,AO33:AO34,"&lt;&gt;"&amp;$K33,AJ33:AJ34,$K33))</f>
        <v>4</v>
      </c>
      <c r="T33" s="20" t="str">
        <f>K33</f>
        <v>Marrocos</v>
      </c>
      <c r="U33" s="33" t="str">
        <f>IF(AND(V33="",X33=""),"",IF(V33=X33,"E",IF(V33&gt;X33,"V",IF(V33&lt;X33,"D"))))</f>
        <v>E</v>
      </c>
      <c r="V33" s="140">
        <v>0</v>
      </c>
      <c r="W33" s="27" t="s">
        <v>17</v>
      </c>
      <c r="X33" s="140">
        <v>0</v>
      </c>
      <c r="Y33" s="21" t="str">
        <f>K32</f>
        <v>Croácia</v>
      </c>
      <c r="Z33" s="35" t="str">
        <f>IF(AND(X33="",V33=""),"",IF(X33=V33,"E",IF(X33&gt;V33,"V",IF(X33&lt;V33,"D"))))</f>
        <v>E</v>
      </c>
      <c r="AA33" s="1"/>
      <c r="AB33" s="20" t="str">
        <f>K34</f>
        <v>Bélgica</v>
      </c>
      <c r="AC33" s="33" t="str">
        <f>IF(AND(AD33="",AF33=""),"",IF(AD33=AF33,"E",IF(AD33&gt;AF33,"V",IF(AD33&lt;AF33,"D"))))</f>
        <v>D</v>
      </c>
      <c r="AD33" s="140">
        <v>0</v>
      </c>
      <c r="AE33" s="27" t="s">
        <v>17</v>
      </c>
      <c r="AF33" s="140">
        <v>2</v>
      </c>
      <c r="AG33" s="21" t="str">
        <f>K33</f>
        <v>Marrocos</v>
      </c>
      <c r="AH33" s="35" t="str">
        <f>IF(AND(AF33="",AD33=""),"",IF(AF33=AD33,"E",IF(AF33&gt;AD33,"V",IF(AF33&lt;AD33,"D"))))</f>
        <v>V</v>
      </c>
      <c r="AJ33" s="20" t="str">
        <f>K32</f>
        <v>Croácia</v>
      </c>
      <c r="AK33" s="33" t="str">
        <f>IF(AND(AL33="",AN33=""),"",IF(AL33=AN33,"E",IF(AL33&gt;AN33,"V",IF(AL33&lt;AN33,"D"))))</f>
        <v>E</v>
      </c>
      <c r="AL33" s="140">
        <v>0</v>
      </c>
      <c r="AM33" s="27" t="s">
        <v>17</v>
      </c>
      <c r="AN33" s="140">
        <v>0</v>
      </c>
      <c r="AO33" s="21" t="str">
        <f>K34</f>
        <v>Bélgica</v>
      </c>
      <c r="AP33" s="35" t="str">
        <f>IF(AND(AN33="",AL33=""),"",IF(AN33=AL33,"E",IF(AN33&gt;AL33,"V",IF(AN33&lt;AL33,"D"))))</f>
        <v>E</v>
      </c>
      <c r="AQ33" s="1"/>
      <c r="AS33" s="1" t="str">
        <f t="shared" si="1"/>
        <v>Marrocos</v>
      </c>
      <c r="AU33" s="1" t="str">
        <f>IF($Q33&lt;0,$L33&amp;COUNTIF($L$7:$L33,$L33)+$Q33/10,$L33&amp;COUNTIF($L$7:$L33,$L33)+$Q33/10)</f>
        <v>73,4</v>
      </c>
    </row>
    <row r="34" spans="2:47" ht="15.95" customHeight="1" x14ac:dyDescent="0.25">
      <c r="B34" s="80" t="str">
        <f t="shared" si="0"/>
        <v>3F</v>
      </c>
      <c r="C34" s="80">
        <f>LARGE($C32:$C33,1)+1</f>
        <v>3</v>
      </c>
      <c r="D34" s="79" t="s">
        <v>9</v>
      </c>
      <c r="E34" s="81" t="str">
        <f>VLOOKUP(VLOOKUP(LARGE($J32:$J35,C34),$J32:$J35,1,0),$J32:$K35,2,0)</f>
        <v>Bélgica</v>
      </c>
      <c r="G34" s="108"/>
      <c r="H34" s="8">
        <f>1+LARGE($H$7:$H33,1)</f>
        <v>23</v>
      </c>
      <c r="I34" s="73">
        <f>IF($Q34&lt;0,$L34&amp;COUNTIF($L$7:$L34,$L34)+$Q34/10,$L34&amp;COUNTIF($L$7:$L34,$L34)+$Q34/10)/1</f>
        <v>46.9</v>
      </c>
      <c r="J34" s="76">
        <f>$L34+$Q34/10+COUNTIF($I$7:$I34,$L34)/10+I34/100</f>
        <v>4.3689999999999998</v>
      </c>
      <c r="K34" s="8" t="s">
        <v>42</v>
      </c>
      <c r="L34" s="64">
        <f>N34*3+O34*1</f>
        <v>4</v>
      </c>
      <c r="M34" s="12">
        <f>N34+O34+P34</f>
        <v>3</v>
      </c>
      <c r="N34" s="12">
        <f>(COUNTIFS(T33:T34,$K34,U33:U34,$N$4)+COUNTIFS(Y33:Y34,$K34,Z33:Z34,$N$4))+
(COUNTIFS(AB33:AB34,$K34,AC33:AC34,$N$4)+COUNTIFS(AG33:AG34,$K34,AH33:AH34,$N$4))+
(COUNTIFS(AJ33:AJ34,$K34,AK33:AK34,$N$4)+COUNTIFS(AO33:AO34,$K34,AP33:AP34,$N$4))</f>
        <v>1</v>
      </c>
      <c r="O34" s="12">
        <f>(COUNTIFS(T33:T34,$K34,U33:U34,$O$4)+COUNTIFS(Y33:Y34,$K34,Z33:Z34,$O$4))+
(COUNTIFS(AB33:AB34,$K34,AC33:AC34,$O$4)+COUNTIFS(AG33:AG34,$K34,AH33:AH34,$O$4))+
(COUNTIFS(AJ33:AJ34,$K34,AK33:AK34,$O$4)+COUNTIFS(AO33:AO34,$K34,AP33:AP34,$O$4))</f>
        <v>1</v>
      </c>
      <c r="P34" s="69">
        <f>(COUNTIFS(T33:T34,$K34,U33:U34,$P$4)+COUNTIFS(Y33:Y34,$K34,Z33:Z34,$P$4))+
(COUNTIFS(AB33:AB34,$K34,AC33:AC34,$P$4)+COUNTIFS(AG33:AG34,$K34,AH33:AH34,$P$4))+
(COUNTIFS(AJ33:AJ34,$K34,AK33:AK34,$P$4)+COUNTIFS(AO33:AO34,$K34,AP33:AP34,$P$4))</f>
        <v>1</v>
      </c>
      <c r="Q34" s="44">
        <f>((SUMIFS(V33:V34,T33:T34,$K34)+SUMIFS(X33:X34,Y33:Y34,$K34))-SUMIFS(X33:X34,Y33:Y34,"&lt;&gt;"&amp;$K34,T33:T34,$K34))+
((SUMIFS(AD33:AD34,AB33:AB34,$K34)+SUMIFS(AF33:AF34,AG33:AG34,$K34))-SUMIFS(AF33:AF34,AG33:AG34,"&lt;&gt;"&amp;$K34,AB33:AB34,$K34))+
((SUMIFS(AL33:AL34,AJ33:AJ34,$K34)+SUMIFS(AN33:AN34,AO33:AO34,$K34))-SUMIFS(AN33:AN34,AO33:AO34,"&lt;&gt;"&amp;$K34,AJ33:AJ34,$K34))</f>
        <v>-1</v>
      </c>
      <c r="T34" s="22" t="str">
        <f>K34</f>
        <v>Bélgica</v>
      </c>
      <c r="U34" s="34" t="str">
        <f>IF(AND(V34="",X34=""),"",IF(V34=X34,"E",IF(V34&gt;X34,"V",IF(V34&lt;X34,"D"))))</f>
        <v>V</v>
      </c>
      <c r="V34" s="141">
        <v>1</v>
      </c>
      <c r="W34" s="28" t="s">
        <v>17</v>
      </c>
      <c r="X34" s="141">
        <v>0</v>
      </c>
      <c r="Y34" s="23" t="str">
        <f>K35</f>
        <v>Canadá</v>
      </c>
      <c r="Z34" s="35" t="str">
        <f>IF(AND(X34="",V34=""),"",IF(X34=V34,"E",IF(X34&gt;V34,"V",IF(X34&lt;V34,"D"))))</f>
        <v>D</v>
      </c>
      <c r="AA34" s="1"/>
      <c r="AB34" s="22" t="str">
        <f>K32</f>
        <v>Croácia</v>
      </c>
      <c r="AC34" s="34" t="str">
        <f>IF(AND(AD34="",AF34=""),"",IF(AD34=AF34,"E",IF(AD34&gt;AF34,"V",IF(AD34&lt;AF34,"D"))))</f>
        <v>V</v>
      </c>
      <c r="AD34" s="141">
        <v>4</v>
      </c>
      <c r="AE34" s="28" t="s">
        <v>17</v>
      </c>
      <c r="AF34" s="141">
        <v>1</v>
      </c>
      <c r="AG34" s="23" t="str">
        <f>K35</f>
        <v>Canadá</v>
      </c>
      <c r="AH34" s="35" t="str">
        <f>IF(AND(AF34="",AD34=""),"",IF(AF34=AD34,"E",IF(AF34&gt;AD34,"V",IF(AF34&lt;AD34,"D"))))</f>
        <v>D</v>
      </c>
      <c r="AJ34" s="22" t="str">
        <f>K35</f>
        <v>Canadá</v>
      </c>
      <c r="AK34" s="34" t="str">
        <f>IF(AND(AL34="",AN34=""),"",IF(AL34=AN34,"E",IF(AL34&gt;AN34,"V",IF(AL34&lt;AN34,"D"))))</f>
        <v>D</v>
      </c>
      <c r="AL34" s="141">
        <v>1</v>
      </c>
      <c r="AM34" s="28" t="s">
        <v>17</v>
      </c>
      <c r="AN34" s="141">
        <v>2</v>
      </c>
      <c r="AO34" s="23" t="str">
        <f>K33</f>
        <v>Marrocos</v>
      </c>
      <c r="AP34" s="35" t="str">
        <f>IF(AND(AN34="",AL34=""),"",IF(AN34=AL34,"E",IF(AN34&gt;AL34,"V",IF(AN34&lt;AL34,"D"))))</f>
        <v>V</v>
      </c>
      <c r="AQ34" s="1"/>
      <c r="AS34" s="1" t="str">
        <f t="shared" si="1"/>
        <v>Bélgica</v>
      </c>
      <c r="AU34" s="1" t="str">
        <f>IF($Q34&lt;0,$L34&amp;COUNTIF($L$7:$L34,$L34)+$Q34/10,$L34&amp;COUNTIF($L$7:$L34,$L34)+$Q34/10)</f>
        <v>46,9</v>
      </c>
    </row>
    <row r="35" spans="2:47" ht="15.95" customHeight="1" x14ac:dyDescent="0.25">
      <c r="B35" s="80" t="str">
        <f t="shared" si="0"/>
        <v>4F</v>
      </c>
      <c r="C35" s="80">
        <f>LARGE($C32:$C34,1)+1</f>
        <v>4</v>
      </c>
      <c r="D35" s="79" t="s">
        <v>9</v>
      </c>
      <c r="E35" s="81" t="str">
        <f>VLOOKUP(VLOOKUP(LARGE($J32:$J35,C35),$J32:$J35,1,0),$J32:$K35,2,0)</f>
        <v>Canadá</v>
      </c>
      <c r="G35" s="109"/>
      <c r="H35" s="9">
        <f>1+LARGE($H$7:$H34,1)</f>
        <v>24</v>
      </c>
      <c r="I35" s="57">
        <f>IF($Q35&lt;0,$L35&amp;COUNTIF($L$7:$L35,$L35)+$Q35/10,$L35&amp;COUNTIF($L$7:$L35,$L35)+$Q35/10)/1</f>
        <v>2</v>
      </c>
      <c r="J35" s="77">
        <f>$L35+$Q35/10+COUNTIF($I$7:$I35,$L35)/10+I35/100</f>
        <v>0.02</v>
      </c>
      <c r="K35" s="9" t="s">
        <v>43</v>
      </c>
      <c r="L35" s="65">
        <f>N35*3+O35*1</f>
        <v>0</v>
      </c>
      <c r="M35" s="14">
        <f>N35+O35+P35</f>
        <v>3</v>
      </c>
      <c r="N35" s="14">
        <f>(COUNTIFS(T33:T34,$K35,U33:U34,$N$4)+COUNTIFS(Y33:Y34,$K35,Z33:Z34,$N$4))+
(COUNTIFS(AB33:AB34,$K35,AC33:AC34,$N$4)+COUNTIFS(AG33:AG34,$K35,AH33:AH34,$N$4))+
(COUNTIFS(AJ33:AJ34,$K35,AK33:AK34,$N$4)+COUNTIFS(AO33:AO34,$K35,AP33:AP34,$N$4))</f>
        <v>0</v>
      </c>
      <c r="O35" s="14">
        <f>(COUNTIFS(T33:T34,$K35,U33:U34,$O$4)+COUNTIFS(Y33:Y34,$K35,Z33:Z34,$O$4))+
(COUNTIFS(AB33:AB34,$K35,AC33:AC34,$O$4)+COUNTIFS(AG33:AG34,$K35,AH33:AH34,$O$4))+
(COUNTIFS(AJ33:AJ34,$K35,AK33:AK34,$O$4)+COUNTIFS(AO33:AO34,$K35,AP33:AP34,$O$4))</f>
        <v>0</v>
      </c>
      <c r="P35" s="70">
        <f>(COUNTIFS(T33:T34,$K35,U33:U34,$P$4)+COUNTIFS(Y33:Y34,$K35,Z33:Z34,$P$4))+
(COUNTIFS(AB33:AB34,$K35,AC33:AC34,$P$4)+COUNTIFS(AG33:AG34,$K35,AH33:AH34,$P$4))+
(COUNTIFS(AJ33:AJ34,$K35,AK33:AK34,$P$4)+COUNTIFS(AO33:AO34,$K35,AP33:AP34,$P$4))</f>
        <v>3</v>
      </c>
      <c r="Q35" s="45">
        <f>((SUMIFS(V33:V34,T33:T34,$K35)+SUMIFS(X33:X34,Y33:Y34,$K35))-SUMIFS(X33:X34,Y33:Y34,"&lt;&gt;"&amp;$K35,T33:T34,$K35))+
((SUMIFS(AD33:AD34,AB33:AB34,$K35)+SUMIFS(AF33:AF34,AG33:AG34,$K35))-SUMIFS(AF33:AF34,AG33:AG34,"&lt;&gt;"&amp;$K35,AB33:AB34,$K35))+
((SUMIFS(AL33:AL34,AJ33:AJ34,$K35)+SUMIFS(AN33:AN34,AO33:AO34,$K35))-SUMIFS(AN33:AN34,AO33:AO34,"&lt;&gt;"&amp;$K35,AJ33:AJ34,$K35))</f>
        <v>0</v>
      </c>
      <c r="T35" s="8"/>
      <c r="U35" s="5"/>
      <c r="V35" s="30"/>
      <c r="W35" s="29"/>
      <c r="X35" s="30"/>
      <c r="Y35" s="8"/>
      <c r="Z35" s="5"/>
      <c r="AB35" s="8"/>
      <c r="AC35" s="8"/>
      <c r="AD35" s="30"/>
      <c r="AE35" s="29"/>
      <c r="AF35" s="30"/>
      <c r="AG35" s="8"/>
      <c r="AH35" s="5"/>
      <c r="AI35" s="36"/>
      <c r="AJ35" s="8"/>
      <c r="AK35" s="8"/>
      <c r="AL35" s="30"/>
      <c r="AM35" s="29"/>
      <c r="AN35" s="30"/>
      <c r="AO35" s="8"/>
      <c r="AS35" s="1" t="str">
        <f t="shared" si="1"/>
        <v>Canadá</v>
      </c>
      <c r="AU35" s="1" t="str">
        <f>IF($Q35&lt;0,$L35&amp;COUNTIF($L$7:$L35,$L35)+$Q35/10,$L35&amp;COUNTIF($L$7:$L35,$L35)+$Q35/10)</f>
        <v>02</v>
      </c>
    </row>
    <row r="36" spans="2:47" ht="5.0999999999999996" customHeight="1" x14ac:dyDescent="0.25">
      <c r="I36" s="6"/>
      <c r="J36" s="6"/>
      <c r="K36" s="2"/>
      <c r="L36" s="62"/>
      <c r="P36" s="67"/>
      <c r="T36" s="8"/>
      <c r="U36" s="5"/>
      <c r="V36" s="31"/>
      <c r="W36" s="29"/>
      <c r="X36" s="31"/>
      <c r="Y36" s="8"/>
      <c r="Z36" s="5"/>
      <c r="AB36" s="8"/>
      <c r="AC36" s="8"/>
      <c r="AD36" s="31"/>
      <c r="AE36" s="29"/>
      <c r="AF36" s="31"/>
      <c r="AG36" s="8"/>
      <c r="AH36" s="5"/>
      <c r="AI36" s="36"/>
      <c r="AJ36" s="8"/>
      <c r="AK36" s="8"/>
      <c r="AL36" s="31"/>
      <c r="AM36" s="29"/>
      <c r="AN36" s="31"/>
      <c r="AO36" s="8"/>
      <c r="AU36" s="1" t="str">
        <f>IF($Q36&lt;0,$L36&amp;COUNTIF($L$7:$L36,$L36)+$Q36/10,$L36&amp;COUNTIF($L$7:$L36,$L36)+$Q36/10)</f>
        <v>2</v>
      </c>
    </row>
    <row r="37" spans="2:47" ht="15.95" customHeight="1" x14ac:dyDescent="0.25">
      <c r="B37" s="80" t="str">
        <f t="shared" si="0"/>
        <v>1G</v>
      </c>
      <c r="C37" s="80">
        <v>1</v>
      </c>
      <c r="D37" s="79" t="s">
        <v>10</v>
      </c>
      <c r="E37" s="81" t="str">
        <f>VLOOKUP(VLOOKUP(LARGE($J37:$J40,C37),$J37:$J40,1,0),$J37:$K40,2,0)</f>
        <v>Brasil</v>
      </c>
      <c r="G37" s="107" t="s">
        <v>10</v>
      </c>
      <c r="H37" s="7">
        <f>1+LARGE($H$7:$H36,1)</f>
        <v>25</v>
      </c>
      <c r="I37" s="58">
        <f>IF($Q37&lt;0,$L37&amp;COUNTIF($L$7:$L37,$L37)+$Q37/10,$L37&amp;COUNTIF($L$7:$L37,$L37)+$Q37/10)/1</f>
        <v>66.3</v>
      </c>
      <c r="J37" s="58">
        <f>$L37+$Q37/10+COUNTIF($I$7:$I37,$L37)/10+I37/100</f>
        <v>6.9630000000000001</v>
      </c>
      <c r="K37" s="7" t="s">
        <v>23</v>
      </c>
      <c r="L37" s="63">
        <f>N37*3+O37*1</f>
        <v>6</v>
      </c>
      <c r="M37" s="10">
        <f>N37+O37+P37</f>
        <v>2</v>
      </c>
      <c r="N37" s="10">
        <f>(COUNTIFS(T38:T39,$K37,U38:U39,$N$4)+COUNTIFS(Y38:Y39,$K37,Z38:Z39,$N$4))+
(COUNTIFS(AB38:AB39,$K37,AC38:AC39,$N$4)+COUNTIFS(AG38:AG39,$K37,AH38:AH39,$N$4))+
(COUNTIFS(AJ38:AJ39,$K37,AK38:AK39,$N$4)+COUNTIFS(AO38:AO39,$K37,AP38:AP39,$N$4))</f>
        <v>2</v>
      </c>
      <c r="O37" s="10">
        <f>(COUNTIFS(T38:T39,$K37,U38:U39,$O$4)+COUNTIFS(Y38:Y39,$K37,Z38:Z39,$O$4))+
(COUNTIFS(AB38:AB39,$K37,AC38:AC39,$O$4)+COUNTIFS(AG38:AG39,$K37,AH38:AH39,$O$4))+
(COUNTIFS(AJ38:AJ39,$K37,AK38:AK39,$O$4)+COUNTIFS(AO38:AO39,$K37,AP38:AP39,$O$4))</f>
        <v>0</v>
      </c>
      <c r="P37" s="68">
        <f>(COUNTIFS(T38:T39,$K37,U38:U39,$P$4)+COUNTIFS(Y38:Y39,$K37,Z38:Z39,$P$4))+
(COUNTIFS(AB38:AB39,$K37,AC38:AC39,$P$4)+COUNTIFS(AG38:AG39,$K37,AH38:AH39,$P$4))+
(COUNTIFS(AJ38:AJ39,$K37,AK38:AK39,$P$4)+COUNTIFS(AO38:AO39,$K37,AP38:AP39,$P$4))</f>
        <v>0</v>
      </c>
      <c r="Q37" s="43">
        <f>((SUMIFS(V38:V39,T38:T39,$K37)+SUMIFS(X38:X39,Y38:Y39,$K37))-SUMIFS(X38:X39,Y38:Y39,"&lt;&gt;"&amp;$K37,T38:T39,$K37))+
((SUMIFS(AD38:AD39,AB38:AB39,$K37)+SUMIFS(AF38:AF39,AG38:AG39,$K37))-SUMIFS(AF38:AF39,AG38:AG39,"&lt;&gt;"&amp;$K37,AB38:AB39,$K37))+
((SUMIFS(AL38:AL39,AJ38:AJ39,$K37)+SUMIFS(AN38:AN39,AO38:AO39,$K37))-SUMIFS(AN38:AN39,AO38:AO39,"&lt;&gt;"&amp;$K37,AJ38:AJ39,$K37))</f>
        <v>3</v>
      </c>
      <c r="AI37" s="36"/>
      <c r="AJ37" s="32"/>
      <c r="AK37" s="32"/>
      <c r="AS37" s="1" t="str">
        <f t="shared" si="1"/>
        <v>Brasil</v>
      </c>
      <c r="AU37" s="1" t="str">
        <f>IF($Q37&lt;0,$L37&amp;COUNTIF($L$7:$L37,$L37)+$Q37/10,$L37&amp;COUNTIF($L$7:$L37,$L37)+$Q37/10)</f>
        <v>66,3</v>
      </c>
    </row>
    <row r="38" spans="2:47" ht="15.95" customHeight="1" x14ac:dyDescent="0.25">
      <c r="B38" s="80" t="str">
        <f t="shared" si="0"/>
        <v>2G</v>
      </c>
      <c r="C38" s="80">
        <f>LARGE($C37:$C37,1)+1</f>
        <v>2</v>
      </c>
      <c r="D38" s="79" t="s">
        <v>10</v>
      </c>
      <c r="E38" s="81" t="str">
        <f>VLOOKUP(VLOOKUP(LARGE($J37:$J40,C38),$J37:$J40,1,0),$J37:$K40,2,0)</f>
        <v>Suíça</v>
      </c>
      <c r="G38" s="108"/>
      <c r="H38" s="8">
        <f>1+LARGE($H$7:$H37,1)</f>
        <v>26</v>
      </c>
      <c r="I38" s="56">
        <f>IF($Q38&lt;0,$L38&amp;COUNTIF($L$7:$L38,$L38)+$Q38/10,$L38&amp;COUNTIF($L$7:$L38,$L38)+$Q38/10)/1</f>
        <v>34.1</v>
      </c>
      <c r="J38" s="56">
        <f>$L38+$Q38/10+COUNTIF($I$7:$I38,$L38)/10+I38/100</f>
        <v>3.4410000000000003</v>
      </c>
      <c r="K38" s="8" t="s">
        <v>24</v>
      </c>
      <c r="L38" s="64">
        <f>N38*3+O38*1</f>
        <v>3</v>
      </c>
      <c r="M38" s="12">
        <f>N38+O38+P38</f>
        <v>2</v>
      </c>
      <c r="N38" s="12">
        <f>(COUNTIFS(T38:T39,$K38,U38:U39,$N$4)+COUNTIFS(Y38:Y39,$K38,Z38:Z39,$N$4))+
(COUNTIFS(AB38:AB39,$K38,AC38:AC39,$N$4)+COUNTIFS(AG38:AG39,$K38,AH38:AH39,$N$4))+
(COUNTIFS(AJ38:AJ39,$K38,AK38:AK39,$N$4)+COUNTIFS(AO38:AO39,$K38,AP38:AP39,$N$4))</f>
        <v>1</v>
      </c>
      <c r="O38" s="12">
        <f>(COUNTIFS(T38:T39,$K38,U38:U39,$O$4)+COUNTIFS(Y38:Y39,$K38,Z38:Z39,$O$4))+
(COUNTIFS(AB38:AB39,$K38,AC38:AC39,$O$4)+COUNTIFS(AG38:AG39,$K38,AH38:AH39,$O$4))+
(COUNTIFS(AJ38:AJ39,$K38,AK38:AK39,$O$4)+COUNTIFS(AO38:AO39,$K38,AP38:AP39,$O$4))</f>
        <v>0</v>
      </c>
      <c r="P38" s="69">
        <f>(COUNTIFS(T38:T39,$K38,U38:U39,$P$4)+COUNTIFS(Y38:Y39,$K38,Z38:Z39,$P$4))+
(COUNTIFS(AB38:AB39,$K38,AC38:AC39,$P$4)+COUNTIFS(AG38:AG39,$K38,AH38:AH39,$P$4))+
(COUNTIFS(AJ38:AJ39,$K38,AK38:AK39,$P$4)+COUNTIFS(AO38:AO39,$K38,AP38:AP39,$P$4))</f>
        <v>1</v>
      </c>
      <c r="Q38" s="44">
        <f>((SUMIFS(V38:V39,T38:T39,$K38)+SUMIFS(X38:X39,Y38:Y39,$K38))-SUMIFS(X38:X39,Y38:Y39,"&lt;&gt;"&amp;$K38,T38:T39,$K38))+
((SUMIFS(AD38:AD39,AB38:AB39,$K38)+SUMIFS(AF38:AF39,AG38:AG39,$K38))-SUMIFS(AF38:AF39,AG38:AG39,"&lt;&gt;"&amp;$K38,AB38:AB39,$K38))+
((SUMIFS(AL38:AL39,AJ38:AJ39,$K38)+SUMIFS(AN38:AN39,AO38:AO39,$K38))-SUMIFS(AN38:AN39,AO38:AO39,"&lt;&gt;"&amp;$K38,AJ38:AJ39,$K38))</f>
        <v>1</v>
      </c>
      <c r="T38" s="20" t="str">
        <f>K38</f>
        <v>Suíça</v>
      </c>
      <c r="U38" s="33" t="str">
        <f>IF(AND(V38="",X38=""),"",IF(V38=X38,"E",IF(V38&gt;X38,"V",IF(V38&lt;X38,"D"))))</f>
        <v>V</v>
      </c>
      <c r="V38" s="140">
        <v>1</v>
      </c>
      <c r="W38" s="27" t="s">
        <v>17</v>
      </c>
      <c r="X38" s="140">
        <v>0</v>
      </c>
      <c r="Y38" s="21" t="str">
        <f>K39</f>
        <v>Camarões</v>
      </c>
      <c r="Z38" s="35" t="str">
        <f>IF(AND(X38="",V38=""),"",IF(X38=V38,"E",IF(X38&gt;V38,"V",IF(X38&lt;V38,"D"))))</f>
        <v>D</v>
      </c>
      <c r="AA38" s="1"/>
      <c r="AB38" s="20" t="str">
        <f>K39</f>
        <v>Camarões</v>
      </c>
      <c r="AC38" s="33" t="str">
        <f>IF(AND(AD38="",AF38=""),"",IF(AD38=AF38,"E",IF(AD38&gt;AF38,"V",IF(AD38&lt;AF38,"D"))))</f>
        <v>E</v>
      </c>
      <c r="AD38" s="140">
        <v>3</v>
      </c>
      <c r="AE38" s="27" t="s">
        <v>17</v>
      </c>
      <c r="AF38" s="140">
        <v>3</v>
      </c>
      <c r="AG38" s="21" t="str">
        <f>K40</f>
        <v>Sérvia</v>
      </c>
      <c r="AH38" s="35" t="str">
        <f>IF(AND(AF38="",AD38=""),"",IF(AF38=AD38,"E",IF(AF38&gt;AD38,"V",IF(AF38&lt;AD38,"D"))))</f>
        <v>E</v>
      </c>
      <c r="AJ38" s="20" t="str">
        <f>K39</f>
        <v>Camarões</v>
      </c>
      <c r="AK38" s="33" t="str">
        <f>IF(AND(AL38="",AN38=""),"",IF(AL38=AN38,"E",IF(AL38&gt;AN38,"V",IF(AL38&lt;AN38,"D"))))</f>
        <v/>
      </c>
      <c r="AL38" s="140"/>
      <c r="AM38" s="27" t="s">
        <v>17</v>
      </c>
      <c r="AN38" s="140"/>
      <c r="AO38" s="21" t="str">
        <f>K37</f>
        <v>Brasil</v>
      </c>
      <c r="AP38" s="35" t="str">
        <f>IF(AND(AN38="",AL38=""),"",IF(AN38=AL38,"E",IF(AN38&gt;AL38,"V",IF(AN38&lt;AL38,"D"))))</f>
        <v/>
      </c>
      <c r="AQ38" s="1"/>
      <c r="AS38" s="1" t="str">
        <f t="shared" si="1"/>
        <v>Suíça</v>
      </c>
      <c r="AU38" s="1" t="str">
        <f>IF($Q38&lt;0,$L38&amp;COUNTIF($L$7:$L38,$L38)+$Q38/10,$L38&amp;COUNTIF($L$7:$L38,$L38)+$Q38/10)</f>
        <v>34,1</v>
      </c>
    </row>
    <row r="39" spans="2:47" ht="15.95" customHeight="1" x14ac:dyDescent="0.25">
      <c r="B39" s="80" t="str">
        <f t="shared" si="0"/>
        <v>3G</v>
      </c>
      <c r="C39" s="80">
        <f>LARGE($C37:$C38,1)+1</f>
        <v>3</v>
      </c>
      <c r="D39" s="79" t="s">
        <v>10</v>
      </c>
      <c r="E39" s="81" t="str">
        <f>VLOOKUP(VLOOKUP(LARGE($J37:$J40,C39),$J37:$J40,1,0),$J37:$K40,2,0)</f>
        <v>Sérvia</v>
      </c>
      <c r="G39" s="108"/>
      <c r="H39" s="8">
        <f>1+LARGE($H$7:$H38,1)</f>
        <v>27</v>
      </c>
      <c r="I39" s="56">
        <f>IF($Q39&lt;0,$L39&amp;COUNTIF($L$7:$L39,$L39)+$Q39/10,$L39&amp;COUNTIF($L$7:$L39,$L39)+$Q39/10)/1</f>
        <v>13</v>
      </c>
      <c r="J39" s="56">
        <f>$L39+$Q39/10+COUNTIF($I$7:$I39,$L39)/10+I39/100</f>
        <v>1.1299999999999999</v>
      </c>
      <c r="K39" s="8" t="s">
        <v>25</v>
      </c>
      <c r="L39" s="64">
        <f>N39*3+O39*1</f>
        <v>1</v>
      </c>
      <c r="M39" s="12">
        <f>N39+O39+P39</f>
        <v>2</v>
      </c>
      <c r="N39" s="12">
        <f>(COUNTIFS(T38:T39,$K39,U38:U39,$N$4)+COUNTIFS(Y38:Y39,$K39,Z38:Z39,$N$4))+
(COUNTIFS(AB38:AB39,$K39,AC38:AC39,$N$4)+COUNTIFS(AG38:AG39,$K39,AH38:AH39,$N$4))+
(COUNTIFS(AJ38:AJ39,$K39,AK38:AK39,$N$4)+COUNTIFS(AO38:AO39,$K39,AP38:AP39,$N$4))</f>
        <v>0</v>
      </c>
      <c r="O39" s="12">
        <f>(COUNTIFS(T38:T39,$K39,U38:U39,$O$4)+COUNTIFS(Y38:Y39,$K39,Z38:Z39,$O$4))+
(COUNTIFS(AB38:AB39,$K39,AC38:AC39,$O$4)+COUNTIFS(AG38:AG39,$K39,AH38:AH39,$O$4))+
(COUNTIFS(AJ38:AJ39,$K39,AK38:AK39,$O$4)+COUNTIFS(AO38:AO39,$K39,AP38:AP39,$O$4))</f>
        <v>1</v>
      </c>
      <c r="P39" s="69">
        <f>(COUNTIFS(T38:T39,$K39,U38:U39,$P$4)+COUNTIFS(Y38:Y39,$K39,Z38:Z39,$P$4))+
(COUNTIFS(AB38:AB39,$K39,AC38:AC39,$P$4)+COUNTIFS(AG38:AG39,$K39,AH38:AH39,$P$4))+
(COUNTIFS(AJ38:AJ39,$K39,AK38:AK39,$P$4)+COUNTIFS(AO38:AO39,$K39,AP38:AP39,$P$4))</f>
        <v>1</v>
      </c>
      <c r="Q39" s="44">
        <f>((SUMIFS(V38:V39,T38:T39,$K39)+SUMIFS(X38:X39,Y38:Y39,$K39))-SUMIFS(X38:X39,Y38:Y39,"&lt;&gt;"&amp;$K39,T38:T39,$K39))+
((SUMIFS(AD38:AD39,AB38:AB39,$K39)+SUMIFS(AF38:AF39,AG38:AG39,$K39))-SUMIFS(AF38:AF39,AG38:AG39,"&lt;&gt;"&amp;$K39,AB38:AB39,$K39))+
((SUMIFS(AL38:AL39,AJ38:AJ39,$K39)+SUMIFS(AN38:AN39,AO38:AO39,$K39))-SUMIFS(AN38:AN39,AO38:AO39,"&lt;&gt;"&amp;$K39,AJ38:AJ39,$K39))</f>
        <v>0</v>
      </c>
      <c r="T39" s="22" t="str">
        <f>K37</f>
        <v>Brasil</v>
      </c>
      <c r="U39" s="34" t="str">
        <f>IF(AND(V39="",X39=""),"",IF(V39=X39,"E",IF(V39&gt;X39,"V",IF(V39&lt;X39,"D"))))</f>
        <v>V</v>
      </c>
      <c r="V39" s="141">
        <v>2</v>
      </c>
      <c r="W39" s="28" t="s">
        <v>17</v>
      </c>
      <c r="X39" s="141">
        <v>0</v>
      </c>
      <c r="Y39" s="23" t="str">
        <f>K40</f>
        <v>Sérvia</v>
      </c>
      <c r="Z39" s="35" t="str">
        <f>IF(AND(X39="",V39=""),"",IF(X39=V39,"E",IF(X39&gt;V39,"V",IF(X39&lt;V39,"D"))))</f>
        <v>D</v>
      </c>
      <c r="AA39" s="1"/>
      <c r="AB39" s="22" t="str">
        <f>K37</f>
        <v>Brasil</v>
      </c>
      <c r="AC39" s="34" t="str">
        <f>IF(AND(AD39="",AF39=""),"",IF(AD39=AF39,"E",IF(AD39&gt;AF39,"V",IF(AD39&lt;AF39,"D"))))</f>
        <v>V</v>
      </c>
      <c r="AD39" s="141">
        <v>1</v>
      </c>
      <c r="AE39" s="28" t="s">
        <v>17</v>
      </c>
      <c r="AF39" s="141">
        <v>0</v>
      </c>
      <c r="AG39" s="23" t="str">
        <f>K38</f>
        <v>Suíça</v>
      </c>
      <c r="AH39" s="35" t="str">
        <f>IF(AND(AF39="",AD39=""),"",IF(AF39=AD39,"E",IF(AF39&gt;AD39,"V",IF(AF39&lt;AD39,"D"))))</f>
        <v>D</v>
      </c>
      <c r="AJ39" s="22" t="str">
        <f>K40</f>
        <v>Sérvia</v>
      </c>
      <c r="AK39" s="34" t="str">
        <f>IF(AND(AL39="",AN39=""),"",IF(AL39=AN39,"E",IF(AL39&gt;AN39,"V",IF(AL39&lt;AN39,"D"))))</f>
        <v/>
      </c>
      <c r="AL39" s="141"/>
      <c r="AM39" s="28" t="s">
        <v>17</v>
      </c>
      <c r="AN39" s="141"/>
      <c r="AO39" s="23" t="str">
        <f>K38</f>
        <v>Suíça</v>
      </c>
      <c r="AP39" s="35" t="str">
        <f>IF(AND(AN39="",AL39=""),"",IF(AN39=AL39,"E",IF(AN39&gt;AL39,"V",IF(AN39&lt;AL39,"D"))))</f>
        <v/>
      </c>
      <c r="AQ39" s="1"/>
      <c r="AS39" s="1" t="str">
        <f t="shared" si="1"/>
        <v>Camarões</v>
      </c>
      <c r="AU39" s="1" t="str">
        <f>IF($Q39&lt;0,$L39&amp;COUNTIF($L$7:$L39,$L39)+$Q39/10,$L39&amp;COUNTIF($L$7:$L39,$L39)+$Q39/10)</f>
        <v>13</v>
      </c>
    </row>
    <row r="40" spans="2:47" ht="15.95" customHeight="1" x14ac:dyDescent="0.25">
      <c r="B40" s="80" t="str">
        <f t="shared" si="0"/>
        <v>4G</v>
      </c>
      <c r="C40" s="80">
        <f>LARGE($C37:$C39,1)+1</f>
        <v>4</v>
      </c>
      <c r="D40" s="79" t="s">
        <v>10</v>
      </c>
      <c r="E40" s="81" t="str">
        <f>VLOOKUP(VLOOKUP(LARGE($J37:$J40,C40),$J37:$J40,1,0),$J37:$K40,2,0)</f>
        <v>Camarões</v>
      </c>
      <c r="G40" s="109"/>
      <c r="H40" s="9">
        <f>1+LARGE($H$7:$H39,1)</f>
        <v>28</v>
      </c>
      <c r="I40" s="57">
        <f>IF($Q40&lt;0,$L40&amp;COUNTIF($L$7:$L40,$L40)+$Q40/10,$L40&amp;COUNTIF($L$7:$L40,$L40)+$Q40/10)/1</f>
        <v>14.3</v>
      </c>
      <c r="J40" s="57">
        <f>$L40+$Q40/10+COUNTIF($I$7:$I40,$L40)/10+I40/100</f>
        <v>1.4430000000000001</v>
      </c>
      <c r="K40" s="9" t="s">
        <v>26</v>
      </c>
      <c r="L40" s="65">
        <f>N40*3+O40*1</f>
        <v>1</v>
      </c>
      <c r="M40" s="14">
        <f>N40+O40+P40</f>
        <v>2</v>
      </c>
      <c r="N40" s="14">
        <f>(COUNTIFS(T38:T39,$K40,U38:U39,$N$4)+COUNTIFS(Y38:Y39,$K40,Z38:Z39,$N$4))+
(COUNTIFS(AB38:AB39,$K40,AC38:AC39,$N$4)+COUNTIFS(AG38:AG39,$K40,AH38:AH39,$N$4))+
(COUNTIFS(AJ38:AJ39,$K40,AK38:AK39,$N$4)+COUNTIFS(AO38:AO39,$K40,AP38:AP39,$N$4))</f>
        <v>0</v>
      </c>
      <c r="O40" s="14">
        <f>(COUNTIFS(T38:T39,$K40,U38:U39,$O$4)+COUNTIFS(Y38:Y39,$K40,Z38:Z39,$O$4))+
(COUNTIFS(AB38:AB39,$K40,AC38:AC39,$O$4)+COUNTIFS(AG38:AG39,$K40,AH38:AH39,$O$4))+
(COUNTIFS(AJ38:AJ39,$K40,AK38:AK39,$O$4)+COUNTIFS(AO38:AO39,$K40,AP38:AP39,$O$4))</f>
        <v>1</v>
      </c>
      <c r="P40" s="70">
        <f>(COUNTIFS(T38:T39,$K40,U38:U39,$P$4)+COUNTIFS(Y38:Y39,$K40,Z38:Z39,$P$4))+
(COUNTIFS(AB38:AB39,$K40,AC38:AC39,$P$4)+COUNTIFS(AG38:AG39,$K40,AH38:AH39,$P$4))+
(COUNTIFS(AJ38:AJ39,$K40,AK38:AK39,$P$4)+COUNTIFS(AO38:AO39,$K40,AP38:AP39,$P$4))</f>
        <v>1</v>
      </c>
      <c r="Q40" s="45">
        <f>((SUMIFS(V38:V39,T38:T39,$K40)+SUMIFS(X38:X39,Y38:Y39,$K40))-SUMIFS(X38:X39,Y38:Y39,"&lt;&gt;"&amp;$K40,T38:T39,$K40))+
((SUMIFS(AD38:AD39,AB38:AB39,$K40)+SUMIFS(AF38:AF39,AG38:AG39,$K40))-SUMIFS(AF38:AF39,AG38:AG39,"&lt;&gt;"&amp;$K40,AB38:AB39,$K40))+
((SUMIFS(AL38:AL39,AJ38:AJ39,$K40)+SUMIFS(AN38:AN39,AO38:AO39,$K40))-SUMIFS(AN38:AN39,AO38:AO39,"&lt;&gt;"&amp;$K40,AJ38:AJ39,$K40))</f>
        <v>3</v>
      </c>
      <c r="T40" s="8"/>
      <c r="U40" s="5"/>
      <c r="V40" s="30"/>
      <c r="W40" s="29"/>
      <c r="X40" s="30"/>
      <c r="Y40" s="8"/>
      <c r="Z40" s="5"/>
      <c r="AB40" s="8"/>
      <c r="AC40" s="8"/>
      <c r="AD40" s="30"/>
      <c r="AE40" s="29"/>
      <c r="AF40" s="30"/>
      <c r="AG40" s="8"/>
      <c r="AH40" s="5"/>
      <c r="AI40" s="36"/>
      <c r="AJ40" s="8"/>
      <c r="AK40" s="8"/>
      <c r="AL40" s="30"/>
      <c r="AM40" s="29"/>
      <c r="AN40" s="30"/>
      <c r="AO40" s="8"/>
      <c r="AS40" s="1" t="str">
        <f t="shared" si="1"/>
        <v>Sérvia</v>
      </c>
      <c r="AU40" s="1" t="str">
        <f>IF($Q40&lt;0,$L40&amp;COUNTIF($L$7:$L40,$L40)+$Q40/10,$L40&amp;COUNTIF($L$7:$L40,$L40)+$Q40/10)</f>
        <v>14,3</v>
      </c>
    </row>
    <row r="41" spans="2:47" ht="5.0999999999999996" customHeight="1" x14ac:dyDescent="0.25">
      <c r="I41" s="6"/>
      <c r="J41" s="6"/>
      <c r="K41" s="2"/>
      <c r="L41" s="62"/>
      <c r="P41" s="67"/>
      <c r="T41" s="8"/>
      <c r="U41" s="5"/>
      <c r="V41" s="31"/>
      <c r="W41" s="29"/>
      <c r="X41" s="31"/>
      <c r="Y41" s="8"/>
      <c r="Z41" s="5"/>
      <c r="AB41" s="8"/>
      <c r="AC41" s="8"/>
      <c r="AD41" s="31"/>
      <c r="AE41" s="29"/>
      <c r="AF41" s="31"/>
      <c r="AG41" s="8"/>
      <c r="AH41" s="5"/>
      <c r="AI41" s="36"/>
      <c r="AJ41" s="8"/>
      <c r="AK41" s="8"/>
      <c r="AL41" s="31"/>
      <c r="AM41" s="29"/>
      <c r="AN41" s="31"/>
      <c r="AO41" s="8"/>
      <c r="AU41" s="1" t="str">
        <f>IF($Q41&lt;0,$L41&amp;COUNTIF($L$7:$L41,$L41)+$Q41/10,$L41&amp;COUNTIF($L$7:$L41,$L41)+$Q41/10)</f>
        <v>2</v>
      </c>
    </row>
    <row r="42" spans="2:47" ht="15.95" customHeight="1" x14ac:dyDescent="0.25">
      <c r="B42" s="80" t="str">
        <f t="shared" si="0"/>
        <v>1H</v>
      </c>
      <c r="C42" s="80">
        <v>1</v>
      </c>
      <c r="D42" s="79" t="s">
        <v>11</v>
      </c>
      <c r="E42" s="81" t="str">
        <f>VLOOKUP(VLOOKUP(LARGE($J42:$J45,C42),$J42:$J45,1,0),$J42:$K45,2,0)</f>
        <v>Portugal</v>
      </c>
      <c r="G42" s="107" t="s">
        <v>11</v>
      </c>
      <c r="H42" s="7">
        <f>1+LARGE($H$7:$H41,1)</f>
        <v>29</v>
      </c>
      <c r="I42" s="58">
        <f>IF($Q42&lt;0,$L42&amp;COUNTIF($L$7:$L42,$L42)+$Q42/10,$L42&amp;COUNTIF($L$7:$L42,$L42)+$Q42/10)/1</f>
        <v>74.400000000000006</v>
      </c>
      <c r="J42" s="58">
        <f>$L42+$Q42/10+COUNTIF($I$7:$I42,$L42)/10+I42/100</f>
        <v>8.1440000000000001</v>
      </c>
      <c r="K42" s="7" t="s">
        <v>44</v>
      </c>
      <c r="L42" s="63">
        <f>N42*3+O42*1</f>
        <v>7</v>
      </c>
      <c r="M42" s="10">
        <f>N42+O42+P42</f>
        <v>3</v>
      </c>
      <c r="N42" s="10">
        <f>(COUNTIFS(T43:T44,$K42,U43:U44,$N$4)+COUNTIFS(Y43:Y44,$K42,Z43:Z44,$N$4))+
(COUNTIFS(AB43:AB44,$K42,AC43:AC44,$N$4)+COUNTIFS(AG43:AG44,$K42,AH43:AH44,$N$4))+
(COUNTIFS(AJ43:AJ44,$K42,AK43:AK44,$N$4)+COUNTIFS(AO43:AO44,$K42,AP43:AP44,$N$4))</f>
        <v>2</v>
      </c>
      <c r="O42" s="10">
        <f>(COUNTIFS(T43:T44,$K42,U43:U44,$O$4)+COUNTIFS(Y43:Y44,$K42,Z43:Z44,$O$4))+
(COUNTIFS(AB43:AB44,$K42,AC43:AC44,$O$4)+COUNTIFS(AG43:AG44,$K42,AH43:AH44,$O$4))+
(COUNTIFS(AJ43:AJ44,$K42,AK43:AK44,$O$4)+COUNTIFS(AO43:AO44,$K42,AP43:AP44,$O$4))</f>
        <v>1</v>
      </c>
      <c r="P42" s="68">
        <f>(COUNTIFS(T43:T44,$K42,U43:U44,$P$4)+COUNTIFS(Y43:Y44,$K42,Z43:Z44,$P$4))+
(COUNTIFS(AB43:AB44,$K42,AC43:AC44,$P$4)+COUNTIFS(AG43:AG44,$K42,AH43:AH44,$P$4))+
(COUNTIFS(AJ43:AJ44,$K42,AK43:AK44,$P$4)+COUNTIFS(AO43:AO44,$K42,AP43:AP44,$P$4))</f>
        <v>0</v>
      </c>
      <c r="Q42" s="43">
        <f>((SUMIFS(V43:V44,T43:T44,$K42)+SUMIFS(X43:X44,Y43:Y44,$K42))-SUMIFS(X43:X44,Y43:Y44,"&lt;&gt;"&amp;$K42,T43:T44,$K42))+
((SUMIFS(AD43:AD44,AB43:AB44,$K42)+SUMIFS(AF43:AF44,AG43:AG44,$K42))-SUMIFS(AF43:AF44,AG43:AG44,"&lt;&gt;"&amp;$K42,AB43:AB44,$K42))+
((SUMIFS(AL43:AL44,AJ43:AJ44,$K42)+SUMIFS(AN43:AN44,AO43:AO44,$K42))-SUMIFS(AN43:AN44,AO43:AO44,"&lt;&gt;"&amp;$K42,AJ43:AJ44,$K42))</f>
        <v>4</v>
      </c>
      <c r="AI42" s="36"/>
      <c r="AJ42" s="32"/>
      <c r="AK42" s="32"/>
      <c r="AS42" s="1" t="str">
        <f t="shared" si="1"/>
        <v>Portugal</v>
      </c>
      <c r="AU42" s="1" t="str">
        <f>IF($Q42&lt;0,$L42&amp;COUNTIF($L$7:$L42,$L42)+$Q42/10,$L42&amp;COUNTIF($L$7:$L42,$L42)+$Q42/10)</f>
        <v>74,4</v>
      </c>
    </row>
    <row r="43" spans="2:47" ht="15.95" customHeight="1" x14ac:dyDescent="0.25">
      <c r="B43" s="80" t="str">
        <f t="shared" si="0"/>
        <v>2H</v>
      </c>
      <c r="C43" s="80">
        <f>LARGE($C42:$C42,1)+1</f>
        <v>2</v>
      </c>
      <c r="D43" s="79" t="s">
        <v>11</v>
      </c>
      <c r="E43" s="81" t="str">
        <f>VLOOKUP(VLOOKUP(LARGE($J42:$J45,C43),$J42:$J45,1,0),$J42:$K45,2,0)</f>
        <v>Uruguai</v>
      </c>
      <c r="G43" s="108"/>
      <c r="H43" s="8">
        <f>1+LARGE($H$7:$H42,1)</f>
        <v>30</v>
      </c>
      <c r="I43" s="56">
        <f>IF($Q43&lt;0,$L43&amp;COUNTIF($L$7:$L43,$L43)+$Q43/10,$L43&amp;COUNTIF($L$7:$L43,$L43)+$Q43/10)/1</f>
        <v>35.299999999999997</v>
      </c>
      <c r="J43" s="56">
        <f>$L43+$Q43/10+COUNTIF($I$7:$I43,$L43)/10+I43/100</f>
        <v>3.6529999999999996</v>
      </c>
      <c r="K43" s="8" t="s">
        <v>45</v>
      </c>
      <c r="L43" s="64">
        <f>N43*3+O43*1</f>
        <v>3</v>
      </c>
      <c r="M43" s="12">
        <f>N43+O43+P43</f>
        <v>3</v>
      </c>
      <c r="N43" s="12">
        <f>(COUNTIFS(T43:T44,$K43,U43:U44,$N$4)+COUNTIFS(Y43:Y44,$K43,Z43:Z44,$N$4))+
(COUNTIFS(AB43:AB44,$K43,AC43:AC44,$N$4)+COUNTIFS(AG43:AG44,$K43,AH43:AH44,$N$4))+
(COUNTIFS(AJ43:AJ44,$K43,AK43:AK44,$N$4)+COUNTIFS(AO43:AO44,$K43,AP43:AP44,$N$4))</f>
        <v>1</v>
      </c>
      <c r="O43" s="12">
        <f>(COUNTIFS(T43:T44,$K43,U43:U44,$O$4)+COUNTIFS(Y43:Y44,$K43,Z43:Z44,$O$4))+
(COUNTIFS(AB43:AB44,$K43,AC43:AC44,$O$4)+COUNTIFS(AG43:AG44,$K43,AH43:AH44,$O$4))+
(COUNTIFS(AJ43:AJ44,$K43,AK43:AK44,$O$4)+COUNTIFS(AO43:AO44,$K43,AP43:AP44,$O$4))</f>
        <v>0</v>
      </c>
      <c r="P43" s="69">
        <f>(COUNTIFS(T43:T44,$K43,U43:U44,$P$4)+COUNTIFS(Y43:Y44,$K43,Z43:Z44,$P$4))+
(COUNTIFS(AB43:AB44,$K43,AC43:AC44,$P$4)+COUNTIFS(AG43:AG44,$K43,AH43:AH44,$P$4))+
(COUNTIFS(AJ43:AJ44,$K43,AK43:AK44,$P$4)+COUNTIFS(AO43:AO44,$K43,AP43:AP44,$P$4))</f>
        <v>2</v>
      </c>
      <c r="Q43" s="44">
        <f>((SUMIFS(V43:V44,T43:T44,$K43)+SUMIFS(X43:X44,Y43:Y44,$K43))-SUMIFS(X43:X44,Y43:Y44,"&lt;&gt;"&amp;$K43,T43:T44,$K43))+
((SUMIFS(AD43:AD44,AB43:AB44,$K43)+SUMIFS(AF43:AF44,AG43:AG44,$K43))-SUMIFS(AF43:AF44,AG43:AG44,"&lt;&gt;"&amp;$K43,AB43:AB44,$K43))+
((SUMIFS(AL43:AL44,AJ43:AJ44,$K43)+SUMIFS(AN43:AN44,AO43:AO44,$K43))-SUMIFS(AN43:AN44,AO43:AO44,"&lt;&gt;"&amp;$K43,AJ43:AJ44,$K43))</f>
        <v>3</v>
      </c>
      <c r="T43" s="20" t="str">
        <f>K45</f>
        <v>Uruguai</v>
      </c>
      <c r="U43" s="33" t="str">
        <f>IF(AND(V43="",X43=""),"",IF(V43=X43,"E",IF(V43&gt;X43,"V",IF(V43&lt;X43,"D"))))</f>
        <v>E</v>
      </c>
      <c r="V43" s="140">
        <v>0</v>
      </c>
      <c r="W43" s="27" t="s">
        <v>17</v>
      </c>
      <c r="X43" s="140">
        <v>0</v>
      </c>
      <c r="Y43" s="21" t="str">
        <f>K44</f>
        <v>C. do Sul</v>
      </c>
      <c r="Z43" s="35" t="str">
        <f>IF(AND(X43="",V43=""),"",IF(X43=V43,"E",IF(X43&gt;V43,"V",IF(X43&lt;V43,"D"))))</f>
        <v>E</v>
      </c>
      <c r="AA43" s="1"/>
      <c r="AB43" s="20" t="str">
        <f>K44</f>
        <v>C. do Sul</v>
      </c>
      <c r="AC43" s="33" t="str">
        <f>IF(AND(AD43="",AF43=""),"",IF(AD43=AF43,"E",IF(AD43&gt;AF43,"V",IF(AD43&lt;AF43,"D"))))</f>
        <v>D</v>
      </c>
      <c r="AD43" s="140">
        <v>2</v>
      </c>
      <c r="AE43" s="27" t="s">
        <v>17</v>
      </c>
      <c r="AF43" s="140">
        <v>3</v>
      </c>
      <c r="AG43" s="21" t="str">
        <f>K43</f>
        <v>Gana</v>
      </c>
      <c r="AH43" s="35" t="str">
        <f>IF(AND(AF43="",AD43=""),"",IF(AF43=AD43,"E",IF(AF43&gt;AD43,"V",IF(AF43&lt;AD43,"D"))))</f>
        <v>V</v>
      </c>
      <c r="AJ43" s="20" t="str">
        <f>K44</f>
        <v>C. do Sul</v>
      </c>
      <c r="AK43" s="33" t="str">
        <f>IF(AND(AL43="",AN43=""),"",IF(AL43=AN43,"E",IF(AL43&gt;AN43,"V",IF(AL43&lt;AN43,"D"))))</f>
        <v>E</v>
      </c>
      <c r="AL43" s="140">
        <v>1</v>
      </c>
      <c r="AM43" s="27" t="s">
        <v>17</v>
      </c>
      <c r="AN43" s="140">
        <v>1</v>
      </c>
      <c r="AO43" s="21" t="str">
        <f>K42</f>
        <v>Portugal</v>
      </c>
      <c r="AP43" s="35" t="str">
        <f>IF(AND(AN43="",AL43=""),"",IF(AN43=AL43,"E",IF(AN43&gt;AL43,"V",IF(AN43&lt;AL43,"D"))))</f>
        <v>E</v>
      </c>
      <c r="AQ43" s="1"/>
      <c r="AS43" s="1" t="str">
        <f t="shared" si="1"/>
        <v>Gana</v>
      </c>
      <c r="AU43" s="1" t="str">
        <f>IF($Q43&lt;0,$L43&amp;COUNTIF($L$7:$L43,$L43)+$Q43/10,$L43&amp;COUNTIF($L$7:$L43,$L43)+$Q43/10)</f>
        <v>35,3</v>
      </c>
    </row>
    <row r="44" spans="2:47" ht="15.95" customHeight="1" x14ac:dyDescent="0.25">
      <c r="B44" s="80" t="str">
        <f t="shared" si="0"/>
        <v>3H</v>
      </c>
      <c r="C44" s="80">
        <f>LARGE($C42:$C43,1)+1</f>
        <v>3</v>
      </c>
      <c r="D44" s="79" t="s">
        <v>11</v>
      </c>
      <c r="E44" s="81" t="str">
        <f>VLOOKUP(VLOOKUP(LARGE($J42:$J45,C44),$J42:$J45,1,0),$J42:$K45,2,0)</f>
        <v>Gana</v>
      </c>
      <c r="G44" s="108"/>
      <c r="H44" s="8">
        <f>1+LARGE($H$7:$H43,1)</f>
        <v>31</v>
      </c>
      <c r="I44" s="56">
        <f>IF($Q44&lt;0,$L44&amp;COUNTIF($L$7:$L44,$L44)+$Q44/10,$L44&amp;COUNTIF($L$7:$L44,$L44)+$Q44/10)/1</f>
        <v>20.9</v>
      </c>
      <c r="J44" s="56">
        <f>$L44+$Q44/10+COUNTIF($I$7:$I44,$L44)/10+I44/100</f>
        <v>2.2090000000000001</v>
      </c>
      <c r="K44" s="8" t="s">
        <v>72</v>
      </c>
      <c r="L44" s="64">
        <f>N44*3+O44*1</f>
        <v>2</v>
      </c>
      <c r="M44" s="12">
        <f>N44+O44+P44</f>
        <v>3</v>
      </c>
      <c r="N44" s="12">
        <f>(COUNTIFS(T43:T44,$K44,U43:U44,$N$4)+COUNTIFS(Y43:Y44,$K44,Z43:Z44,$N$4))+
(COUNTIFS(AB43:AB44,$K44,AC43:AC44,$N$4)+COUNTIFS(AG43:AG44,$K44,AH43:AH44,$N$4))+
(COUNTIFS(AJ43:AJ44,$K44,AK43:AK44,$N$4)+COUNTIFS(AO43:AO44,$K44,AP43:AP44,$N$4))</f>
        <v>0</v>
      </c>
      <c r="O44" s="12">
        <f>(COUNTIFS(T43:T44,$K44,U43:U44,$O$4)+COUNTIFS(Y43:Y44,$K44,Z43:Z44,$O$4))+
(COUNTIFS(AB43:AB44,$K44,AC43:AC44,$O$4)+COUNTIFS(AG43:AG44,$K44,AH43:AH44,$O$4))+
(COUNTIFS(AJ43:AJ44,$K44,AK43:AK44,$O$4)+COUNTIFS(AO43:AO44,$K44,AP43:AP44,$O$4))</f>
        <v>2</v>
      </c>
      <c r="P44" s="69">
        <f>(COUNTIFS(T43:T44,$K44,U43:U44,$P$4)+COUNTIFS(Y43:Y44,$K44,Z43:Z44,$P$4))+
(COUNTIFS(AB43:AB44,$K44,AC43:AC44,$P$4)+COUNTIFS(AG43:AG44,$K44,AH43:AH44,$P$4))+
(COUNTIFS(AJ43:AJ44,$K44,AK43:AK44,$P$4)+COUNTIFS(AO43:AO44,$K44,AP43:AP44,$P$4))</f>
        <v>1</v>
      </c>
      <c r="Q44" s="44">
        <f>((SUMIFS(V43:V44,T43:T44,$K44)+SUMIFS(X43:X44,Y43:Y44,$K44))-SUMIFS(X43:X44,Y43:Y44,"&lt;&gt;"&amp;$K44,T43:T44,$K44))+
((SUMIFS(AD43:AD44,AB43:AB44,$K44)+SUMIFS(AF43:AF44,AG43:AG44,$K44))-SUMIFS(AF43:AF44,AG43:AG44,"&lt;&gt;"&amp;$K44,AB43:AB44,$K44))+
((SUMIFS(AL43:AL44,AJ43:AJ44,$K44)+SUMIFS(AN43:AN44,AO43:AO44,$K44))-SUMIFS(AN43:AN44,AO43:AO44,"&lt;&gt;"&amp;$K44,AJ43:AJ44,$K44))</f>
        <v>-1</v>
      </c>
      <c r="T44" s="22" t="str">
        <f>K42</f>
        <v>Portugal</v>
      </c>
      <c r="U44" s="34" t="str">
        <f>IF(AND(V44="",X44=""),"",IF(V44=X44,"E",IF(V44&gt;X44,"V",IF(V44&lt;X44,"D"))))</f>
        <v>V</v>
      </c>
      <c r="V44" s="141">
        <v>3</v>
      </c>
      <c r="W44" s="28" t="s">
        <v>17</v>
      </c>
      <c r="X44" s="141">
        <v>2</v>
      </c>
      <c r="Y44" s="23" t="str">
        <f>K43</f>
        <v>Gana</v>
      </c>
      <c r="Z44" s="35" t="str">
        <f>IF(AND(X44="",V44=""),"",IF(X44=V44,"E",IF(X44&gt;V44,"V",IF(X44&lt;V44,"D"))))</f>
        <v>D</v>
      </c>
      <c r="AA44" s="1"/>
      <c r="AB44" s="22" t="str">
        <f>K42</f>
        <v>Portugal</v>
      </c>
      <c r="AC44" s="34" t="str">
        <f>IF(AND(AD44="",AF44=""),"",IF(AD44=AF44,"E",IF(AD44&gt;AF44,"V",IF(AD44&lt;AF44,"D"))))</f>
        <v>V</v>
      </c>
      <c r="AD44" s="141">
        <v>2</v>
      </c>
      <c r="AE44" s="28" t="s">
        <v>17</v>
      </c>
      <c r="AF44" s="141">
        <v>0</v>
      </c>
      <c r="AG44" s="23" t="str">
        <f>K45</f>
        <v>Uruguai</v>
      </c>
      <c r="AH44" s="35" t="str">
        <f>IF(AND(AF44="",AD44=""),"",IF(AF44=AD44,"E",IF(AF44&gt;AD44,"V",IF(AF44&lt;AD44,"D"))))</f>
        <v>D</v>
      </c>
      <c r="AJ44" s="22" t="str">
        <f>K43</f>
        <v>Gana</v>
      </c>
      <c r="AK44" s="34" t="str">
        <f>IF(AND(AL44="",AN44=""),"",IF(AL44=AN44,"E",IF(AL44&gt;AN44,"V",IF(AL44&lt;AN44,"D"))))</f>
        <v>D</v>
      </c>
      <c r="AL44" s="141">
        <v>0</v>
      </c>
      <c r="AM44" s="28" t="s">
        <v>17</v>
      </c>
      <c r="AN44" s="141">
        <v>2</v>
      </c>
      <c r="AO44" s="23" t="str">
        <f>K45</f>
        <v>Uruguai</v>
      </c>
      <c r="AP44" s="35" t="str">
        <f>IF(AND(AN44="",AL44=""),"",IF(AN44=AL44,"E",IF(AN44&gt;AL44,"V",IF(AN44&lt;AL44,"D"))))</f>
        <v>V</v>
      </c>
      <c r="AQ44" s="1"/>
      <c r="AS44" s="1" t="str">
        <f t="shared" si="1"/>
        <v>C. do Sul</v>
      </c>
      <c r="AU44" s="1" t="str">
        <f>IF($Q44&lt;0,$L44&amp;COUNTIF($L$7:$L44,$L44)+$Q44/10,$L44&amp;COUNTIF($L$7:$L44,$L44)+$Q44/10)</f>
        <v>20,9</v>
      </c>
    </row>
    <row r="45" spans="2:47" ht="15.95" customHeight="1" x14ac:dyDescent="0.25">
      <c r="B45" s="80" t="str">
        <f t="shared" si="0"/>
        <v>4H</v>
      </c>
      <c r="C45" s="80">
        <f>LARGE($C42:$C44,1)+1</f>
        <v>4</v>
      </c>
      <c r="D45" s="79" t="s">
        <v>11</v>
      </c>
      <c r="E45" s="81" t="str">
        <f>VLOOKUP(VLOOKUP(LARGE($J42:$J45,C45),$J42:$J45,1,0),$J42:$K45,2,0)</f>
        <v>C. do Sul</v>
      </c>
      <c r="G45" s="109"/>
      <c r="H45" s="9">
        <f>1+LARGE($H$7:$H44,1)</f>
        <v>32</v>
      </c>
      <c r="I45" s="57">
        <f>IF($Q45&lt;0,$L45&amp;COUNTIF($L$7:$L45,$L45)+$Q45/10,$L45&amp;COUNTIF($L$7:$L45,$L45)+$Q45/10)/1</f>
        <v>48.2</v>
      </c>
      <c r="J45" s="57">
        <f>$L45+$Q45/10+COUNTIF($I$7:$I45,$L45)/10+I45/100</f>
        <v>4.6820000000000004</v>
      </c>
      <c r="K45" s="9" t="s">
        <v>47</v>
      </c>
      <c r="L45" s="65">
        <f>N45*3+O45*1</f>
        <v>4</v>
      </c>
      <c r="M45" s="14">
        <f>N45+O45+P45</f>
        <v>3</v>
      </c>
      <c r="N45" s="14">
        <f>(COUNTIFS(T43:T44,$K45,U43:U44,$N$4)+COUNTIFS(Y43:Y44,$K45,Z43:Z44,$N$4))+
(COUNTIFS(AB43:AB44,$K45,AC43:AC44,$N$4)+COUNTIFS(AG43:AG44,$K45,AH43:AH44,$N$4))+
(COUNTIFS(AJ43:AJ44,$K45,AK43:AK44,$N$4)+COUNTIFS(AO43:AO44,$K45,AP43:AP44,$N$4))</f>
        <v>1</v>
      </c>
      <c r="O45" s="14">
        <f>(COUNTIFS(T43:T44,$K45,U43:U44,$O$4)+COUNTIFS(Y43:Y44,$K45,Z43:Z44,$O$4))+
(COUNTIFS(AB43:AB44,$K45,AC43:AC44,$O$4)+COUNTIFS(AG43:AG44,$K45,AH43:AH44,$O$4))+
(COUNTIFS(AJ43:AJ44,$K45,AK43:AK44,$O$4)+COUNTIFS(AO43:AO44,$K45,AP43:AP44,$O$4))</f>
        <v>1</v>
      </c>
      <c r="P45" s="70">
        <f>(COUNTIFS(T43:T44,$K45,U43:U44,$P$4)+COUNTIFS(Y43:Y44,$K45,Z43:Z44,$P$4))+
(COUNTIFS(AB43:AB44,$K45,AC43:AC44,$P$4)+COUNTIFS(AG43:AG44,$K45,AH43:AH44,$P$4))+
(COUNTIFS(AJ43:AJ44,$K45,AK43:AK44,$P$4)+COUNTIFS(AO43:AO44,$K45,AP43:AP44,$P$4))</f>
        <v>1</v>
      </c>
      <c r="Q45" s="45">
        <f>((SUMIFS(V43:V44,T43:T44,$K45)+SUMIFS(X43:X44,Y43:Y44,$K45))-SUMIFS(X43:X44,Y43:Y44,"&lt;&gt;"&amp;$K45,T43:T44,$K45))+
((SUMIFS(AD43:AD44,AB43:AB44,$K45)+SUMIFS(AF43:AF44,AG43:AG44,$K45))-SUMIFS(AF43:AF44,AG43:AG44,"&lt;&gt;"&amp;$K45,AB43:AB44,$K45))+
((SUMIFS(AL43:AL44,AJ43:AJ44,$K45)+SUMIFS(AN43:AN44,AO43:AO44,$K45))-SUMIFS(AN43:AN44,AO43:AO44,"&lt;&gt;"&amp;$K45,AJ43:AJ44,$K45))</f>
        <v>2</v>
      </c>
      <c r="T45" s="8"/>
      <c r="U45" s="5"/>
      <c r="V45" s="30"/>
      <c r="W45" s="29"/>
      <c r="X45" s="30"/>
      <c r="Y45" s="8"/>
      <c r="Z45" s="5"/>
      <c r="AB45" s="8"/>
      <c r="AC45" s="8"/>
      <c r="AD45" s="30"/>
      <c r="AE45" s="29"/>
      <c r="AF45" s="30"/>
      <c r="AG45" s="8"/>
      <c r="AH45" s="5"/>
      <c r="AJ45" s="8"/>
      <c r="AK45" s="8"/>
      <c r="AL45" s="30"/>
      <c r="AM45" s="29"/>
      <c r="AN45" s="30"/>
      <c r="AO45" s="8"/>
      <c r="AS45" s="1" t="str">
        <f t="shared" si="1"/>
        <v>Uruguai</v>
      </c>
      <c r="AU45" s="1" t="str">
        <f>IF($Q45&lt;0,$L45&amp;COUNTIF($L$7:$L45,$L45)+$Q45/10,$L45&amp;COUNTIF($L$7:$L45,$L45)+$Q45/10)</f>
        <v>48,2</v>
      </c>
    </row>
    <row r="46" spans="2:47" ht="5.0999999999999996" customHeight="1" x14ac:dyDescent="0.25">
      <c r="T46" s="8"/>
      <c r="U46" s="5"/>
      <c r="V46" s="31"/>
      <c r="W46" s="29"/>
      <c r="X46" s="31"/>
      <c r="Y46" s="8"/>
      <c r="Z46" s="5"/>
      <c r="AB46" s="8"/>
      <c r="AC46" s="8"/>
      <c r="AD46" s="31"/>
      <c r="AE46" s="29"/>
      <c r="AF46" s="31"/>
      <c r="AG46" s="8"/>
      <c r="AH46" s="5"/>
      <c r="AJ46" s="8"/>
      <c r="AK46" s="8"/>
      <c r="AL46" s="31"/>
      <c r="AM46" s="29"/>
      <c r="AN46" s="31"/>
      <c r="AO46" s="8"/>
    </row>
    <row r="47" spans="2:47" x14ac:dyDescent="0.25">
      <c r="T47" s="41"/>
      <c r="U47" s="40"/>
      <c r="V47" s="40"/>
      <c r="X47" s="40"/>
      <c r="Y47" s="39"/>
      <c r="Z47" s="40"/>
      <c r="AA47" s="39"/>
      <c r="AB47" s="39"/>
    </row>
    <row r="48" spans="2:47" x14ac:dyDescent="0.25">
      <c r="T48" s="41"/>
      <c r="U48" s="40"/>
      <c r="V48" s="40"/>
      <c r="X48" s="40"/>
      <c r="Y48" s="39"/>
      <c r="Z48" s="40"/>
      <c r="AA48" s="39"/>
      <c r="AB48" s="39"/>
    </row>
    <row r="49" spans="16:28" x14ac:dyDescent="0.25">
      <c r="T49" s="42"/>
      <c r="U49" s="40"/>
      <c r="V49" s="40"/>
      <c r="X49" s="40"/>
      <c r="Y49" s="39"/>
      <c r="Z49" s="40"/>
      <c r="AA49" s="39"/>
      <c r="AB49" s="39"/>
    </row>
    <row r="50" spans="16:28" x14ac:dyDescent="0.25">
      <c r="P50" s="46"/>
      <c r="Q50" s="46"/>
      <c r="R50" s="47"/>
      <c r="T50" s="42"/>
      <c r="U50" s="48"/>
      <c r="V50" s="48"/>
      <c r="W50" s="42"/>
      <c r="X50" s="48"/>
      <c r="Y50" s="39"/>
      <c r="Z50" s="40"/>
      <c r="AA50" s="39"/>
      <c r="AB50" s="39"/>
    </row>
    <row r="51" spans="16:28" x14ac:dyDescent="0.25">
      <c r="P51" s="46"/>
      <c r="Q51" s="46"/>
      <c r="R51" s="47"/>
      <c r="T51" s="42"/>
      <c r="U51" s="48"/>
      <c r="V51" s="48"/>
      <c r="W51" s="42"/>
      <c r="X51" s="48"/>
      <c r="Y51" s="39"/>
      <c r="Z51" s="40"/>
      <c r="AA51" s="39"/>
      <c r="AB51" s="39"/>
    </row>
    <row r="52" spans="16:28" x14ac:dyDescent="0.25">
      <c r="P52" s="46"/>
      <c r="Q52" s="46"/>
      <c r="R52" s="47"/>
      <c r="T52" s="42"/>
      <c r="U52" s="48"/>
      <c r="V52" s="48"/>
      <c r="W52" s="42"/>
      <c r="X52" s="48"/>
      <c r="Y52" s="39"/>
      <c r="Z52" s="40"/>
      <c r="AA52" s="39"/>
      <c r="AB52" s="39"/>
    </row>
    <row r="53" spans="16:28" x14ac:dyDescent="0.25">
      <c r="P53" s="46"/>
      <c r="Q53" s="46"/>
      <c r="R53" s="47"/>
      <c r="T53" s="41"/>
      <c r="U53" s="48"/>
      <c r="V53" s="48"/>
      <c r="W53" s="42"/>
      <c r="X53" s="48"/>
      <c r="Y53" s="39"/>
      <c r="Z53" s="40"/>
      <c r="AA53" s="39"/>
      <c r="AB53" s="39"/>
    </row>
    <row r="54" spans="16:28" x14ac:dyDescent="0.25">
      <c r="P54" s="46"/>
      <c r="Q54" s="46"/>
      <c r="R54" s="47"/>
      <c r="T54" s="41"/>
      <c r="U54" s="48"/>
      <c r="V54" s="48"/>
      <c r="W54" s="42"/>
      <c r="X54" s="48"/>
      <c r="Y54" s="39"/>
      <c r="Z54" s="40"/>
      <c r="AA54" s="39"/>
      <c r="AB54" s="39"/>
    </row>
    <row r="55" spans="16:28" x14ac:dyDescent="0.25">
      <c r="P55" s="46"/>
      <c r="Q55" s="46"/>
      <c r="R55" s="47"/>
      <c r="T55" s="41"/>
      <c r="U55" s="48"/>
      <c r="V55" s="48"/>
      <c r="W55" s="42"/>
      <c r="X55" s="48"/>
      <c r="Y55" s="39"/>
      <c r="Z55" s="40"/>
      <c r="AA55" s="39"/>
      <c r="AB55" s="39"/>
    </row>
    <row r="56" spans="16:28" x14ac:dyDescent="0.25">
      <c r="P56" s="46"/>
      <c r="Q56" s="46"/>
      <c r="R56" s="47"/>
      <c r="T56" s="41"/>
      <c r="U56" s="48"/>
      <c r="V56" s="48"/>
      <c r="W56" s="42"/>
      <c r="X56" s="48"/>
      <c r="Y56" s="39"/>
      <c r="Z56" s="40"/>
      <c r="AA56" s="39"/>
      <c r="AB56" s="39"/>
    </row>
    <row r="57" spans="16:28" x14ac:dyDescent="0.25">
      <c r="P57" s="46"/>
      <c r="Q57" s="46"/>
      <c r="R57" s="47"/>
      <c r="T57" s="41"/>
      <c r="U57" s="48"/>
      <c r="V57" s="48"/>
      <c r="W57" s="42"/>
      <c r="X57" s="48"/>
      <c r="Y57" s="39"/>
      <c r="Z57" s="40"/>
      <c r="AA57" s="39"/>
      <c r="AB57" s="39"/>
    </row>
    <row r="58" spans="16:28" x14ac:dyDescent="0.25">
      <c r="P58" s="46"/>
      <c r="Q58" s="46"/>
      <c r="R58" s="47"/>
      <c r="T58" s="41"/>
      <c r="U58" s="48"/>
      <c r="V58" s="48"/>
      <c r="W58" s="42"/>
      <c r="X58" s="48"/>
      <c r="Y58" s="39"/>
      <c r="Z58" s="40"/>
      <c r="AA58" s="39"/>
      <c r="AB58" s="39"/>
    </row>
    <row r="59" spans="16:28" x14ac:dyDescent="0.25">
      <c r="P59" s="46"/>
      <c r="Q59" s="46"/>
      <c r="R59" s="47"/>
      <c r="T59" s="41"/>
      <c r="U59" s="48"/>
      <c r="V59" s="48"/>
      <c r="W59" s="42"/>
      <c r="X59" s="48"/>
    </row>
    <row r="60" spans="16:28" x14ac:dyDescent="0.25">
      <c r="P60" s="46"/>
      <c r="Q60" s="46"/>
      <c r="R60" s="47"/>
      <c r="T60" s="41"/>
      <c r="U60" s="48"/>
      <c r="V60" s="48"/>
      <c r="W60" s="42"/>
      <c r="X60" s="48"/>
    </row>
    <row r="61" spans="16:28" x14ac:dyDescent="0.25">
      <c r="P61" s="46"/>
      <c r="Q61" s="46"/>
      <c r="R61" s="47"/>
      <c r="T61" s="41"/>
      <c r="U61" s="48"/>
      <c r="V61" s="48"/>
      <c r="W61" s="42"/>
      <c r="X61" s="48"/>
    </row>
  </sheetData>
  <sheetProtection password="CDB5" sheet="1" objects="1" scenarios="1" selectLockedCells="1"/>
  <mergeCells count="11">
    <mergeCell ref="G17:G20"/>
    <mergeCell ref="T4:Y4"/>
    <mergeCell ref="AB4:AG4"/>
    <mergeCell ref="AJ4:AO4"/>
    <mergeCell ref="G7:G10"/>
    <mergeCell ref="G12:G15"/>
    <mergeCell ref="G22:G25"/>
    <mergeCell ref="G27:G30"/>
    <mergeCell ref="G32:G35"/>
    <mergeCell ref="G37:G40"/>
    <mergeCell ref="G42:G45"/>
  </mergeCells>
  <conditionalFormatting sqref="V33">
    <cfRule type="expression" dxfId="319" priority="286">
      <formula>V33&gt;X33</formula>
    </cfRule>
    <cfRule type="expression" dxfId="318" priority="287">
      <formula>V33=X33</formula>
    </cfRule>
    <cfRule type="expression" dxfId="317" priority="288">
      <formula>V33&lt;X33</formula>
    </cfRule>
  </conditionalFormatting>
  <conditionalFormatting sqref="X33">
    <cfRule type="expression" dxfId="316" priority="283">
      <formula>X33&gt;V33</formula>
    </cfRule>
    <cfRule type="expression" dxfId="315" priority="284">
      <formula>X33=V33</formula>
    </cfRule>
    <cfRule type="expression" dxfId="314" priority="285">
      <formula>X33&lt;V33</formula>
    </cfRule>
  </conditionalFormatting>
  <conditionalFormatting sqref="V34">
    <cfRule type="expression" dxfId="313" priority="280">
      <formula>V34&gt;X34</formula>
    </cfRule>
    <cfRule type="expression" dxfId="312" priority="281">
      <formula>V34=X34</formula>
    </cfRule>
    <cfRule type="expression" dxfId="311" priority="282">
      <formula>V34&lt;X34</formula>
    </cfRule>
  </conditionalFormatting>
  <conditionalFormatting sqref="X34">
    <cfRule type="expression" dxfId="310" priority="277">
      <formula>X34&gt;V34</formula>
    </cfRule>
    <cfRule type="expression" dxfId="309" priority="278">
      <formula>X34=V34</formula>
    </cfRule>
    <cfRule type="expression" dxfId="308" priority="279">
      <formula>X34&lt;V34</formula>
    </cfRule>
  </conditionalFormatting>
  <conditionalFormatting sqref="V28">
    <cfRule type="expression" dxfId="307" priority="274">
      <formula>V28&gt;X28</formula>
    </cfRule>
    <cfRule type="expression" dxfId="306" priority="275">
      <formula>V28=X28</formula>
    </cfRule>
    <cfRule type="expression" dxfId="305" priority="276">
      <formula>V28&lt;X28</formula>
    </cfRule>
  </conditionalFormatting>
  <conditionalFormatting sqref="X28">
    <cfRule type="expression" dxfId="304" priority="271">
      <formula>X28&gt;V28</formula>
    </cfRule>
    <cfRule type="expression" dxfId="303" priority="272">
      <formula>X28=V28</formula>
    </cfRule>
    <cfRule type="expression" dxfId="302" priority="273">
      <formula>X28&lt;V28</formula>
    </cfRule>
  </conditionalFormatting>
  <conditionalFormatting sqref="V29">
    <cfRule type="expression" dxfId="301" priority="268">
      <formula>V29&gt;X29</formula>
    </cfRule>
    <cfRule type="expression" dxfId="300" priority="269">
      <formula>V29=X29</formula>
    </cfRule>
    <cfRule type="expression" dxfId="299" priority="270">
      <formula>V29&lt;X29</formula>
    </cfRule>
  </conditionalFormatting>
  <conditionalFormatting sqref="X29">
    <cfRule type="expression" dxfId="298" priority="265">
      <formula>X29&gt;V29</formula>
    </cfRule>
    <cfRule type="expression" dxfId="297" priority="266">
      <formula>X29=V29</formula>
    </cfRule>
    <cfRule type="expression" dxfId="296" priority="267">
      <formula>X29&lt;V29</formula>
    </cfRule>
  </conditionalFormatting>
  <conditionalFormatting sqref="V23">
    <cfRule type="expression" dxfId="295" priority="262">
      <formula>V23&gt;X23</formula>
    </cfRule>
    <cfRule type="expression" dxfId="294" priority="263">
      <formula>V23=X23</formula>
    </cfRule>
    <cfRule type="expression" dxfId="293" priority="264">
      <formula>V23&lt;X23</formula>
    </cfRule>
  </conditionalFormatting>
  <conditionalFormatting sqref="X23">
    <cfRule type="expression" dxfId="292" priority="259">
      <formula>X23&gt;V23</formula>
    </cfRule>
    <cfRule type="expression" dxfId="291" priority="260">
      <formula>X23=V23</formula>
    </cfRule>
    <cfRule type="expression" dxfId="290" priority="261">
      <formula>X23&lt;V23</formula>
    </cfRule>
  </conditionalFormatting>
  <conditionalFormatting sqref="V24">
    <cfRule type="expression" dxfId="289" priority="256">
      <formula>V24&gt;X24</formula>
    </cfRule>
    <cfRule type="expression" dxfId="288" priority="257">
      <formula>V24=X24</formula>
    </cfRule>
    <cfRule type="expression" dxfId="287" priority="258">
      <formula>V24&lt;X24</formula>
    </cfRule>
  </conditionalFormatting>
  <conditionalFormatting sqref="X24">
    <cfRule type="expression" dxfId="286" priority="253">
      <formula>X24&gt;V24</formula>
    </cfRule>
    <cfRule type="expression" dxfId="285" priority="254">
      <formula>X24=V24</formula>
    </cfRule>
    <cfRule type="expression" dxfId="284" priority="255">
      <formula>X24&lt;V24</formula>
    </cfRule>
  </conditionalFormatting>
  <conditionalFormatting sqref="V18">
    <cfRule type="expression" dxfId="283" priority="250">
      <formula>V18&gt;X18</formula>
    </cfRule>
    <cfRule type="expression" dxfId="282" priority="251">
      <formula>V18=X18</formula>
    </cfRule>
    <cfRule type="expression" dxfId="281" priority="252">
      <formula>V18&lt;X18</formula>
    </cfRule>
  </conditionalFormatting>
  <conditionalFormatting sqref="X18">
    <cfRule type="expression" dxfId="280" priority="247">
      <formula>X18&gt;V18</formula>
    </cfRule>
    <cfRule type="expression" dxfId="279" priority="248">
      <formula>X18=V18</formula>
    </cfRule>
    <cfRule type="expression" dxfId="278" priority="249">
      <formula>X18&lt;V18</formula>
    </cfRule>
  </conditionalFormatting>
  <conditionalFormatting sqref="V19">
    <cfRule type="expression" dxfId="277" priority="244">
      <formula>V19&gt;X19</formula>
    </cfRule>
    <cfRule type="expression" dxfId="276" priority="245">
      <formula>V19=X19</formula>
    </cfRule>
    <cfRule type="expression" dxfId="275" priority="246">
      <formula>V19&lt;X19</formula>
    </cfRule>
  </conditionalFormatting>
  <conditionalFormatting sqref="X19">
    <cfRule type="expression" dxfId="274" priority="241">
      <formula>X19&gt;V19</formula>
    </cfRule>
    <cfRule type="expression" dxfId="273" priority="242">
      <formula>X19=V19</formula>
    </cfRule>
    <cfRule type="expression" dxfId="272" priority="243">
      <formula>X19&lt;V19</formula>
    </cfRule>
  </conditionalFormatting>
  <conditionalFormatting sqref="V13">
    <cfRule type="expression" dxfId="271" priority="238">
      <formula>V13&gt;X13</formula>
    </cfRule>
    <cfRule type="expression" dxfId="270" priority="239">
      <formula>V13=X13</formula>
    </cfRule>
    <cfRule type="expression" dxfId="269" priority="240">
      <formula>V13&lt;X13</formula>
    </cfRule>
  </conditionalFormatting>
  <conditionalFormatting sqref="X13">
    <cfRule type="expression" dxfId="268" priority="235">
      <formula>X13&gt;V13</formula>
    </cfRule>
    <cfRule type="expression" dxfId="267" priority="236">
      <formula>X13=V13</formula>
    </cfRule>
    <cfRule type="expression" dxfId="266" priority="237">
      <formula>X13&lt;V13</formula>
    </cfRule>
  </conditionalFormatting>
  <conditionalFormatting sqref="V14">
    <cfRule type="expression" dxfId="265" priority="232">
      <formula>V14&gt;X14</formula>
    </cfRule>
    <cfRule type="expression" dxfId="264" priority="233">
      <formula>V14=X14</formula>
    </cfRule>
    <cfRule type="expression" dxfId="263" priority="234">
      <formula>V14&lt;X14</formula>
    </cfRule>
  </conditionalFormatting>
  <conditionalFormatting sqref="X14">
    <cfRule type="expression" dxfId="262" priority="229">
      <formula>X14&gt;V14</formula>
    </cfRule>
    <cfRule type="expression" dxfId="261" priority="230">
      <formula>X14=V14</formula>
    </cfRule>
    <cfRule type="expression" dxfId="260" priority="231">
      <formula>X14&lt;V14</formula>
    </cfRule>
  </conditionalFormatting>
  <conditionalFormatting sqref="V8">
    <cfRule type="expression" dxfId="259" priority="226">
      <formula>V8&gt;X8</formula>
    </cfRule>
    <cfRule type="expression" dxfId="258" priority="227">
      <formula>V8=X8</formula>
    </cfRule>
    <cfRule type="expression" dxfId="257" priority="228">
      <formula>V8&lt;X8</formula>
    </cfRule>
  </conditionalFormatting>
  <conditionalFormatting sqref="X8">
    <cfRule type="expression" dxfId="256" priority="223">
      <formula>X8&gt;V8</formula>
    </cfRule>
    <cfRule type="expression" dxfId="255" priority="224">
      <formula>X8=V8</formula>
    </cfRule>
    <cfRule type="expression" dxfId="254" priority="225">
      <formula>X8&lt;V8</formula>
    </cfRule>
  </conditionalFormatting>
  <conditionalFormatting sqref="V9">
    <cfRule type="expression" dxfId="253" priority="220">
      <formula>V9&gt;X9</formula>
    </cfRule>
    <cfRule type="expression" dxfId="252" priority="221">
      <formula>V9=X9</formula>
    </cfRule>
    <cfRule type="expression" dxfId="251" priority="222">
      <formula>V9&lt;X9</formula>
    </cfRule>
  </conditionalFormatting>
  <conditionalFormatting sqref="X9">
    <cfRule type="expression" dxfId="250" priority="217">
      <formula>X9&gt;V9</formula>
    </cfRule>
    <cfRule type="expression" dxfId="249" priority="218">
      <formula>X9=V9</formula>
    </cfRule>
    <cfRule type="expression" dxfId="248" priority="219">
      <formula>X9&lt;V9</formula>
    </cfRule>
  </conditionalFormatting>
  <conditionalFormatting sqref="AD8">
    <cfRule type="expression" dxfId="247" priority="214">
      <formula>AD8&gt;AF8</formula>
    </cfRule>
    <cfRule type="expression" dxfId="246" priority="215">
      <formula>AD8=AF8</formula>
    </cfRule>
    <cfRule type="expression" dxfId="245" priority="216">
      <formula>AD8&lt;AF8</formula>
    </cfRule>
  </conditionalFormatting>
  <conditionalFormatting sqref="AF8">
    <cfRule type="expression" dxfId="244" priority="211">
      <formula>AF8&gt;AD8</formula>
    </cfRule>
    <cfRule type="expression" dxfId="243" priority="212">
      <formula>AF8=AD8</formula>
    </cfRule>
    <cfRule type="expression" dxfId="242" priority="213">
      <formula>AF8&lt;AD8</formula>
    </cfRule>
  </conditionalFormatting>
  <conditionalFormatting sqref="AD9">
    <cfRule type="expression" dxfId="241" priority="208">
      <formula>AD9&gt;AF9</formula>
    </cfRule>
    <cfRule type="expression" dxfId="240" priority="209">
      <formula>AD9=AF9</formula>
    </cfRule>
    <cfRule type="expression" dxfId="239" priority="210">
      <formula>AD9&lt;AF9</formula>
    </cfRule>
  </conditionalFormatting>
  <conditionalFormatting sqref="AF9">
    <cfRule type="expression" dxfId="238" priority="205">
      <formula>AF9&gt;AD9</formula>
    </cfRule>
    <cfRule type="expression" dxfId="237" priority="206">
      <formula>AF9=AD9</formula>
    </cfRule>
    <cfRule type="expression" dxfId="236" priority="207">
      <formula>AF9&lt;AD9</formula>
    </cfRule>
  </conditionalFormatting>
  <conditionalFormatting sqref="AD13">
    <cfRule type="expression" dxfId="235" priority="202">
      <formula>AD13&gt;AF13</formula>
    </cfRule>
    <cfRule type="expression" dxfId="234" priority="203">
      <formula>AD13=AF13</formula>
    </cfRule>
    <cfRule type="expression" dxfId="233" priority="204">
      <formula>AD13&lt;AF13</formula>
    </cfRule>
  </conditionalFormatting>
  <conditionalFormatting sqref="AF13">
    <cfRule type="expression" dxfId="232" priority="199">
      <formula>AF13&gt;AD13</formula>
    </cfRule>
    <cfRule type="expression" dxfId="231" priority="200">
      <formula>AF13=AD13</formula>
    </cfRule>
    <cfRule type="expression" dxfId="230" priority="201">
      <formula>AF13&lt;AD13</formula>
    </cfRule>
  </conditionalFormatting>
  <conditionalFormatting sqref="AD14">
    <cfRule type="expression" dxfId="229" priority="196">
      <formula>AD14&gt;AF14</formula>
    </cfRule>
    <cfRule type="expression" dxfId="228" priority="197">
      <formula>AD14=AF14</formula>
    </cfRule>
    <cfRule type="expression" dxfId="227" priority="198">
      <formula>AD14&lt;AF14</formula>
    </cfRule>
  </conditionalFormatting>
  <conditionalFormatting sqref="AF14">
    <cfRule type="expression" dxfId="226" priority="193">
      <formula>AF14&gt;AD14</formula>
    </cfRule>
    <cfRule type="expression" dxfId="225" priority="194">
      <formula>AF14=AD14</formula>
    </cfRule>
    <cfRule type="expression" dxfId="224" priority="195">
      <formula>AF14&lt;AD14</formula>
    </cfRule>
  </conditionalFormatting>
  <conditionalFormatting sqref="AD18">
    <cfRule type="expression" dxfId="223" priority="190">
      <formula>AD18&gt;AF18</formula>
    </cfRule>
    <cfRule type="expression" dxfId="222" priority="191">
      <formula>AD18=AF18</formula>
    </cfRule>
    <cfRule type="expression" dxfId="221" priority="192">
      <formula>AD18&lt;AF18</formula>
    </cfRule>
  </conditionalFormatting>
  <conditionalFormatting sqref="AF18">
    <cfRule type="expression" dxfId="220" priority="187">
      <formula>AF18&gt;AD18</formula>
    </cfRule>
    <cfRule type="expression" dxfId="219" priority="188">
      <formula>AF18=AD18</formula>
    </cfRule>
    <cfRule type="expression" dxfId="218" priority="189">
      <formula>AF18&lt;AD18</formula>
    </cfRule>
  </conditionalFormatting>
  <conditionalFormatting sqref="AD19">
    <cfRule type="expression" dxfId="217" priority="184">
      <formula>AD19&gt;AF19</formula>
    </cfRule>
    <cfRule type="expression" dxfId="216" priority="185">
      <formula>AD19=AF19</formula>
    </cfRule>
    <cfRule type="expression" dxfId="215" priority="186">
      <formula>AD19&lt;AF19</formula>
    </cfRule>
  </conditionalFormatting>
  <conditionalFormatting sqref="AF19">
    <cfRule type="expression" dxfId="214" priority="181">
      <formula>AF19&gt;AD19</formula>
    </cfRule>
    <cfRule type="expression" dxfId="213" priority="182">
      <formula>AF19=AD19</formula>
    </cfRule>
    <cfRule type="expression" dxfId="212" priority="183">
      <formula>AF19&lt;AD19</formula>
    </cfRule>
  </conditionalFormatting>
  <conditionalFormatting sqref="AD23">
    <cfRule type="expression" dxfId="211" priority="178">
      <formula>AD23&gt;AF23</formula>
    </cfRule>
    <cfRule type="expression" dxfId="210" priority="179">
      <formula>AD23=AF23</formula>
    </cfRule>
    <cfRule type="expression" dxfId="209" priority="180">
      <formula>AD23&lt;AF23</formula>
    </cfRule>
  </conditionalFormatting>
  <conditionalFormatting sqref="AF23">
    <cfRule type="expression" dxfId="208" priority="175">
      <formula>AF23&gt;AD23</formula>
    </cfRule>
    <cfRule type="expression" dxfId="207" priority="176">
      <formula>AF23=AD23</formula>
    </cfRule>
    <cfRule type="expression" dxfId="206" priority="177">
      <formula>AF23&lt;AD23</formula>
    </cfRule>
  </conditionalFormatting>
  <conditionalFormatting sqref="AD24">
    <cfRule type="expression" dxfId="205" priority="172">
      <formula>AD24&gt;AF24</formula>
    </cfRule>
    <cfRule type="expression" dxfId="204" priority="173">
      <formula>AD24=AF24</formula>
    </cfRule>
    <cfRule type="expression" dxfId="203" priority="174">
      <formula>AD24&lt;AF24</formula>
    </cfRule>
  </conditionalFormatting>
  <conditionalFormatting sqref="AF24">
    <cfRule type="expression" dxfId="202" priority="169">
      <formula>AF24&gt;AD24</formula>
    </cfRule>
    <cfRule type="expression" dxfId="201" priority="170">
      <formula>AF24=AD24</formula>
    </cfRule>
    <cfRule type="expression" dxfId="200" priority="171">
      <formula>AF24&lt;AD24</formula>
    </cfRule>
  </conditionalFormatting>
  <conditionalFormatting sqref="AD28">
    <cfRule type="expression" dxfId="199" priority="166">
      <formula>AD28&gt;AF28</formula>
    </cfRule>
    <cfRule type="expression" dxfId="198" priority="167">
      <formula>AD28=AF28</formula>
    </cfRule>
    <cfRule type="expression" dxfId="197" priority="168">
      <formula>AD28&lt;AF28</formula>
    </cfRule>
  </conditionalFormatting>
  <conditionalFormatting sqref="AF28">
    <cfRule type="expression" dxfId="196" priority="163">
      <formula>AF28&gt;AD28</formula>
    </cfRule>
    <cfRule type="expression" dxfId="195" priority="164">
      <formula>AF28=AD28</formula>
    </cfRule>
    <cfRule type="expression" dxfId="194" priority="165">
      <formula>AF28&lt;AD28</formula>
    </cfRule>
  </conditionalFormatting>
  <conditionalFormatting sqref="AD29">
    <cfRule type="expression" dxfId="193" priority="160">
      <formula>AD29&gt;AF29</formula>
    </cfRule>
    <cfRule type="expression" dxfId="192" priority="161">
      <formula>AD29=AF29</formula>
    </cfRule>
    <cfRule type="expression" dxfId="191" priority="162">
      <formula>AD29&lt;AF29</formula>
    </cfRule>
  </conditionalFormatting>
  <conditionalFormatting sqref="AF29">
    <cfRule type="expression" dxfId="190" priority="157">
      <formula>AF29&gt;AD29</formula>
    </cfRule>
    <cfRule type="expression" dxfId="189" priority="158">
      <formula>AF29=AD29</formula>
    </cfRule>
    <cfRule type="expression" dxfId="188" priority="159">
      <formula>AF29&lt;AD29</formula>
    </cfRule>
  </conditionalFormatting>
  <conditionalFormatting sqref="AL8">
    <cfRule type="expression" dxfId="187" priority="154">
      <formula>AL8&gt;AN8</formula>
    </cfRule>
    <cfRule type="expression" dxfId="186" priority="155">
      <formula>AL8=AN8</formula>
    </cfRule>
    <cfRule type="expression" dxfId="185" priority="156">
      <formula>AL8&lt;AN8</formula>
    </cfRule>
  </conditionalFormatting>
  <conditionalFormatting sqref="AN8">
    <cfRule type="expression" dxfId="184" priority="151">
      <formula>AN8&gt;AL8</formula>
    </cfRule>
    <cfRule type="expression" dxfId="183" priority="152">
      <formula>AN8=AL8</formula>
    </cfRule>
    <cfRule type="expression" dxfId="182" priority="153">
      <formula>AN8&lt;AL8</formula>
    </cfRule>
  </conditionalFormatting>
  <conditionalFormatting sqref="AL9">
    <cfRule type="expression" dxfId="181" priority="148">
      <formula>AL9&gt;AN9</formula>
    </cfRule>
    <cfRule type="expression" dxfId="180" priority="149">
      <formula>AL9=AN9</formula>
    </cfRule>
    <cfRule type="expression" dxfId="179" priority="150">
      <formula>AL9&lt;AN9</formula>
    </cfRule>
  </conditionalFormatting>
  <conditionalFormatting sqref="AN9">
    <cfRule type="expression" dxfId="178" priority="145">
      <formula>AN9&gt;AL9</formula>
    </cfRule>
    <cfRule type="expression" dxfId="177" priority="146">
      <formula>AN9=AL9</formula>
    </cfRule>
    <cfRule type="expression" dxfId="176" priority="147">
      <formula>AN9&lt;AL9</formula>
    </cfRule>
  </conditionalFormatting>
  <conditionalFormatting sqref="AL13">
    <cfRule type="expression" dxfId="175" priority="142">
      <formula>AL13&gt;AN13</formula>
    </cfRule>
    <cfRule type="expression" dxfId="174" priority="143">
      <formula>AL13=AN13</formula>
    </cfRule>
    <cfRule type="expression" dxfId="173" priority="144">
      <formula>AL13&lt;AN13</formula>
    </cfRule>
  </conditionalFormatting>
  <conditionalFormatting sqref="AN13">
    <cfRule type="expression" dxfId="172" priority="139">
      <formula>AN13&gt;AL13</formula>
    </cfRule>
    <cfRule type="expression" dxfId="171" priority="140">
      <formula>AN13=AL13</formula>
    </cfRule>
    <cfRule type="expression" dxfId="170" priority="141">
      <formula>AN13&lt;AL13</formula>
    </cfRule>
  </conditionalFormatting>
  <conditionalFormatting sqref="AL14">
    <cfRule type="expression" dxfId="169" priority="136">
      <formula>AL14&gt;AN14</formula>
    </cfRule>
    <cfRule type="expression" dxfId="168" priority="137">
      <formula>AL14=AN14</formula>
    </cfRule>
    <cfRule type="expression" dxfId="167" priority="138">
      <formula>AL14&lt;AN14</formula>
    </cfRule>
  </conditionalFormatting>
  <conditionalFormatting sqref="AN14">
    <cfRule type="expression" dxfId="166" priority="133">
      <formula>AN14&gt;AL14</formula>
    </cfRule>
    <cfRule type="expression" dxfId="165" priority="134">
      <formula>AN14=AL14</formula>
    </cfRule>
    <cfRule type="expression" dxfId="164" priority="135">
      <formula>AN14&lt;AL14</formula>
    </cfRule>
  </conditionalFormatting>
  <conditionalFormatting sqref="AL18">
    <cfRule type="expression" dxfId="163" priority="130">
      <formula>AL18&gt;AN18</formula>
    </cfRule>
    <cfRule type="expression" dxfId="162" priority="131">
      <formula>AL18=AN18</formula>
    </cfRule>
    <cfRule type="expression" dxfId="161" priority="132">
      <formula>AL18&lt;AN18</formula>
    </cfRule>
  </conditionalFormatting>
  <conditionalFormatting sqref="AN18">
    <cfRule type="expression" dxfId="160" priority="127">
      <formula>AN18&gt;AL18</formula>
    </cfRule>
    <cfRule type="expression" dxfId="159" priority="128">
      <formula>AN18=AL18</formula>
    </cfRule>
    <cfRule type="expression" dxfId="158" priority="129">
      <formula>AN18&lt;AL18</formula>
    </cfRule>
  </conditionalFormatting>
  <conditionalFormatting sqref="AL19">
    <cfRule type="expression" dxfId="157" priority="124">
      <formula>AL19&gt;AN19</formula>
    </cfRule>
    <cfRule type="expression" dxfId="156" priority="125">
      <formula>AL19=AN19</formula>
    </cfRule>
    <cfRule type="expression" dxfId="155" priority="126">
      <formula>AL19&lt;AN19</formula>
    </cfRule>
  </conditionalFormatting>
  <conditionalFormatting sqref="AN19">
    <cfRule type="expression" dxfId="154" priority="121">
      <formula>AN19&gt;AL19</formula>
    </cfRule>
    <cfRule type="expression" dxfId="153" priority="122">
      <formula>AN19=AL19</formula>
    </cfRule>
    <cfRule type="expression" dxfId="152" priority="123">
      <formula>AN19&lt;AL19</formula>
    </cfRule>
  </conditionalFormatting>
  <conditionalFormatting sqref="AL23">
    <cfRule type="expression" dxfId="151" priority="118">
      <formula>AL23&gt;AN23</formula>
    </cfRule>
    <cfRule type="expression" dxfId="150" priority="119">
      <formula>AL23=AN23</formula>
    </cfRule>
    <cfRule type="expression" dxfId="149" priority="120">
      <formula>AL23&lt;AN23</formula>
    </cfRule>
  </conditionalFormatting>
  <conditionalFormatting sqref="AN23">
    <cfRule type="expression" dxfId="148" priority="115">
      <formula>AN23&gt;AL23</formula>
    </cfRule>
    <cfRule type="expression" dxfId="147" priority="116">
      <formula>AN23=AL23</formula>
    </cfRule>
    <cfRule type="expression" dxfId="146" priority="117">
      <formula>AN23&lt;AL23</formula>
    </cfRule>
  </conditionalFormatting>
  <conditionalFormatting sqref="AL24">
    <cfRule type="expression" dxfId="145" priority="112">
      <formula>AL24&gt;AN24</formula>
    </cfRule>
    <cfRule type="expression" dxfId="144" priority="113">
      <formula>AL24=AN24</formula>
    </cfRule>
    <cfRule type="expression" dxfId="143" priority="114">
      <formula>AL24&lt;AN24</formula>
    </cfRule>
  </conditionalFormatting>
  <conditionalFormatting sqref="AN24">
    <cfRule type="expression" dxfId="142" priority="109">
      <formula>AN24&gt;AL24</formula>
    </cfRule>
    <cfRule type="expression" dxfId="141" priority="110">
      <formula>AN24=AL24</formula>
    </cfRule>
    <cfRule type="expression" dxfId="140" priority="111">
      <formula>AN24&lt;AL24</formula>
    </cfRule>
  </conditionalFormatting>
  <conditionalFormatting sqref="AL28">
    <cfRule type="expression" dxfId="139" priority="106">
      <formula>AL28&gt;AN28</formula>
    </cfRule>
    <cfRule type="expression" dxfId="138" priority="107">
      <formula>AL28=AN28</formula>
    </cfRule>
    <cfRule type="expression" dxfId="137" priority="108">
      <formula>AL28&lt;AN28</formula>
    </cfRule>
  </conditionalFormatting>
  <conditionalFormatting sqref="AN28">
    <cfRule type="expression" dxfId="136" priority="103">
      <formula>AN28&gt;AL28</formula>
    </cfRule>
    <cfRule type="expression" dxfId="135" priority="104">
      <formula>AN28=AL28</formula>
    </cfRule>
    <cfRule type="expression" dxfId="134" priority="105">
      <formula>AN28&lt;AL28</formula>
    </cfRule>
  </conditionalFormatting>
  <conditionalFormatting sqref="AL29">
    <cfRule type="expression" dxfId="133" priority="100">
      <formula>AL29&gt;AN29</formula>
    </cfRule>
    <cfRule type="expression" dxfId="132" priority="101">
      <formula>AL29=AN29</formula>
    </cfRule>
    <cfRule type="expression" dxfId="131" priority="102">
      <formula>AL29&lt;AN29</formula>
    </cfRule>
  </conditionalFormatting>
  <conditionalFormatting sqref="AN29">
    <cfRule type="expression" dxfId="130" priority="97">
      <formula>AN29&gt;AL29</formula>
    </cfRule>
    <cfRule type="expression" dxfId="129" priority="98">
      <formula>AN29=AL29</formula>
    </cfRule>
    <cfRule type="expression" dxfId="128" priority="99">
      <formula>AN29&lt;AL29</formula>
    </cfRule>
  </conditionalFormatting>
  <conditionalFormatting sqref="AD33">
    <cfRule type="expression" dxfId="127" priority="94">
      <formula>AD33&gt;AF33</formula>
    </cfRule>
    <cfRule type="expression" dxfId="126" priority="95">
      <formula>AD33=AF33</formula>
    </cfRule>
    <cfRule type="expression" dxfId="125" priority="96">
      <formula>AD33&lt;AF33</formula>
    </cfRule>
  </conditionalFormatting>
  <conditionalFormatting sqref="AF33">
    <cfRule type="expression" dxfId="124" priority="91">
      <formula>AF33&gt;AD33</formula>
    </cfRule>
    <cfRule type="expression" dxfId="123" priority="92">
      <formula>AF33=AD33</formula>
    </cfRule>
    <cfRule type="expression" dxfId="122" priority="93">
      <formula>AF33&lt;AD33</formula>
    </cfRule>
  </conditionalFormatting>
  <conditionalFormatting sqref="AD34">
    <cfRule type="expression" dxfId="121" priority="88">
      <formula>AD34&gt;AF34</formula>
    </cfRule>
    <cfRule type="expression" dxfId="120" priority="89">
      <formula>AD34=AF34</formula>
    </cfRule>
    <cfRule type="expression" dxfId="119" priority="90">
      <formula>AD34&lt;AF34</formula>
    </cfRule>
  </conditionalFormatting>
  <conditionalFormatting sqref="AF34">
    <cfRule type="expression" dxfId="118" priority="85">
      <formula>AF34&gt;AD34</formula>
    </cfRule>
    <cfRule type="expression" dxfId="117" priority="86">
      <formula>AF34=AD34</formula>
    </cfRule>
    <cfRule type="expression" dxfId="116" priority="87">
      <formula>AF34&lt;AD34</formula>
    </cfRule>
  </conditionalFormatting>
  <conditionalFormatting sqref="AL33">
    <cfRule type="expression" dxfId="115" priority="82">
      <formula>AL33&gt;AN33</formula>
    </cfRule>
    <cfRule type="expression" dxfId="114" priority="83">
      <formula>AL33=AN33</formula>
    </cfRule>
    <cfRule type="expression" dxfId="113" priority="84">
      <formula>AL33&lt;AN33</formula>
    </cfRule>
  </conditionalFormatting>
  <conditionalFormatting sqref="AN33">
    <cfRule type="expression" dxfId="112" priority="79">
      <formula>AN33&gt;AL33</formula>
    </cfRule>
    <cfRule type="expression" dxfId="111" priority="80">
      <formula>AN33=AL33</formula>
    </cfRule>
    <cfRule type="expression" dxfId="110" priority="81">
      <formula>AN33&lt;AL33</formula>
    </cfRule>
  </conditionalFormatting>
  <conditionalFormatting sqref="AL34">
    <cfRule type="expression" dxfId="109" priority="76">
      <formula>AL34&gt;AN34</formula>
    </cfRule>
    <cfRule type="expression" dxfId="108" priority="77">
      <formula>AL34=AN34</formula>
    </cfRule>
    <cfRule type="expression" dxfId="107" priority="78">
      <formula>AL34&lt;AN34</formula>
    </cfRule>
  </conditionalFormatting>
  <conditionalFormatting sqref="AN34">
    <cfRule type="expression" dxfId="106" priority="73">
      <formula>AN34&gt;AL34</formula>
    </cfRule>
    <cfRule type="expression" dxfId="105" priority="74">
      <formula>AN34=AL34</formula>
    </cfRule>
    <cfRule type="expression" dxfId="104" priority="75">
      <formula>AN34&lt;AL34</formula>
    </cfRule>
  </conditionalFormatting>
  <conditionalFormatting sqref="AL38">
    <cfRule type="expression" dxfId="103" priority="70">
      <formula>AL38&gt;AN38</formula>
    </cfRule>
    <cfRule type="expression" dxfId="102" priority="71">
      <formula>AL38=AN38</formula>
    </cfRule>
    <cfRule type="expression" dxfId="101" priority="72">
      <formula>AL38&lt;AN38</formula>
    </cfRule>
  </conditionalFormatting>
  <conditionalFormatting sqref="AN38">
    <cfRule type="expression" dxfId="100" priority="67">
      <formula>AN38&gt;AL38</formula>
    </cfRule>
    <cfRule type="expression" dxfId="99" priority="68">
      <formula>AN38=AL38</formula>
    </cfRule>
    <cfRule type="expression" dxfId="98" priority="69">
      <formula>AN38&lt;AL38</formula>
    </cfRule>
  </conditionalFormatting>
  <conditionalFormatting sqref="AL39">
    <cfRule type="expression" dxfId="97" priority="64">
      <formula>AL39&gt;AN39</formula>
    </cfRule>
    <cfRule type="expression" dxfId="96" priority="65">
      <formula>AL39=AN39</formula>
    </cfRule>
    <cfRule type="expression" dxfId="95" priority="66">
      <formula>AL39&lt;AN39</formula>
    </cfRule>
  </conditionalFormatting>
  <conditionalFormatting sqref="AN39">
    <cfRule type="expression" dxfId="94" priority="61">
      <formula>AN39&gt;AL39</formula>
    </cfRule>
    <cfRule type="expression" dxfId="93" priority="62">
      <formula>AN39=AL39</formula>
    </cfRule>
    <cfRule type="expression" dxfId="92" priority="63">
      <formula>AN39&lt;AL39</formula>
    </cfRule>
  </conditionalFormatting>
  <conditionalFormatting sqref="AD38">
    <cfRule type="expression" dxfId="91" priority="58">
      <formula>AD38&gt;AF38</formula>
    </cfRule>
    <cfRule type="expression" dxfId="90" priority="59">
      <formula>AD38=AF38</formula>
    </cfRule>
    <cfRule type="expression" dxfId="89" priority="60">
      <formula>AD38&lt;AF38</formula>
    </cfRule>
  </conditionalFormatting>
  <conditionalFormatting sqref="AF38">
    <cfRule type="expression" dxfId="88" priority="55">
      <formula>AF38&gt;AD38</formula>
    </cfRule>
    <cfRule type="expression" dxfId="87" priority="56">
      <formula>AF38=AD38</formula>
    </cfRule>
    <cfRule type="expression" dxfId="86" priority="57">
      <formula>AF38&lt;AD38</formula>
    </cfRule>
  </conditionalFormatting>
  <conditionalFormatting sqref="AD39">
    <cfRule type="expression" dxfId="85" priority="52">
      <formula>AD39&gt;AF39</formula>
    </cfRule>
    <cfRule type="expression" dxfId="84" priority="53">
      <formula>AD39=AF39</formula>
    </cfRule>
    <cfRule type="expression" dxfId="83" priority="54">
      <formula>AD39&lt;AF39</formula>
    </cfRule>
  </conditionalFormatting>
  <conditionalFormatting sqref="AF39">
    <cfRule type="expression" dxfId="82" priority="49">
      <formula>AF39&gt;AD39</formula>
    </cfRule>
    <cfRule type="expression" dxfId="81" priority="50">
      <formula>AF39=AD39</formula>
    </cfRule>
    <cfRule type="expression" dxfId="80" priority="51">
      <formula>AF39&lt;AD39</formula>
    </cfRule>
  </conditionalFormatting>
  <conditionalFormatting sqref="AL43">
    <cfRule type="expression" dxfId="79" priority="46">
      <formula>AL43&gt;AN43</formula>
    </cfRule>
    <cfRule type="expression" dxfId="78" priority="47">
      <formula>AL43=AN43</formula>
    </cfRule>
    <cfRule type="expression" dxfId="77" priority="48">
      <formula>AL43&lt;AN43</formula>
    </cfRule>
  </conditionalFormatting>
  <conditionalFormatting sqref="AN43">
    <cfRule type="expression" dxfId="76" priority="43">
      <formula>AN43&gt;AL43</formula>
    </cfRule>
    <cfRule type="expression" dxfId="75" priority="44">
      <formula>AN43=AL43</formula>
    </cfRule>
    <cfRule type="expression" dxfId="74" priority="45">
      <formula>AN43&lt;AL43</formula>
    </cfRule>
  </conditionalFormatting>
  <conditionalFormatting sqref="AL44">
    <cfRule type="expression" dxfId="73" priority="40">
      <formula>AL44&gt;AN44</formula>
    </cfRule>
    <cfRule type="expression" dxfId="72" priority="41">
      <formula>AL44=AN44</formula>
    </cfRule>
    <cfRule type="expression" dxfId="71" priority="42">
      <formula>AL44&lt;AN44</formula>
    </cfRule>
  </conditionalFormatting>
  <conditionalFormatting sqref="AN44">
    <cfRule type="expression" dxfId="70" priority="37">
      <formula>AN44&gt;AL44</formula>
    </cfRule>
    <cfRule type="expression" dxfId="69" priority="38">
      <formula>AN44=AL44</formula>
    </cfRule>
    <cfRule type="expression" dxfId="68" priority="39">
      <formula>AN44&lt;AL44</formula>
    </cfRule>
  </conditionalFormatting>
  <conditionalFormatting sqref="AD43">
    <cfRule type="expression" dxfId="67" priority="34">
      <formula>AD43&gt;AF43</formula>
    </cfRule>
    <cfRule type="expression" dxfId="66" priority="35">
      <formula>AD43=AF43</formula>
    </cfRule>
    <cfRule type="expression" dxfId="65" priority="36">
      <formula>AD43&lt;AF43</formula>
    </cfRule>
  </conditionalFormatting>
  <conditionalFormatting sqref="AF43">
    <cfRule type="expression" dxfId="64" priority="31">
      <formula>AF43&gt;AD43</formula>
    </cfRule>
    <cfRule type="expression" dxfId="63" priority="32">
      <formula>AF43=AD43</formula>
    </cfRule>
    <cfRule type="expression" dxfId="62" priority="33">
      <formula>AF43&lt;AD43</formula>
    </cfRule>
  </conditionalFormatting>
  <conditionalFormatting sqref="AD44">
    <cfRule type="expression" dxfId="61" priority="28">
      <formula>AD44&gt;AF44</formula>
    </cfRule>
    <cfRule type="expression" dxfId="60" priority="29">
      <formula>AD44=AF44</formula>
    </cfRule>
    <cfRule type="expression" dxfId="59" priority="30">
      <formula>AD44&lt;AF44</formula>
    </cfRule>
  </conditionalFormatting>
  <conditionalFormatting sqref="AF44">
    <cfRule type="expression" dxfId="58" priority="25">
      <formula>AF44&gt;AD44</formula>
    </cfRule>
    <cfRule type="expression" dxfId="57" priority="26">
      <formula>AF44=AD44</formula>
    </cfRule>
    <cfRule type="expression" dxfId="56" priority="27">
      <formula>AF44&lt;AD44</formula>
    </cfRule>
  </conditionalFormatting>
  <conditionalFormatting sqref="V43">
    <cfRule type="expression" dxfId="55" priority="22">
      <formula>V43&gt;X43</formula>
    </cfRule>
    <cfRule type="expression" dxfId="54" priority="23">
      <formula>V43=X43</formula>
    </cfRule>
    <cfRule type="expression" dxfId="53" priority="24">
      <formula>V43&lt;X43</formula>
    </cfRule>
  </conditionalFormatting>
  <conditionalFormatting sqref="X43">
    <cfRule type="expression" dxfId="52" priority="19">
      <formula>X43&gt;V43</formula>
    </cfRule>
    <cfRule type="expression" dxfId="51" priority="20">
      <formula>X43=V43</formula>
    </cfRule>
    <cfRule type="expression" dxfId="50" priority="21">
      <formula>X43&lt;V43</formula>
    </cfRule>
  </conditionalFormatting>
  <conditionalFormatting sqref="V44">
    <cfRule type="expression" dxfId="49" priority="16">
      <formula>V44&gt;X44</formula>
    </cfRule>
    <cfRule type="expression" dxfId="48" priority="17">
      <formula>V44=X44</formula>
    </cfRule>
    <cfRule type="expression" dxfId="47" priority="18">
      <formula>V44&lt;X44</formula>
    </cfRule>
  </conditionalFormatting>
  <conditionalFormatting sqref="X44">
    <cfRule type="expression" dxfId="46" priority="13">
      <formula>X44&gt;V44</formula>
    </cfRule>
    <cfRule type="expression" dxfId="45" priority="14">
      <formula>X44=V44</formula>
    </cfRule>
    <cfRule type="expression" dxfId="44" priority="15">
      <formula>X44&lt;V44</formula>
    </cfRule>
  </conditionalFormatting>
  <conditionalFormatting sqref="V38">
    <cfRule type="expression" dxfId="43" priority="10">
      <formula>V38&gt;X38</formula>
    </cfRule>
    <cfRule type="expression" dxfId="42" priority="11">
      <formula>V38=X38</formula>
    </cfRule>
    <cfRule type="expression" dxfId="41" priority="12">
      <formula>V38&lt;X38</formula>
    </cfRule>
  </conditionalFormatting>
  <conditionalFormatting sqref="X38">
    <cfRule type="expression" dxfId="40" priority="7">
      <formula>X38&gt;V38</formula>
    </cfRule>
    <cfRule type="expression" dxfId="39" priority="8">
      <formula>X38=V38</formula>
    </cfRule>
    <cfRule type="expression" dxfId="38" priority="9">
      <formula>X38&lt;V38</formula>
    </cfRule>
  </conditionalFormatting>
  <conditionalFormatting sqref="V39">
    <cfRule type="expression" dxfId="37" priority="4">
      <formula>V39&gt;X39</formula>
    </cfRule>
    <cfRule type="expression" dxfId="36" priority="5">
      <formula>V39=X39</formula>
    </cfRule>
    <cfRule type="expression" dxfId="35" priority="6">
      <formula>V39&lt;X39</formula>
    </cfRule>
  </conditionalFormatting>
  <conditionalFormatting sqref="X39">
    <cfRule type="expression" dxfId="34" priority="1">
      <formula>X39&gt;V39</formula>
    </cfRule>
    <cfRule type="expression" dxfId="33" priority="2">
      <formula>X39=V39</formula>
    </cfRule>
    <cfRule type="expression" dxfId="32" priority="3">
      <formula>X39&lt;V39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2"/>
  <sheetViews>
    <sheetView showGridLines="0" zoomScale="85" zoomScaleNormal="85" workbookViewId="0">
      <pane xSplit="6" ySplit="3" topLeftCell="G4" activePane="bottomRight" state="frozen"/>
      <selection pane="topRight" activeCell="J1" sqref="J1"/>
      <selection pane="bottomLeft" activeCell="A4" sqref="A4"/>
      <selection pane="bottomRight" activeCell="C13" sqref="C13"/>
    </sheetView>
  </sheetViews>
  <sheetFormatPr defaultRowHeight="15" x14ac:dyDescent="0.25"/>
  <cols>
    <col min="1" max="1" width="1.7109375" style="49" customWidth="1"/>
    <col min="2" max="2" width="6.7109375" style="50" customWidth="1"/>
    <col min="3" max="3" width="15.7109375" style="49" customWidth="1"/>
    <col min="4" max="4" width="6.7109375" style="49" customWidth="1"/>
    <col min="5" max="5" width="6.7109375" style="50" customWidth="1"/>
    <col min="6" max="6" width="0.85546875" style="49" customWidth="1"/>
    <col min="7" max="7" width="0.85546875" style="25" customWidth="1"/>
    <col min="8" max="8" width="1.7109375" style="49" customWidth="1"/>
    <col min="9" max="9" width="6.7109375" style="50" hidden="1" customWidth="1"/>
    <col min="10" max="16384" width="9.140625" style="49"/>
  </cols>
  <sheetData>
    <row r="1" spans="2:9" ht="5.0999999999999996" customHeight="1" x14ac:dyDescent="0.25"/>
    <row r="2" spans="2:9" ht="20.100000000000001" customHeight="1" x14ac:dyDescent="0.25">
      <c r="B2" s="16" t="s">
        <v>48</v>
      </c>
      <c r="C2" s="18" t="s">
        <v>13</v>
      </c>
      <c r="D2" s="17" t="s">
        <v>49</v>
      </c>
      <c r="E2" s="19" t="s">
        <v>27</v>
      </c>
    </row>
    <row r="3" spans="2:9" ht="3" customHeight="1" x14ac:dyDescent="0.25"/>
    <row r="4" spans="2:9" ht="3" customHeight="1" x14ac:dyDescent="0.25"/>
    <row r="5" spans="2:9" ht="15.95" customHeight="1" x14ac:dyDescent="0.25">
      <c r="B5" s="52">
        <v>1</v>
      </c>
      <c r="C5" s="7" t="str">
        <f>VLOOKUP(LARGE(GRUPOS!$J$7:$J$45,B5),GRUPOS!$J$7:$K$45,2,0)</f>
        <v>Inglaterra</v>
      </c>
      <c r="D5" s="55">
        <f>VLOOKUP($C5,GRUPOS!$K$7:$L$45,2,0)</f>
        <v>7</v>
      </c>
      <c r="E5" s="11">
        <f>VLOOKUP($C5,GRUPOS!$K$7:$Q$45,7,0)</f>
        <v>7</v>
      </c>
      <c r="I5" s="78">
        <f>VLOOKUP(LARGE(GRUPOS!$J$7:$J$45,B5),GRUPOS!$J$7:$J$45,1,0)</f>
        <v>8.4269999999999996</v>
      </c>
    </row>
    <row r="6" spans="2:9" ht="15.95" customHeight="1" x14ac:dyDescent="0.25">
      <c r="B6" s="53">
        <f>B5+1</f>
        <v>2</v>
      </c>
      <c r="C6" s="8" t="str">
        <f>VLOOKUP(LARGE(GRUPOS!$J$7:$J$45,B6),GRUPOS!$J$7:$K$45,2,0)</f>
        <v>Portugal</v>
      </c>
      <c r="D6" s="73">
        <f>VLOOKUP($C6,GRUPOS!$K$7:$L$45,2,0)</f>
        <v>7</v>
      </c>
      <c r="E6" s="13">
        <f>VLOOKUP($C6,GRUPOS!$K$7:$Q$45,7,0)</f>
        <v>4</v>
      </c>
      <c r="I6" s="78">
        <f>VLOOKUP(LARGE(GRUPOS!$J$7:$J$45,B6),GRUPOS!$J$7:$J$45,1,0)</f>
        <v>8.1440000000000001</v>
      </c>
    </row>
    <row r="7" spans="2:9" ht="15.95" customHeight="1" x14ac:dyDescent="0.25">
      <c r="B7" s="53">
        <f t="shared" ref="B7:B36" si="0">B6+1</f>
        <v>3</v>
      </c>
      <c r="C7" s="8" t="str">
        <f>VLOOKUP(LARGE(GRUPOS!$J$7:$J$45,B7),GRUPOS!$J$7:$K$45,2,0)</f>
        <v>Marrocos</v>
      </c>
      <c r="D7" s="73">
        <f>VLOOKUP($C7,GRUPOS!$K$7:$L$45,2,0)</f>
        <v>7</v>
      </c>
      <c r="E7" s="13">
        <f>VLOOKUP($C7,GRUPOS!$K$7:$Q$45,7,0)</f>
        <v>4</v>
      </c>
      <c r="I7" s="78">
        <f>VLOOKUP(LARGE(GRUPOS!$J$7:$J$45,B7),GRUPOS!$J$7:$J$45,1,0)</f>
        <v>8.1340000000000003</v>
      </c>
    </row>
    <row r="8" spans="2:9" ht="15.95" customHeight="1" x14ac:dyDescent="0.25">
      <c r="B8" s="53">
        <f t="shared" si="0"/>
        <v>4</v>
      </c>
      <c r="C8" s="8" t="str">
        <f>VLOOKUP(LARGE(GRUPOS!$J$7:$J$45,B8),GRUPOS!$J$7:$K$45,2,0)</f>
        <v>Holanda</v>
      </c>
      <c r="D8" s="73">
        <f>VLOOKUP($C8,GRUPOS!$K$7:$L$45,2,0)</f>
        <v>7</v>
      </c>
      <c r="E8" s="13">
        <f>VLOOKUP($C8,GRUPOS!$K$7:$Q$45,7,0)</f>
        <v>4</v>
      </c>
      <c r="I8" s="78">
        <f>VLOOKUP(LARGE(GRUPOS!$J$7:$J$45,B8),GRUPOS!$J$7:$J$45,1,0)</f>
        <v>8.1140000000000008</v>
      </c>
    </row>
    <row r="9" spans="2:9" ht="15.95" customHeight="1" x14ac:dyDescent="0.25">
      <c r="B9" s="53">
        <f t="shared" si="0"/>
        <v>5</v>
      </c>
      <c r="C9" s="8" t="str">
        <f>VLOOKUP(LARGE(GRUPOS!$J$7:$J$45,B9),GRUPOS!$J$7:$K$45,2,0)</f>
        <v>França</v>
      </c>
      <c r="D9" s="73">
        <f>VLOOKUP($C9,GRUPOS!$K$7:$L$45,2,0)</f>
        <v>6</v>
      </c>
      <c r="E9" s="13">
        <f>VLOOKUP($C9,GRUPOS!$K$7:$Q$45,7,0)</f>
        <v>4</v>
      </c>
      <c r="I9" s="78">
        <f>VLOOKUP(LARGE(GRUPOS!$J$7:$J$45,B9),GRUPOS!$J$7:$J$45,1,0)</f>
        <v>7.0340000000000007</v>
      </c>
    </row>
    <row r="10" spans="2:9" ht="15.95" customHeight="1" x14ac:dyDescent="0.25">
      <c r="B10" s="53">
        <f t="shared" si="0"/>
        <v>6</v>
      </c>
      <c r="C10" s="8" t="str">
        <f>VLOOKUP(LARGE(GRUPOS!$J$7:$J$45,B10),GRUPOS!$J$7:$K$45,2,0)</f>
        <v>Brasil</v>
      </c>
      <c r="D10" s="73">
        <f>VLOOKUP($C10,GRUPOS!$K$7:$L$45,2,0)</f>
        <v>6</v>
      </c>
      <c r="E10" s="13">
        <f>VLOOKUP($C10,GRUPOS!$K$7:$Q$45,7,0)</f>
        <v>3</v>
      </c>
      <c r="I10" s="78">
        <f>VLOOKUP(LARGE(GRUPOS!$J$7:$J$45,B10),GRUPOS!$J$7:$J$45,1,0)</f>
        <v>6.9630000000000001</v>
      </c>
    </row>
    <row r="11" spans="2:9" ht="15.95" customHeight="1" x14ac:dyDescent="0.25">
      <c r="B11" s="53">
        <f t="shared" si="0"/>
        <v>7</v>
      </c>
      <c r="C11" s="8" t="str">
        <f>VLOOKUP(LARGE(GRUPOS!$J$7:$J$45,B11),GRUPOS!$J$7:$K$45,2,0)</f>
        <v>Austrália</v>
      </c>
      <c r="D11" s="73">
        <f>VLOOKUP($C11,GRUPOS!$K$7:$L$45,2,0)</f>
        <v>6</v>
      </c>
      <c r="E11" s="13">
        <f>VLOOKUP($C11,GRUPOS!$K$7:$Q$45,7,0)</f>
        <v>3</v>
      </c>
      <c r="I11" s="78">
        <f>VLOOKUP(LARGE(GRUPOS!$J$7:$J$45,B11),GRUPOS!$J$7:$J$45,1,0)</f>
        <v>6.9429999999999996</v>
      </c>
    </row>
    <row r="12" spans="2:9" ht="15.95" customHeight="1" x14ac:dyDescent="0.25">
      <c r="B12" s="53">
        <f t="shared" si="0"/>
        <v>8</v>
      </c>
      <c r="C12" s="8" t="str">
        <f>VLOOKUP(LARGE(GRUPOS!$J$7:$J$45,B12),GRUPOS!$J$7:$K$45,2,0)</f>
        <v>Argentina</v>
      </c>
      <c r="D12" s="73">
        <f>VLOOKUP($C12,GRUPOS!$K$7:$L$45,2,0)</f>
        <v>6</v>
      </c>
      <c r="E12" s="13">
        <f>VLOOKUP($C12,GRUPOS!$K$7:$Q$45,7,0)</f>
        <v>3</v>
      </c>
      <c r="I12" s="78">
        <f>VLOOKUP(LARGE(GRUPOS!$J$7:$J$45,B12),GRUPOS!$J$7:$J$45,1,0)</f>
        <v>6.923</v>
      </c>
    </row>
    <row r="13" spans="2:9" ht="15.95" customHeight="1" x14ac:dyDescent="0.25">
      <c r="B13" s="53">
        <f t="shared" si="0"/>
        <v>9</v>
      </c>
      <c r="C13" s="8" t="str">
        <f>VLOOKUP(LARGE(GRUPOS!$J$7:$J$45,B13),GRUPOS!$J$7:$K$45,2,0)</f>
        <v>Senegal</v>
      </c>
      <c r="D13" s="73">
        <f>VLOOKUP($C13,GRUPOS!$K$7:$L$45,2,0)</f>
        <v>6</v>
      </c>
      <c r="E13" s="13">
        <f>VLOOKUP($C13,GRUPOS!$K$7:$Q$45,7,0)</f>
        <v>3</v>
      </c>
      <c r="I13" s="78">
        <f>VLOOKUP(LARGE(GRUPOS!$J$7:$J$45,B13),GRUPOS!$J$7:$J$45,1,0)</f>
        <v>6.9130000000000003</v>
      </c>
    </row>
    <row r="14" spans="2:9" ht="15.95" customHeight="1" x14ac:dyDescent="0.25">
      <c r="B14" s="53">
        <f t="shared" si="0"/>
        <v>10</v>
      </c>
      <c r="C14" s="8" t="str">
        <f>VLOOKUP(LARGE(GRUPOS!$J$7:$J$45,B14),GRUPOS!$J$7:$K$45,2,0)</f>
        <v>Japão</v>
      </c>
      <c r="D14" s="73">
        <f>VLOOKUP($C14,GRUPOS!$K$7:$L$45,2,0)</f>
        <v>6</v>
      </c>
      <c r="E14" s="13">
        <f>VLOOKUP($C14,GRUPOS!$K$7:$Q$45,7,0)</f>
        <v>2</v>
      </c>
      <c r="I14" s="78">
        <f>VLOOKUP(LARGE(GRUPOS!$J$7:$J$45,B14),GRUPOS!$J$7:$J$45,1,0)</f>
        <v>6.8520000000000003</v>
      </c>
    </row>
    <row r="15" spans="2:9" ht="15.95" customHeight="1" x14ac:dyDescent="0.25">
      <c r="B15" s="53">
        <f t="shared" si="0"/>
        <v>11</v>
      </c>
      <c r="C15" s="8" t="str">
        <f>VLOOKUP(LARGE(GRUPOS!$J$7:$J$45,B15),GRUPOS!$J$7:$K$45,2,0)</f>
        <v>Croácia</v>
      </c>
      <c r="D15" s="73">
        <f>VLOOKUP($C15,GRUPOS!$K$7:$L$45,2,0)</f>
        <v>5</v>
      </c>
      <c r="E15" s="13">
        <f>VLOOKUP($C15,GRUPOS!$K$7:$Q$45,7,0)</f>
        <v>3</v>
      </c>
      <c r="I15" s="78">
        <f>VLOOKUP(LARGE(GRUPOS!$J$7:$J$45,B15),GRUPOS!$J$7:$J$45,1,0)</f>
        <v>5.8229999999999995</v>
      </c>
    </row>
    <row r="16" spans="2:9" ht="15.95" customHeight="1" x14ac:dyDescent="0.25">
      <c r="B16" s="53">
        <f t="shared" si="0"/>
        <v>12</v>
      </c>
      <c r="C16" s="8" t="str">
        <f>VLOOKUP(LARGE(GRUPOS!$J$7:$J$45,B16),GRUPOS!$J$7:$K$45,2,0)</f>
        <v>E. Unidos</v>
      </c>
      <c r="D16" s="73">
        <f>VLOOKUP($C16,GRUPOS!$K$7:$L$45,2,0)</f>
        <v>5</v>
      </c>
      <c r="E16" s="13">
        <f>VLOOKUP($C16,GRUPOS!$K$7:$Q$45,7,0)</f>
        <v>1</v>
      </c>
      <c r="I16" s="78">
        <f>VLOOKUP(LARGE(GRUPOS!$J$7:$J$45,B16),GRUPOS!$J$7:$J$45,1,0)</f>
        <v>5.6109999999999998</v>
      </c>
    </row>
    <row r="17" spans="2:9" ht="15.95" customHeight="1" x14ac:dyDescent="0.25">
      <c r="B17" s="53">
        <f t="shared" si="0"/>
        <v>13</v>
      </c>
      <c r="C17" s="8" t="str">
        <f>VLOOKUP(LARGE(GRUPOS!$J$7:$J$45,B17),GRUPOS!$J$7:$K$45,2,0)</f>
        <v>Espanha</v>
      </c>
      <c r="D17" s="73">
        <f>VLOOKUP($C17,GRUPOS!$K$7:$L$45,2,0)</f>
        <v>4</v>
      </c>
      <c r="E17" s="13">
        <f>VLOOKUP($C17,GRUPOS!$K$7:$Q$45,7,0)</f>
        <v>8</v>
      </c>
      <c r="I17" s="78">
        <f>VLOOKUP(LARGE(GRUPOS!$J$7:$J$45,B17),GRUPOS!$J$7:$J$45,1,0)</f>
        <v>5.258</v>
      </c>
    </row>
    <row r="18" spans="2:9" ht="15.95" customHeight="1" x14ac:dyDescent="0.25">
      <c r="B18" s="53">
        <f t="shared" si="0"/>
        <v>14</v>
      </c>
      <c r="C18" s="8" t="str">
        <f>VLOOKUP(LARGE(GRUPOS!$J$7:$J$45,B18),GRUPOS!$J$7:$K$45,2,0)</f>
        <v>Alemanha</v>
      </c>
      <c r="D18" s="73">
        <f>VLOOKUP($C18,GRUPOS!$K$7:$L$45,2,0)</f>
        <v>4</v>
      </c>
      <c r="E18" s="13">
        <f>VLOOKUP($C18,GRUPOS!$K$7:$Q$45,7,0)</f>
        <v>4</v>
      </c>
      <c r="I18" s="78">
        <f>VLOOKUP(LARGE(GRUPOS!$J$7:$J$45,B18),GRUPOS!$J$7:$J$45,1,0)</f>
        <v>4.8640000000000008</v>
      </c>
    </row>
    <row r="19" spans="2:9" ht="15.95" customHeight="1" x14ac:dyDescent="0.25">
      <c r="B19" s="53">
        <f t="shared" si="0"/>
        <v>15</v>
      </c>
      <c r="C19" s="8" t="str">
        <f>VLOOKUP(LARGE(GRUPOS!$J$7:$J$45,B19),GRUPOS!$J$7:$K$45,2,0)</f>
        <v>Uruguai</v>
      </c>
      <c r="D19" s="73">
        <f>VLOOKUP($C19,GRUPOS!$K$7:$L$45,2,0)</f>
        <v>4</v>
      </c>
      <c r="E19" s="13">
        <f>VLOOKUP($C19,GRUPOS!$K$7:$Q$45,7,0)</f>
        <v>2</v>
      </c>
      <c r="I19" s="78">
        <f>VLOOKUP(LARGE(GRUPOS!$J$7:$J$45,B19),GRUPOS!$J$7:$J$45,1,0)</f>
        <v>4.6820000000000004</v>
      </c>
    </row>
    <row r="20" spans="2:9" ht="15.95" customHeight="1" x14ac:dyDescent="0.25">
      <c r="B20" s="53">
        <f t="shared" si="0"/>
        <v>16</v>
      </c>
      <c r="C20" s="8" t="str">
        <f>VLOOKUP(LARGE(GRUPOS!$J$7:$J$45,B20),GRUPOS!$J$7:$K$45,2,0)</f>
        <v>México</v>
      </c>
      <c r="D20" s="73">
        <f>VLOOKUP($C20,GRUPOS!$K$7:$L$45,2,0)</f>
        <v>4</v>
      </c>
      <c r="E20" s="13">
        <f>VLOOKUP($C20,GRUPOS!$K$7:$Q$45,7,0)</f>
        <v>2</v>
      </c>
      <c r="I20" s="78">
        <f>VLOOKUP(LARGE(GRUPOS!$J$7:$J$45,B20),GRUPOS!$J$7:$J$45,1,0)</f>
        <v>4.6320000000000006</v>
      </c>
    </row>
    <row r="21" spans="2:9" ht="15.95" customHeight="1" x14ac:dyDescent="0.25">
      <c r="B21" s="53">
        <f t="shared" si="0"/>
        <v>17</v>
      </c>
      <c r="C21" s="8" t="str">
        <f>VLOOKUP(LARGE(GRUPOS!$J$7:$J$45,B21),GRUPOS!$J$7:$K$45,2,0)</f>
        <v>Equador</v>
      </c>
      <c r="D21" s="73">
        <f>VLOOKUP($C21,GRUPOS!$K$7:$L$45,2,0)</f>
        <v>4</v>
      </c>
      <c r="E21" s="13">
        <f>VLOOKUP($C21,GRUPOS!$K$7:$Q$45,7,0)</f>
        <v>2</v>
      </c>
      <c r="I21" s="78">
        <f>VLOOKUP(LARGE(GRUPOS!$J$7:$J$45,B21),GRUPOS!$J$7:$J$45,1,0)</f>
        <v>4.6120000000000001</v>
      </c>
    </row>
    <row r="22" spans="2:9" ht="15.95" customHeight="1" x14ac:dyDescent="0.25">
      <c r="B22" s="53">
        <f t="shared" si="0"/>
        <v>18</v>
      </c>
      <c r="C22" s="8" t="str">
        <f>VLOOKUP(LARGE(GRUPOS!$J$7:$J$45,B22),GRUPOS!$J$7:$K$45,2,0)</f>
        <v>Tunísia</v>
      </c>
      <c r="D22" s="73">
        <f>VLOOKUP($C22,GRUPOS!$K$7:$L$45,2,0)</f>
        <v>4</v>
      </c>
      <c r="E22" s="13">
        <f>VLOOKUP($C22,GRUPOS!$K$7:$Q$45,7,0)</f>
        <v>0</v>
      </c>
      <c r="I22" s="78">
        <f>VLOOKUP(LARGE(GRUPOS!$J$7:$J$45,B22),GRUPOS!$J$7:$J$45,1,0)</f>
        <v>4.4400000000000004</v>
      </c>
    </row>
    <row r="23" spans="2:9" ht="15.95" customHeight="1" x14ac:dyDescent="0.25">
      <c r="B23" s="53">
        <f t="shared" si="0"/>
        <v>19</v>
      </c>
      <c r="C23" s="8" t="str">
        <f>VLOOKUP(LARGE(GRUPOS!$J$7:$J$45,B23),GRUPOS!$J$7:$K$45,2,0)</f>
        <v>Polônia</v>
      </c>
      <c r="D23" s="73">
        <f>VLOOKUP($C23,GRUPOS!$K$7:$L$45,2,0)</f>
        <v>4</v>
      </c>
      <c r="E23" s="13">
        <f>VLOOKUP($C23,GRUPOS!$K$7:$Q$45,7,0)</f>
        <v>0</v>
      </c>
      <c r="I23" s="78">
        <f>VLOOKUP(LARGE(GRUPOS!$J$7:$J$45,B23),GRUPOS!$J$7:$J$45,1,0)</f>
        <v>4.42</v>
      </c>
    </row>
    <row r="24" spans="2:9" ht="15.95" customHeight="1" x14ac:dyDescent="0.25">
      <c r="B24" s="53">
        <f t="shared" si="0"/>
        <v>20</v>
      </c>
      <c r="C24" s="8" t="str">
        <f>VLOOKUP(LARGE(GRUPOS!$J$7:$J$45,B24),GRUPOS!$J$7:$K$45,2,0)</f>
        <v>Bélgica</v>
      </c>
      <c r="D24" s="73">
        <f>VLOOKUP($C24,GRUPOS!$K$7:$L$45,2,0)</f>
        <v>4</v>
      </c>
      <c r="E24" s="13">
        <f>VLOOKUP($C24,GRUPOS!$K$7:$Q$45,7,0)</f>
        <v>-1</v>
      </c>
      <c r="I24" s="78">
        <f>VLOOKUP(LARGE(GRUPOS!$J$7:$J$45,B24),GRUPOS!$J$7:$J$45,1,0)</f>
        <v>4.3689999999999998</v>
      </c>
    </row>
    <row r="25" spans="2:9" ht="15.95" customHeight="1" x14ac:dyDescent="0.25">
      <c r="B25" s="53">
        <f t="shared" si="0"/>
        <v>21</v>
      </c>
      <c r="C25" s="8" t="str">
        <f>VLOOKUP(LARGE(GRUPOS!$J$7:$J$45,B25),GRUPOS!$J$7:$K$45,2,0)</f>
        <v>Gana</v>
      </c>
      <c r="D25" s="73">
        <f>VLOOKUP($C25,GRUPOS!$K$7:$L$45,2,0)</f>
        <v>3</v>
      </c>
      <c r="E25" s="13">
        <f>VLOOKUP($C25,GRUPOS!$K$7:$Q$45,7,0)</f>
        <v>3</v>
      </c>
      <c r="I25" s="78">
        <f>VLOOKUP(LARGE(GRUPOS!$J$7:$J$45,B25),GRUPOS!$J$7:$J$45,1,0)</f>
        <v>3.6529999999999996</v>
      </c>
    </row>
    <row r="26" spans="2:9" ht="15.95" customHeight="1" x14ac:dyDescent="0.25">
      <c r="B26" s="53">
        <f t="shared" si="0"/>
        <v>22</v>
      </c>
      <c r="C26" s="8" t="str">
        <f>VLOOKUP(LARGE(GRUPOS!$J$7:$J$45,B26),GRUPOS!$J$7:$K$45,2,0)</f>
        <v>Irã</v>
      </c>
      <c r="D26" s="73">
        <f>VLOOKUP($C26,GRUPOS!$K$7:$L$45,2,0)</f>
        <v>3</v>
      </c>
      <c r="E26" s="13">
        <f>VLOOKUP($C26,GRUPOS!$K$7:$Q$45,7,0)</f>
        <v>3</v>
      </c>
      <c r="I26" s="78">
        <f>VLOOKUP(LARGE(GRUPOS!$J$7:$J$45,B26),GRUPOS!$J$7:$J$45,1,0)</f>
        <v>3.613</v>
      </c>
    </row>
    <row r="27" spans="2:9" ht="15.95" customHeight="1" x14ac:dyDescent="0.25">
      <c r="B27" s="53">
        <f t="shared" si="0"/>
        <v>23</v>
      </c>
      <c r="C27" s="8" t="str">
        <f>VLOOKUP(LARGE(GRUPOS!$J$7:$J$45,B27),GRUPOS!$J$7:$K$45,2,0)</f>
        <v>Suíça</v>
      </c>
      <c r="D27" s="73">
        <f>VLOOKUP($C27,GRUPOS!$K$7:$L$45,2,0)</f>
        <v>3</v>
      </c>
      <c r="E27" s="13">
        <f>VLOOKUP($C27,GRUPOS!$K$7:$Q$45,7,0)</f>
        <v>1</v>
      </c>
      <c r="I27" s="78">
        <f>VLOOKUP(LARGE(GRUPOS!$J$7:$J$45,B27),GRUPOS!$J$7:$J$45,1,0)</f>
        <v>3.4410000000000003</v>
      </c>
    </row>
    <row r="28" spans="2:9" ht="15.95" customHeight="1" x14ac:dyDescent="0.25">
      <c r="B28" s="53">
        <f t="shared" si="0"/>
        <v>24</v>
      </c>
      <c r="C28" s="8" t="str">
        <f>VLOOKUP(LARGE(GRUPOS!$J$7:$J$45,B28),GRUPOS!$J$7:$K$45,2,0)</f>
        <v>A. Saudita</v>
      </c>
      <c r="D28" s="73">
        <f>VLOOKUP($C28,GRUPOS!$K$7:$L$45,2,0)</f>
        <v>3</v>
      </c>
      <c r="E28" s="13">
        <f>VLOOKUP($C28,GRUPOS!$K$7:$Q$45,7,0)</f>
        <v>1</v>
      </c>
      <c r="I28" s="78">
        <f>VLOOKUP(LARGE(GRUPOS!$J$7:$J$45,B28),GRUPOS!$J$7:$J$45,1,0)</f>
        <v>3.4210000000000003</v>
      </c>
    </row>
    <row r="29" spans="2:9" ht="15.95" customHeight="1" x14ac:dyDescent="0.25">
      <c r="B29" s="53">
        <f t="shared" si="0"/>
        <v>25</v>
      </c>
      <c r="C29" s="8" t="str">
        <f>VLOOKUP(LARGE(GRUPOS!$J$7:$J$45,B29),GRUPOS!$J$7:$K$45,2,0)</f>
        <v>Costa Rica</v>
      </c>
      <c r="D29" s="73">
        <f>VLOOKUP($C29,GRUPOS!$K$7:$L$45,2,0)</f>
        <v>3</v>
      </c>
      <c r="E29" s="13">
        <f>VLOOKUP($C29,GRUPOS!$K$7:$Q$45,7,0)</f>
        <v>-1</v>
      </c>
      <c r="I29" s="78">
        <f>VLOOKUP(LARGE(GRUPOS!$J$7:$J$45,B29),GRUPOS!$J$7:$J$45,1,0)</f>
        <v>3.2290000000000001</v>
      </c>
    </row>
    <row r="30" spans="2:9" ht="15.95" customHeight="1" x14ac:dyDescent="0.25">
      <c r="B30" s="53">
        <f t="shared" si="0"/>
        <v>26</v>
      </c>
      <c r="C30" s="8" t="str">
        <f>VLOOKUP(LARGE(GRUPOS!$J$7:$J$45,B30),GRUPOS!$J$7:$K$45,2,0)</f>
        <v>C. do Sul</v>
      </c>
      <c r="D30" s="73">
        <f>VLOOKUP($C30,GRUPOS!$K$7:$L$45,2,0)</f>
        <v>2</v>
      </c>
      <c r="E30" s="13">
        <f>VLOOKUP($C30,GRUPOS!$K$7:$Q$45,7,0)</f>
        <v>-1</v>
      </c>
      <c r="I30" s="78">
        <f>VLOOKUP(LARGE(GRUPOS!$J$7:$J$45,B30),GRUPOS!$J$7:$J$45,1,0)</f>
        <v>2.2090000000000001</v>
      </c>
    </row>
    <row r="31" spans="2:9" ht="15.95" customHeight="1" x14ac:dyDescent="0.25">
      <c r="B31" s="53">
        <f t="shared" si="0"/>
        <v>27</v>
      </c>
      <c r="C31" s="8" t="str">
        <f>VLOOKUP(LARGE(GRUPOS!$J$7:$J$45,B31),GRUPOS!$J$7:$K$45,2,0)</f>
        <v>Sérvia</v>
      </c>
      <c r="D31" s="73">
        <f>VLOOKUP($C31,GRUPOS!$K$7:$L$45,2,0)</f>
        <v>1</v>
      </c>
      <c r="E31" s="13">
        <f>VLOOKUP($C31,GRUPOS!$K$7:$Q$45,7,0)</f>
        <v>3</v>
      </c>
      <c r="I31" s="78">
        <f>VLOOKUP(LARGE(GRUPOS!$J$7:$J$45,B31),GRUPOS!$J$7:$J$45,1,0)</f>
        <v>1.4430000000000001</v>
      </c>
    </row>
    <row r="32" spans="2:9" ht="15.95" customHeight="1" x14ac:dyDescent="0.25">
      <c r="B32" s="53">
        <f t="shared" si="0"/>
        <v>28</v>
      </c>
      <c r="C32" s="8" t="str">
        <f>VLOOKUP(LARGE(GRUPOS!$J$7:$J$45,B32),GRUPOS!$J$7:$K$45,2,0)</f>
        <v>Dinamarca</v>
      </c>
      <c r="D32" s="73">
        <f>VLOOKUP($C32,GRUPOS!$K$7:$L$45,2,0)</f>
        <v>1</v>
      </c>
      <c r="E32" s="13">
        <f>VLOOKUP($C32,GRUPOS!$K$7:$Q$45,7,0)</f>
        <v>1</v>
      </c>
      <c r="I32" s="78">
        <f>VLOOKUP(LARGE(GRUPOS!$J$7:$J$45,B32),GRUPOS!$J$7:$J$45,1,0)</f>
        <v>1.2210000000000001</v>
      </c>
    </row>
    <row r="33" spans="2:26" ht="15.95" customHeight="1" x14ac:dyDescent="0.25">
      <c r="B33" s="53">
        <f t="shared" si="0"/>
        <v>29</v>
      </c>
      <c r="C33" s="8" t="str">
        <f>VLOOKUP(LARGE(GRUPOS!$J$7:$J$45,B33),GRUPOS!$J$7:$K$45,2,0)</f>
        <v>Camarões</v>
      </c>
      <c r="D33" s="73">
        <f>VLOOKUP($C33,GRUPOS!$K$7:$L$45,2,0)</f>
        <v>1</v>
      </c>
      <c r="E33" s="13">
        <f>VLOOKUP($C33,GRUPOS!$K$7:$Q$45,7,0)</f>
        <v>0</v>
      </c>
      <c r="I33" s="78">
        <f>VLOOKUP(LARGE(GRUPOS!$J$7:$J$45,B33),GRUPOS!$J$7:$J$45,1,0)</f>
        <v>1.1299999999999999</v>
      </c>
    </row>
    <row r="34" spans="2:26" ht="15.95" customHeight="1" x14ac:dyDescent="0.25">
      <c r="B34" s="53">
        <f t="shared" si="0"/>
        <v>30</v>
      </c>
      <c r="C34" s="8" t="str">
        <f>VLOOKUP(LARGE(GRUPOS!$J$7:$J$45,B34),GRUPOS!$J$7:$K$45,2,0)</f>
        <v>P. de Gales</v>
      </c>
      <c r="D34" s="73">
        <f>VLOOKUP($C34,GRUPOS!$K$7:$L$45,2,0)</f>
        <v>1</v>
      </c>
      <c r="E34" s="13">
        <f>VLOOKUP($C34,GRUPOS!$K$7:$Q$45,7,0)</f>
        <v>-4</v>
      </c>
      <c r="I34" s="78">
        <f>VLOOKUP(LARGE(GRUPOS!$J$7:$J$45,B34),GRUPOS!$J$7:$J$45,1,0)</f>
        <v>0.70599999999999996</v>
      </c>
    </row>
    <row r="35" spans="2:26" ht="15.95" customHeight="1" x14ac:dyDescent="0.25">
      <c r="B35" s="53">
        <f t="shared" si="0"/>
        <v>31</v>
      </c>
      <c r="C35" s="8" t="str">
        <f>VLOOKUP(LARGE(GRUPOS!$J$7:$J$45,B35),GRUPOS!$J$7:$K$45,2,0)</f>
        <v>Canadá</v>
      </c>
      <c r="D35" s="73">
        <f>VLOOKUP($C35,GRUPOS!$K$7:$L$45,2,0)</f>
        <v>0</v>
      </c>
      <c r="E35" s="13">
        <f>VLOOKUP($C35,GRUPOS!$K$7:$Q$45,7,0)</f>
        <v>0</v>
      </c>
      <c r="I35" s="78">
        <f>VLOOKUP(LARGE(GRUPOS!$J$7:$J$45,B35),GRUPOS!$J$7:$J$45,1,0)</f>
        <v>0.02</v>
      </c>
    </row>
    <row r="36" spans="2:26" ht="15.95" customHeight="1" x14ac:dyDescent="0.25">
      <c r="B36" s="54">
        <f t="shared" si="0"/>
        <v>32</v>
      </c>
      <c r="C36" s="9" t="str">
        <f>VLOOKUP(LARGE(GRUPOS!$J$7:$J$45,B36),GRUPOS!$J$7:$K$45,2,0)</f>
        <v>Catar</v>
      </c>
      <c r="D36" s="74">
        <f>VLOOKUP($C36,GRUPOS!$K$7:$L$45,2,0)</f>
        <v>0</v>
      </c>
      <c r="E36" s="15">
        <f>VLOOKUP($C36,GRUPOS!$K$7:$Q$45,7,0)</f>
        <v>-4</v>
      </c>
      <c r="I36" s="78">
        <f>VLOOKUP(LARGE(GRUPOS!$J$7:$J$45,B36),GRUPOS!$J$7:$J$45,1,0)</f>
        <v>-0.39400000000000002</v>
      </c>
    </row>
    <row r="37" spans="2:26" ht="5.0999999999999996" customHeight="1" x14ac:dyDescent="0.25"/>
    <row r="41" spans="2:26" x14ac:dyDescent="0.25">
      <c r="F41" s="51"/>
    </row>
    <row r="42" spans="2:26" s="3" customFormat="1" x14ac:dyDescent="0.25">
      <c r="B42" s="50"/>
      <c r="C42" s="49"/>
      <c r="D42" s="49"/>
      <c r="E42" s="50"/>
      <c r="F42" s="51"/>
      <c r="G42" s="25"/>
      <c r="H42" s="49"/>
      <c r="I42" s="50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2:26" s="3" customFormat="1" x14ac:dyDescent="0.25">
      <c r="B43" s="50"/>
      <c r="C43" s="49"/>
      <c r="D43" s="49"/>
      <c r="E43" s="50"/>
      <c r="F43" s="51"/>
      <c r="G43" s="25"/>
      <c r="H43" s="49"/>
      <c r="I43" s="50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2:26" s="3" customFormat="1" x14ac:dyDescent="0.25">
      <c r="B44" s="50"/>
      <c r="C44" s="49"/>
      <c r="D44" s="49"/>
      <c r="E44" s="50"/>
      <c r="F44" s="51"/>
      <c r="G44" s="25"/>
      <c r="H44" s="49"/>
      <c r="I44" s="50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2:26" s="3" customFormat="1" x14ac:dyDescent="0.25">
      <c r="B45" s="50"/>
      <c r="C45" s="49"/>
      <c r="D45" s="49"/>
      <c r="E45" s="50"/>
      <c r="F45" s="51"/>
      <c r="G45" s="25"/>
      <c r="H45" s="49"/>
      <c r="I45" s="50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2:26" s="3" customFormat="1" x14ac:dyDescent="0.25">
      <c r="B46" s="50"/>
      <c r="C46" s="49"/>
      <c r="D46" s="49"/>
      <c r="E46" s="50"/>
      <c r="F46" s="51"/>
      <c r="G46" s="25"/>
      <c r="H46" s="49"/>
      <c r="I46" s="50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2:26" s="3" customFormat="1" x14ac:dyDescent="0.25">
      <c r="B47" s="50"/>
      <c r="C47" s="49"/>
      <c r="D47" s="49"/>
      <c r="E47" s="50"/>
      <c r="F47" s="51"/>
      <c r="G47" s="25"/>
      <c r="H47" s="49"/>
      <c r="I47" s="50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2:26" s="3" customFormat="1" x14ac:dyDescent="0.25">
      <c r="B48" s="50"/>
      <c r="C48" s="49"/>
      <c r="D48" s="49"/>
      <c r="E48" s="50"/>
      <c r="F48" s="51"/>
      <c r="G48" s="25"/>
      <c r="H48" s="49"/>
      <c r="I48" s="50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2:26" s="3" customFormat="1" x14ac:dyDescent="0.25">
      <c r="B49" s="50"/>
      <c r="C49" s="49"/>
      <c r="D49" s="49"/>
      <c r="E49" s="50"/>
      <c r="F49" s="51"/>
      <c r="G49" s="25"/>
      <c r="H49" s="49"/>
      <c r="I49" s="50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2:26" s="3" customFormat="1" x14ac:dyDescent="0.25">
      <c r="B50" s="50"/>
      <c r="C50" s="49"/>
      <c r="D50" s="49"/>
      <c r="E50" s="50"/>
      <c r="F50" s="51"/>
      <c r="G50" s="25"/>
      <c r="H50" s="49"/>
      <c r="I50" s="50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2:26" s="3" customFormat="1" x14ac:dyDescent="0.25">
      <c r="B51" s="50"/>
      <c r="C51" s="49"/>
      <c r="D51" s="49"/>
      <c r="E51" s="50"/>
      <c r="F51" s="51"/>
      <c r="G51" s="25"/>
      <c r="H51" s="49"/>
      <c r="I51" s="50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2:26" s="3" customFormat="1" x14ac:dyDescent="0.25">
      <c r="B52" s="50"/>
      <c r="C52" s="49"/>
      <c r="D52" s="49"/>
      <c r="E52" s="50"/>
      <c r="F52" s="51"/>
      <c r="G52" s="25"/>
      <c r="H52" s="49"/>
      <c r="I52" s="50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</sheetData>
  <sheetProtection password="CDB5" sheet="1" objects="1" scenarios="1" selectLockedCells="1"/>
  <conditionalFormatting sqref="B10:E10">
    <cfRule type="expression" dxfId="31" priority="63">
      <formula>$C10="Brasil"</formula>
    </cfRule>
  </conditionalFormatting>
  <conditionalFormatting sqref="B5:E5">
    <cfRule type="expression" dxfId="30" priority="31">
      <formula>$C5="Brasil"</formula>
    </cfRule>
  </conditionalFormatting>
  <conditionalFormatting sqref="B6:E6">
    <cfRule type="expression" dxfId="29" priority="30">
      <formula>$C6="Brasil"</formula>
    </cfRule>
  </conditionalFormatting>
  <conditionalFormatting sqref="B7:E7">
    <cfRule type="expression" dxfId="28" priority="29">
      <formula>$C7="Brasil"</formula>
    </cfRule>
  </conditionalFormatting>
  <conditionalFormatting sqref="B8:E8">
    <cfRule type="expression" dxfId="27" priority="28">
      <formula>$C8="Brasil"</formula>
    </cfRule>
  </conditionalFormatting>
  <conditionalFormatting sqref="B9:E9">
    <cfRule type="expression" dxfId="26" priority="27">
      <formula>$C9="Brasil"</formula>
    </cfRule>
  </conditionalFormatting>
  <conditionalFormatting sqref="B11:E11">
    <cfRule type="expression" dxfId="25" priority="26">
      <formula>$C11="Brasil"</formula>
    </cfRule>
  </conditionalFormatting>
  <conditionalFormatting sqref="B12:E12">
    <cfRule type="expression" dxfId="24" priority="25">
      <formula>$C12="Brasil"</formula>
    </cfRule>
  </conditionalFormatting>
  <conditionalFormatting sqref="B13:E13">
    <cfRule type="expression" dxfId="23" priority="24">
      <formula>$C13="Brasil"</formula>
    </cfRule>
  </conditionalFormatting>
  <conditionalFormatting sqref="B14:E14">
    <cfRule type="expression" dxfId="22" priority="23">
      <formula>$C14="Brasil"</formula>
    </cfRule>
  </conditionalFormatting>
  <conditionalFormatting sqref="B15:E15">
    <cfRule type="expression" dxfId="21" priority="22">
      <formula>$C15="Brasil"</formula>
    </cfRule>
  </conditionalFormatting>
  <conditionalFormatting sqref="B16:E16">
    <cfRule type="expression" dxfId="20" priority="21">
      <formula>$C16="Brasil"</formula>
    </cfRule>
  </conditionalFormatting>
  <conditionalFormatting sqref="B17:E17">
    <cfRule type="expression" dxfId="19" priority="20">
      <formula>$C17="Brasil"</formula>
    </cfRule>
  </conditionalFormatting>
  <conditionalFormatting sqref="B18:E18">
    <cfRule type="expression" dxfId="18" priority="19">
      <formula>$C18="Brasil"</formula>
    </cfRule>
  </conditionalFormatting>
  <conditionalFormatting sqref="B19:E19">
    <cfRule type="expression" dxfId="17" priority="18">
      <formula>$C19="Brasil"</formula>
    </cfRule>
  </conditionalFormatting>
  <conditionalFormatting sqref="B20:E20">
    <cfRule type="expression" dxfId="16" priority="17">
      <formula>$C20="Brasil"</formula>
    </cfRule>
  </conditionalFormatting>
  <conditionalFormatting sqref="B21:E21">
    <cfRule type="expression" dxfId="15" priority="16">
      <formula>$C21="Brasil"</formula>
    </cfRule>
  </conditionalFormatting>
  <conditionalFormatting sqref="B22:E22">
    <cfRule type="expression" dxfId="14" priority="15">
      <formula>$C22="Brasil"</formula>
    </cfRule>
  </conditionalFormatting>
  <conditionalFormatting sqref="B23:E23">
    <cfRule type="expression" dxfId="13" priority="14">
      <formula>$C23="Brasil"</formula>
    </cfRule>
  </conditionalFormatting>
  <conditionalFormatting sqref="B24:E24">
    <cfRule type="expression" dxfId="12" priority="13">
      <formula>$C24="Brasil"</formula>
    </cfRule>
  </conditionalFormatting>
  <conditionalFormatting sqref="B25:E25">
    <cfRule type="expression" dxfId="11" priority="12">
      <formula>$C25="Brasil"</formula>
    </cfRule>
  </conditionalFormatting>
  <conditionalFormatting sqref="B26:E26">
    <cfRule type="expression" dxfId="10" priority="11">
      <formula>$C26="Brasil"</formula>
    </cfRule>
  </conditionalFormatting>
  <conditionalFormatting sqref="B27:E27">
    <cfRule type="expression" dxfId="9" priority="10">
      <formula>$C27="Brasil"</formula>
    </cfRule>
  </conditionalFormatting>
  <conditionalFormatting sqref="B28:E28">
    <cfRule type="expression" dxfId="8" priority="9">
      <formula>$C28="Brasil"</formula>
    </cfRule>
  </conditionalFormatting>
  <conditionalFormatting sqref="B29:E29">
    <cfRule type="expression" dxfId="7" priority="8">
      <formula>$C29="Brasil"</formula>
    </cfRule>
  </conditionalFormatting>
  <conditionalFormatting sqref="B30:E30">
    <cfRule type="expression" dxfId="6" priority="7">
      <formula>$C30="Brasil"</formula>
    </cfRule>
  </conditionalFormatting>
  <conditionalFormatting sqref="B31:E31">
    <cfRule type="expression" dxfId="5" priority="6">
      <formula>$C31="Brasil"</formula>
    </cfRule>
  </conditionalFormatting>
  <conditionalFormatting sqref="B32:E32">
    <cfRule type="expression" dxfId="4" priority="5">
      <formula>$C32="Brasil"</formula>
    </cfRule>
  </conditionalFormatting>
  <conditionalFormatting sqref="B33:E33">
    <cfRule type="expression" dxfId="3" priority="4">
      <formula>$C33="Brasil"</formula>
    </cfRule>
  </conditionalFormatting>
  <conditionalFormatting sqref="B34:E34">
    <cfRule type="expression" dxfId="2" priority="3">
      <formula>$C34="Brasil"</formula>
    </cfRule>
  </conditionalFormatting>
  <conditionalFormatting sqref="B35:E35">
    <cfRule type="expression" dxfId="1" priority="2">
      <formula>$C35="Brasil"</formula>
    </cfRule>
  </conditionalFormatting>
  <conditionalFormatting sqref="B36:E36">
    <cfRule type="expression" dxfId="0" priority="1">
      <formula>$C36="Brasil"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6"/>
  <sheetViews>
    <sheetView showGridLines="0" zoomScale="110" zoomScaleNormal="110" workbookViewId="0">
      <pane xSplit="35" ySplit="35" topLeftCell="AJ42" activePane="bottomRight" state="frozen"/>
      <selection pane="topRight" activeCell="AJ1" sqref="AJ1"/>
      <selection pane="bottomLeft" activeCell="A36" sqref="A36"/>
      <selection pane="bottomRight" activeCell="E5" sqref="E5:E6"/>
    </sheetView>
  </sheetViews>
  <sheetFormatPr defaultRowHeight="15" x14ac:dyDescent="0.25"/>
  <cols>
    <col min="1" max="1" width="1.7109375" style="2" customWidth="1"/>
    <col min="2" max="2" width="5.7109375" style="2" customWidth="1"/>
    <col min="3" max="3" width="0.85546875" style="2" customWidth="1"/>
    <col min="4" max="4" width="10.7109375" style="2" customWidth="1"/>
    <col min="5" max="5" width="3.7109375" style="2" customWidth="1"/>
    <col min="6" max="7" width="1.7109375" style="2" customWidth="1"/>
    <col min="8" max="8" width="10.7109375" style="2" customWidth="1"/>
    <col min="9" max="9" width="2.7109375" style="2" customWidth="1"/>
    <col min="10" max="11" width="1.7109375" style="2" customWidth="1"/>
    <col min="12" max="12" width="10.7109375" style="2" customWidth="1"/>
    <col min="13" max="13" width="2.7109375" style="2" customWidth="1"/>
    <col min="14" max="15" width="1.7109375" style="2" customWidth="1"/>
    <col min="16" max="16" width="10.7109375" style="2" customWidth="1"/>
    <col min="17" max="19" width="2.7109375" style="2" customWidth="1"/>
    <col min="20" max="20" width="10.7109375" style="2" customWidth="1"/>
    <col min="21" max="22" width="1.7109375" style="2" customWidth="1"/>
    <col min="23" max="23" width="2.7109375" style="2" customWidth="1"/>
    <col min="24" max="24" width="10.7109375" style="2" customWidth="1"/>
    <col min="25" max="26" width="1.7109375" style="2" customWidth="1"/>
    <col min="27" max="27" width="2.7109375" style="2" customWidth="1"/>
    <col min="28" max="28" width="10.7109375" style="2" customWidth="1"/>
    <col min="29" max="30" width="1.7109375" style="2" customWidth="1"/>
    <col min="31" max="31" width="3.7109375" style="2" customWidth="1"/>
    <col min="32" max="32" width="10.7109375" style="2" customWidth="1"/>
    <col min="33" max="33" width="0.85546875" style="2" customWidth="1"/>
    <col min="34" max="34" width="5.7109375" style="2" customWidth="1"/>
    <col min="35" max="36" width="1.7109375" style="2" customWidth="1"/>
    <col min="37" max="16384" width="9.140625" style="2"/>
  </cols>
  <sheetData>
    <row r="1" spans="2:34" ht="5.0999999999999996" customHeight="1" x14ac:dyDescent="0.25">
      <c r="AE1" s="98"/>
      <c r="AF1" s="98"/>
    </row>
    <row r="2" spans="2:34" ht="15.75" x14ac:dyDescent="0.25">
      <c r="D2" s="97" t="s">
        <v>50</v>
      </c>
      <c r="E2" s="98"/>
      <c r="H2" s="100" t="s">
        <v>67</v>
      </c>
      <c r="I2" s="101"/>
      <c r="L2" s="103" t="s">
        <v>68</v>
      </c>
      <c r="M2" s="104"/>
      <c r="R2" s="91"/>
      <c r="W2" s="104"/>
      <c r="X2" s="103" t="s">
        <v>68</v>
      </c>
      <c r="AA2" s="101"/>
      <c r="AB2" s="100" t="s">
        <v>67</v>
      </c>
      <c r="AC2" s="91"/>
      <c r="AE2" s="98"/>
      <c r="AF2" s="97" t="s">
        <v>50</v>
      </c>
    </row>
    <row r="3" spans="2:34" ht="5.0999999999999996" customHeight="1" x14ac:dyDescent="0.25">
      <c r="D3" s="98"/>
      <c r="E3" s="98"/>
      <c r="H3" s="101"/>
      <c r="I3" s="101"/>
      <c r="L3" s="104"/>
      <c r="M3" s="104"/>
      <c r="W3" s="104"/>
      <c r="X3" s="104"/>
      <c r="AA3" s="101"/>
      <c r="AB3" s="101"/>
      <c r="AE3" s="98"/>
      <c r="AF3" s="98"/>
    </row>
    <row r="4" spans="2:34" x14ac:dyDescent="0.25">
      <c r="D4" s="98"/>
      <c r="E4" s="98"/>
      <c r="H4" s="101"/>
      <c r="I4" s="101"/>
      <c r="L4" s="104"/>
      <c r="M4" s="104"/>
      <c r="P4" s="125" t="str">
        <f>IF(AND(Q19="",S19=""),"",IF(Q19&gt;S19,P19,IF(S19&gt;Q19,T19)))</f>
        <v/>
      </c>
      <c r="Q4" s="126"/>
      <c r="R4" s="126"/>
      <c r="S4" s="126"/>
      <c r="T4" s="127"/>
      <c r="W4" s="104"/>
      <c r="X4" s="104"/>
      <c r="AA4" s="101"/>
      <c r="AB4" s="101"/>
      <c r="AE4" s="98"/>
      <c r="AF4" s="98"/>
    </row>
    <row r="5" spans="2:34" ht="9.9499999999999993" customHeight="1" x14ac:dyDescent="0.25">
      <c r="B5" s="113" t="s">
        <v>51</v>
      </c>
      <c r="C5" s="90">
        <f>E5</f>
        <v>0</v>
      </c>
      <c r="D5" s="115" t="str">
        <f>VLOOKUP($B5,GRUPOS!$B$7:$E$45,4,0)</f>
        <v>Holanda</v>
      </c>
      <c r="E5" s="142"/>
      <c r="F5" s="87"/>
      <c r="H5" s="101"/>
      <c r="I5" s="101"/>
      <c r="L5" s="104"/>
      <c r="M5" s="104"/>
      <c r="P5" s="128"/>
      <c r="Q5" s="129"/>
      <c r="R5" s="129"/>
      <c r="S5" s="129"/>
      <c r="T5" s="130"/>
      <c r="W5" s="104"/>
      <c r="X5" s="104"/>
      <c r="AA5" s="101"/>
      <c r="AB5" s="101"/>
      <c r="AC5" s="82"/>
      <c r="AE5" s="156"/>
      <c r="AF5" s="119" t="str">
        <f>VLOOKUP($AH5,GRUPOS!$B$7:$E$45,4,0)</f>
        <v>Inglaterra</v>
      </c>
      <c r="AH5" s="113" t="s">
        <v>59</v>
      </c>
    </row>
    <row r="6" spans="2:34" ht="9.9499999999999993" customHeight="1" x14ac:dyDescent="0.25">
      <c r="B6" s="114"/>
      <c r="D6" s="116"/>
      <c r="E6" s="143"/>
      <c r="F6" s="84"/>
      <c r="H6" s="101"/>
      <c r="I6" s="101"/>
      <c r="L6" s="104"/>
      <c r="M6" s="104"/>
      <c r="O6" s="82"/>
      <c r="P6" s="131" t="s">
        <v>69</v>
      </c>
      <c r="Q6" s="131"/>
      <c r="R6" s="131"/>
      <c r="S6" s="131"/>
      <c r="T6" s="131"/>
      <c r="U6" s="82"/>
      <c r="W6" s="104"/>
      <c r="X6" s="104"/>
      <c r="AA6" s="101"/>
      <c r="AB6" s="101"/>
      <c r="AC6" s="86"/>
      <c r="AD6" s="92"/>
      <c r="AE6" s="157"/>
      <c r="AF6" s="120"/>
      <c r="AH6" s="114"/>
    </row>
    <row r="7" spans="2:34" ht="9.9499999999999993" customHeight="1" x14ac:dyDescent="0.25">
      <c r="D7" s="98"/>
      <c r="E7" s="99"/>
      <c r="F7" s="86"/>
      <c r="G7" s="95">
        <f>I7</f>
        <v>0</v>
      </c>
      <c r="H7" s="117" t="str">
        <f>IF(AND(E5="",E9=""),"",VLOOKUP(LARGE(C5:C10,1),C5:D10,2,0))</f>
        <v/>
      </c>
      <c r="I7" s="144"/>
      <c r="J7" s="83"/>
      <c r="L7" s="104"/>
      <c r="M7" s="104"/>
      <c r="P7" s="132"/>
      <c r="Q7" s="132"/>
      <c r="R7" s="132"/>
      <c r="S7" s="132"/>
      <c r="T7" s="132"/>
      <c r="U7" s="82"/>
      <c r="W7" s="104"/>
      <c r="X7" s="104"/>
      <c r="AA7" s="154"/>
      <c r="AB7" s="121" t="str">
        <f>IF(AND(AE5="",AE9=""),"",VLOOKUP(LARGE(AE5:AE10,1),AE5:AF10,2,0))</f>
        <v/>
      </c>
      <c r="AC7" s="86"/>
      <c r="AE7" s="98"/>
      <c r="AF7" s="98"/>
    </row>
    <row r="8" spans="2:34" ht="9.9499999999999993" customHeight="1" x14ac:dyDescent="0.25">
      <c r="D8" s="98"/>
      <c r="E8" s="99"/>
      <c r="F8" s="86"/>
      <c r="G8" s="85"/>
      <c r="H8" s="118"/>
      <c r="I8" s="145"/>
      <c r="J8" s="84"/>
      <c r="L8" s="104"/>
      <c r="M8" s="104"/>
      <c r="P8" s="82"/>
      <c r="W8" s="104"/>
      <c r="X8" s="104"/>
      <c r="Y8" s="86"/>
      <c r="Z8" s="84"/>
      <c r="AA8" s="155"/>
      <c r="AB8" s="122"/>
      <c r="AC8" s="84"/>
      <c r="AD8" s="93"/>
      <c r="AE8" s="98"/>
      <c r="AF8" s="98"/>
    </row>
    <row r="9" spans="2:34" ht="9.9499999999999993" customHeight="1" x14ac:dyDescent="0.25">
      <c r="B9" s="113" t="s">
        <v>52</v>
      </c>
      <c r="C9" s="90">
        <f>E9</f>
        <v>0</v>
      </c>
      <c r="D9" s="115" t="str">
        <f>VLOOKUP($B9,GRUPOS!$B$7:$E$45,4,0)</f>
        <v>E. Unidos</v>
      </c>
      <c r="E9" s="142"/>
      <c r="F9" s="89"/>
      <c r="H9" s="101"/>
      <c r="I9" s="101"/>
      <c r="J9" s="86"/>
      <c r="L9" s="104"/>
      <c r="M9" s="104"/>
      <c r="W9" s="104"/>
      <c r="X9" s="104"/>
      <c r="Y9" s="86"/>
      <c r="AA9" s="101"/>
      <c r="AB9" s="101"/>
      <c r="AC9" s="86"/>
      <c r="AE9" s="156"/>
      <c r="AF9" s="119" t="str">
        <f>VLOOKUP($AH9,GRUPOS!$B$7:$E$45,4,0)</f>
        <v>Senegal</v>
      </c>
      <c r="AH9" s="113" t="s">
        <v>60</v>
      </c>
    </row>
    <row r="10" spans="2:34" ht="9.9499999999999993" customHeight="1" x14ac:dyDescent="0.25">
      <c r="B10" s="114"/>
      <c r="D10" s="116"/>
      <c r="E10" s="143"/>
      <c r="F10" s="85"/>
      <c r="H10" s="101"/>
      <c r="I10" s="101"/>
      <c r="J10" s="86"/>
      <c r="L10" s="104"/>
      <c r="M10" s="104"/>
      <c r="W10" s="104"/>
      <c r="X10" s="104"/>
      <c r="Y10" s="86"/>
      <c r="AA10" s="101"/>
      <c r="AB10" s="101"/>
      <c r="AC10" s="82"/>
      <c r="AD10" s="84"/>
      <c r="AE10" s="157"/>
      <c r="AF10" s="120"/>
      <c r="AH10" s="114"/>
    </row>
    <row r="11" spans="2:34" ht="9.9499999999999993" customHeight="1" x14ac:dyDescent="0.25">
      <c r="D11" s="98"/>
      <c r="E11" s="98"/>
      <c r="H11" s="101"/>
      <c r="I11" s="101"/>
      <c r="J11" s="86"/>
      <c r="K11" s="96">
        <f>M11</f>
        <v>0</v>
      </c>
      <c r="L11" s="123" t="str">
        <f>IF(AND(I7="",I15=""),"",VLOOKUP(LARGE(G7:G16,1),G7:H16,2,0))</f>
        <v/>
      </c>
      <c r="M11" s="146"/>
      <c r="V11" s="89"/>
      <c r="W11" s="152"/>
      <c r="X11" s="133" t="str">
        <f>IF(AND(AA7="",AA15=""),"",VLOOKUP(LARGE(AA7:AA16,1),AA7:AB16,2,0))</f>
        <v/>
      </c>
      <c r="Y11" s="86"/>
      <c r="AA11" s="101"/>
      <c r="AB11" s="101"/>
      <c r="AE11" s="98"/>
      <c r="AF11" s="98"/>
    </row>
    <row r="12" spans="2:34" ht="9.9499999999999993" customHeight="1" x14ac:dyDescent="0.25">
      <c r="D12" s="98"/>
      <c r="E12" s="98"/>
      <c r="H12" s="101"/>
      <c r="I12" s="101"/>
      <c r="J12" s="86"/>
      <c r="L12" s="124"/>
      <c r="M12" s="147"/>
      <c r="N12" s="92"/>
      <c r="U12" s="86"/>
      <c r="W12" s="153"/>
      <c r="X12" s="134"/>
      <c r="Y12" s="92"/>
      <c r="AA12" s="101"/>
      <c r="AB12" s="101"/>
      <c r="AE12" s="98"/>
      <c r="AF12" s="98"/>
    </row>
    <row r="13" spans="2:34" ht="9.9499999999999993" customHeight="1" x14ac:dyDescent="0.25">
      <c r="B13" s="113" t="s">
        <v>53</v>
      </c>
      <c r="C13" s="90">
        <f>E13</f>
        <v>0</v>
      </c>
      <c r="D13" s="115" t="str">
        <f>VLOOKUP($B13,GRUPOS!$B$7:$E$45,4,0)</f>
        <v>Argentina</v>
      </c>
      <c r="E13" s="142"/>
      <c r="F13" s="87"/>
      <c r="H13" s="101"/>
      <c r="I13" s="101"/>
      <c r="J13" s="86"/>
      <c r="L13" s="104"/>
      <c r="M13" s="104"/>
      <c r="N13" s="86"/>
      <c r="U13" s="86"/>
      <c r="W13" s="104"/>
      <c r="X13" s="104"/>
      <c r="Y13" s="86"/>
      <c r="AA13" s="101"/>
      <c r="AB13" s="101"/>
      <c r="AC13" s="82"/>
      <c r="AE13" s="156"/>
      <c r="AF13" s="119" t="str">
        <f>VLOOKUP($AH13,GRUPOS!$B$7:$E$45,4,0)</f>
        <v>França</v>
      </c>
      <c r="AH13" s="113" t="s">
        <v>61</v>
      </c>
    </row>
    <row r="14" spans="2:34" ht="9.9499999999999993" customHeight="1" x14ac:dyDescent="0.25">
      <c r="B14" s="114"/>
      <c r="D14" s="116"/>
      <c r="E14" s="143"/>
      <c r="F14" s="84"/>
      <c r="H14" s="101"/>
      <c r="I14" s="101"/>
      <c r="J14" s="86"/>
      <c r="L14" s="104"/>
      <c r="M14" s="104"/>
      <c r="N14" s="86"/>
      <c r="P14" s="105"/>
      <c r="Q14" s="105"/>
      <c r="R14" s="105"/>
      <c r="S14" s="105"/>
      <c r="T14" s="105"/>
      <c r="U14" s="86"/>
      <c r="W14" s="104"/>
      <c r="X14" s="104"/>
      <c r="Y14" s="86"/>
      <c r="AA14" s="101"/>
      <c r="AB14" s="101"/>
      <c r="AC14" s="86"/>
      <c r="AD14" s="92"/>
      <c r="AE14" s="157"/>
      <c r="AF14" s="120"/>
      <c r="AH14" s="114"/>
    </row>
    <row r="15" spans="2:34" ht="9.9499999999999993" customHeight="1" x14ac:dyDescent="0.25">
      <c r="D15" s="98"/>
      <c r="E15" s="99"/>
      <c r="F15" s="86"/>
      <c r="G15" s="95">
        <f>I15</f>
        <v>0</v>
      </c>
      <c r="H15" s="117" t="str">
        <f>IF(AND(E13="",E17=""),"",VLOOKUP(LARGE(C13:C18,1),C13:D18,2,0))</f>
        <v/>
      </c>
      <c r="I15" s="144"/>
      <c r="J15" s="94"/>
      <c r="L15" s="104"/>
      <c r="M15" s="104"/>
      <c r="N15" s="86"/>
      <c r="P15" s="105"/>
      <c r="Q15" s="105"/>
      <c r="R15" s="106" t="s">
        <v>70</v>
      </c>
      <c r="S15" s="105"/>
      <c r="T15" s="105"/>
      <c r="U15" s="86"/>
      <c r="W15" s="104"/>
      <c r="X15" s="104"/>
      <c r="Y15" s="86"/>
      <c r="AA15" s="154"/>
      <c r="AB15" s="121" t="str">
        <f>IF(AND(AE13="",AE17=""),"",VLOOKUP(LARGE(AE13:AE18,1),AE13:AF18,2,0))</f>
        <v/>
      </c>
      <c r="AC15" s="86"/>
      <c r="AE15" s="98"/>
      <c r="AF15" s="98"/>
    </row>
    <row r="16" spans="2:34" ht="9.9499999999999993" customHeight="1" x14ac:dyDescent="0.25">
      <c r="D16" s="98"/>
      <c r="E16" s="99"/>
      <c r="F16" s="86"/>
      <c r="G16" s="85"/>
      <c r="H16" s="118"/>
      <c r="I16" s="145"/>
      <c r="L16" s="104"/>
      <c r="M16" s="104"/>
      <c r="N16" s="86"/>
      <c r="P16" s="105"/>
      <c r="Q16" s="105"/>
      <c r="R16" s="105"/>
      <c r="S16" s="105"/>
      <c r="T16" s="105"/>
      <c r="U16" s="86"/>
      <c r="W16" s="104"/>
      <c r="X16" s="104"/>
      <c r="Z16" s="84"/>
      <c r="AA16" s="155"/>
      <c r="AB16" s="122"/>
      <c r="AC16" s="92"/>
      <c r="AD16" s="93"/>
      <c r="AE16" s="98"/>
      <c r="AF16" s="98"/>
    </row>
    <row r="17" spans="2:34" ht="9.9499999999999993" customHeight="1" x14ac:dyDescent="0.25">
      <c r="B17" s="113" t="s">
        <v>54</v>
      </c>
      <c r="C17" s="90">
        <f>E17</f>
        <v>0</v>
      </c>
      <c r="D17" s="115" t="str">
        <f>VLOOKUP($B17,GRUPOS!$B$7:$E$45,4,0)</f>
        <v>Austrália</v>
      </c>
      <c r="E17" s="142"/>
      <c r="F17" s="89"/>
      <c r="H17" s="101"/>
      <c r="I17" s="101"/>
      <c r="L17" s="104"/>
      <c r="M17" s="104"/>
      <c r="N17" s="86"/>
      <c r="P17" s="105"/>
      <c r="Q17" s="105"/>
      <c r="R17" s="105"/>
      <c r="S17" s="105"/>
      <c r="T17" s="105"/>
      <c r="U17" s="86"/>
      <c r="W17" s="104"/>
      <c r="X17" s="104"/>
      <c r="AA17" s="101"/>
      <c r="AB17" s="101"/>
      <c r="AC17" s="86"/>
      <c r="AE17" s="156"/>
      <c r="AF17" s="119" t="str">
        <f>VLOOKUP($AH17,GRUPOS!$B$7:$E$45,4,0)</f>
        <v>México</v>
      </c>
      <c r="AH17" s="113" t="s">
        <v>62</v>
      </c>
    </row>
    <row r="18" spans="2:34" ht="9.9499999999999993" customHeight="1" x14ac:dyDescent="0.25">
      <c r="B18" s="114"/>
      <c r="D18" s="116"/>
      <c r="E18" s="143"/>
      <c r="F18" s="85"/>
      <c r="H18" s="101"/>
      <c r="I18" s="101"/>
      <c r="L18" s="104"/>
      <c r="M18" s="104"/>
      <c r="N18" s="86"/>
      <c r="P18" s="105"/>
      <c r="Q18" s="105"/>
      <c r="R18" s="105"/>
      <c r="S18" s="105"/>
      <c r="T18" s="105"/>
      <c r="U18" s="86"/>
      <c r="W18" s="104"/>
      <c r="X18" s="104"/>
      <c r="AA18" s="101"/>
      <c r="AB18" s="101"/>
      <c r="AC18" s="82"/>
      <c r="AD18" s="84"/>
      <c r="AE18" s="157"/>
      <c r="AF18" s="120"/>
      <c r="AH18" s="114"/>
    </row>
    <row r="19" spans="2:34" ht="9.9499999999999993" customHeight="1" x14ac:dyDescent="0.25">
      <c r="D19" s="98"/>
      <c r="E19" s="98"/>
      <c r="H19" s="101"/>
      <c r="I19" s="101"/>
      <c r="L19" s="104"/>
      <c r="M19" s="104"/>
      <c r="N19" s="86"/>
      <c r="O19" s="96"/>
      <c r="P19" s="136" t="str">
        <f>VLOOKUP(LARGE(K11:K28,1),K11:L28,2,0)</f>
        <v/>
      </c>
      <c r="Q19" s="148"/>
      <c r="R19" s="135" t="s">
        <v>17</v>
      </c>
      <c r="S19" s="150"/>
      <c r="T19" s="138" t="str">
        <f>IF(AND(W11="",W27=""),"",VLOOKUP(LARGE(W11:W28,1),W11:X28,2,0))</f>
        <v/>
      </c>
      <c r="U19" s="94"/>
      <c r="W19" s="104"/>
      <c r="X19" s="104"/>
      <c r="AA19" s="101"/>
      <c r="AB19" s="101"/>
      <c r="AE19" s="98"/>
      <c r="AF19" s="98"/>
    </row>
    <row r="20" spans="2:34" ht="9.9499999999999993" customHeight="1" x14ac:dyDescent="0.25">
      <c r="D20" s="98"/>
      <c r="E20" s="98"/>
      <c r="H20" s="101"/>
      <c r="I20" s="101"/>
      <c r="L20" s="104"/>
      <c r="M20" s="104"/>
      <c r="N20" s="86"/>
      <c r="P20" s="137"/>
      <c r="Q20" s="149"/>
      <c r="R20" s="135"/>
      <c r="S20" s="151"/>
      <c r="T20" s="139"/>
      <c r="U20" s="86"/>
      <c r="W20" s="104"/>
      <c r="X20" s="104"/>
      <c r="AA20" s="101"/>
      <c r="AB20" s="101"/>
      <c r="AE20" s="98"/>
      <c r="AF20" s="98"/>
    </row>
    <row r="21" spans="2:34" ht="9.9499999999999993" customHeight="1" x14ac:dyDescent="0.25">
      <c r="B21" s="113" t="s">
        <v>55</v>
      </c>
      <c r="C21" s="90">
        <f>E21</f>
        <v>0</v>
      </c>
      <c r="D21" s="115" t="str">
        <f>VLOOKUP($B21,GRUPOS!$B$7:$E$45,4,0)</f>
        <v>Japão</v>
      </c>
      <c r="E21" s="142"/>
      <c r="F21" s="87"/>
      <c r="H21" s="101"/>
      <c r="I21" s="101"/>
      <c r="L21" s="104"/>
      <c r="M21" s="104"/>
      <c r="N21" s="86"/>
      <c r="P21" s="105"/>
      <c r="Q21" s="105"/>
      <c r="R21" s="105"/>
      <c r="S21" s="105"/>
      <c r="T21" s="105"/>
      <c r="U21" s="86"/>
      <c r="W21" s="104"/>
      <c r="X21" s="104"/>
      <c r="AA21" s="101"/>
      <c r="AB21" s="101"/>
      <c r="AC21" s="82"/>
      <c r="AE21" s="156"/>
      <c r="AF21" s="119" t="str">
        <f>VLOOKUP($AH21,GRUPOS!$B$7:$E$45,4,0)</f>
        <v>Marrocos</v>
      </c>
      <c r="AH21" s="113" t="s">
        <v>63</v>
      </c>
    </row>
    <row r="22" spans="2:34" ht="9.9499999999999993" customHeight="1" x14ac:dyDescent="0.25">
      <c r="B22" s="114"/>
      <c r="D22" s="116"/>
      <c r="E22" s="143"/>
      <c r="F22" s="84"/>
      <c r="H22" s="101"/>
      <c r="I22" s="101"/>
      <c r="L22" s="104"/>
      <c r="M22" s="104"/>
      <c r="N22" s="86"/>
      <c r="U22" s="86"/>
      <c r="W22" s="104"/>
      <c r="X22" s="104"/>
      <c r="AA22" s="101"/>
      <c r="AB22" s="101"/>
      <c r="AC22" s="86"/>
      <c r="AD22" s="92"/>
      <c r="AE22" s="157"/>
      <c r="AF22" s="120"/>
      <c r="AH22" s="114"/>
    </row>
    <row r="23" spans="2:34" ht="9.9499999999999993" customHeight="1" x14ac:dyDescent="0.25">
      <c r="D23" s="98"/>
      <c r="E23" s="99"/>
      <c r="F23" s="86"/>
      <c r="G23" s="95">
        <f>I23</f>
        <v>0</v>
      </c>
      <c r="H23" s="117" t="str">
        <f>IF(AND(E21="",E25=""),"",VLOOKUP(LARGE(C21:C26,1),C21:D26,2,0))</f>
        <v/>
      </c>
      <c r="I23" s="144"/>
      <c r="J23" s="83"/>
      <c r="L23" s="104"/>
      <c r="M23" s="104"/>
      <c r="N23" s="86"/>
      <c r="U23" s="86"/>
      <c r="W23" s="104"/>
      <c r="X23" s="104"/>
      <c r="AA23" s="154"/>
      <c r="AB23" s="121" t="str">
        <f>IF(AND(AE21="",AE25=""),"",VLOOKUP(LARGE(AE21:AE26,1),AE21:AF26,2,0))</f>
        <v/>
      </c>
      <c r="AC23" s="86"/>
      <c r="AE23" s="98"/>
      <c r="AF23" s="98"/>
    </row>
    <row r="24" spans="2:34" ht="9.9499999999999993" customHeight="1" x14ac:dyDescent="0.25">
      <c r="D24" s="98"/>
      <c r="E24" s="99"/>
      <c r="F24" s="86"/>
      <c r="G24" s="85"/>
      <c r="H24" s="118"/>
      <c r="I24" s="145"/>
      <c r="J24" s="84"/>
      <c r="L24" s="104"/>
      <c r="M24" s="104"/>
      <c r="N24" s="86"/>
      <c r="U24" s="86"/>
      <c r="W24" s="104"/>
      <c r="X24" s="104"/>
      <c r="Y24" s="86"/>
      <c r="Z24" s="84"/>
      <c r="AA24" s="155"/>
      <c r="AB24" s="122"/>
      <c r="AC24" s="92"/>
      <c r="AD24" s="93"/>
      <c r="AE24" s="98"/>
      <c r="AF24" s="98"/>
    </row>
    <row r="25" spans="2:34" ht="9.9499999999999993" customHeight="1" x14ac:dyDescent="0.25">
      <c r="B25" s="113" t="s">
        <v>56</v>
      </c>
      <c r="C25" s="90">
        <f>E25</f>
        <v>0</v>
      </c>
      <c r="D25" s="115" t="str">
        <f>VLOOKUP($B25,GRUPOS!$B$7:$E$45,4,0)</f>
        <v>Croácia</v>
      </c>
      <c r="E25" s="142"/>
      <c r="F25" s="89"/>
      <c r="H25" s="101"/>
      <c r="I25" s="101"/>
      <c r="J25" s="86"/>
      <c r="L25" s="104"/>
      <c r="M25" s="104"/>
      <c r="N25" s="86"/>
      <c r="U25" s="86"/>
      <c r="W25" s="104"/>
      <c r="X25" s="104"/>
      <c r="Y25" s="86"/>
      <c r="AA25" s="101"/>
      <c r="AB25" s="101"/>
      <c r="AC25" s="86"/>
      <c r="AE25" s="156"/>
      <c r="AF25" s="119" t="str">
        <f>VLOOKUP($AH25,GRUPOS!$B$7:$E$45,4,0)</f>
        <v>Espanha</v>
      </c>
      <c r="AH25" s="113" t="s">
        <v>64</v>
      </c>
    </row>
    <row r="26" spans="2:34" ht="9.9499999999999993" customHeight="1" x14ac:dyDescent="0.25">
      <c r="B26" s="114"/>
      <c r="D26" s="116"/>
      <c r="E26" s="143"/>
      <c r="F26" s="85"/>
      <c r="H26" s="101"/>
      <c r="I26" s="101"/>
      <c r="J26" s="86"/>
      <c r="L26" s="104"/>
      <c r="M26" s="104"/>
      <c r="N26" s="86"/>
      <c r="U26" s="86"/>
      <c r="W26" s="104"/>
      <c r="X26" s="104"/>
      <c r="Y26" s="86"/>
      <c r="AA26" s="101"/>
      <c r="AB26" s="101"/>
      <c r="AC26" s="82"/>
      <c r="AD26" s="84"/>
      <c r="AE26" s="157"/>
      <c r="AF26" s="120"/>
      <c r="AH26" s="114"/>
    </row>
    <row r="27" spans="2:34" ht="9.9499999999999993" customHeight="1" x14ac:dyDescent="0.25">
      <c r="D27" s="98"/>
      <c r="E27" s="98"/>
      <c r="H27" s="101"/>
      <c r="I27" s="101"/>
      <c r="J27" s="86"/>
      <c r="K27" s="95">
        <f>M27</f>
        <v>0</v>
      </c>
      <c r="L27" s="123" t="str">
        <f>IF(AND(I23="",I31=""),"",VLOOKUP(LARGE(G23:G32,1),G23:H32,2,0))</f>
        <v/>
      </c>
      <c r="M27" s="146"/>
      <c r="N27" s="86"/>
      <c r="U27" s="86"/>
      <c r="V27" s="94"/>
      <c r="W27" s="152"/>
      <c r="X27" s="133" t="str">
        <f>IF(AND(AA23="",AA31=""),"",VLOOKUP(LARGE(AA23:AA32,1),AA23:AB32,2,0))</f>
        <v/>
      </c>
      <c r="Y27" s="94"/>
      <c r="Z27" s="82"/>
      <c r="AA27" s="101"/>
      <c r="AB27" s="101"/>
      <c r="AE27" s="98"/>
      <c r="AF27" s="98"/>
    </row>
    <row r="28" spans="2:34" ht="9.9499999999999993" customHeight="1" x14ac:dyDescent="0.25">
      <c r="D28" s="98"/>
      <c r="E28" s="98"/>
      <c r="H28" s="101"/>
      <c r="I28" s="101"/>
      <c r="J28" s="86"/>
      <c r="K28" s="92"/>
      <c r="L28" s="124"/>
      <c r="M28" s="147"/>
      <c r="N28" s="88"/>
      <c r="W28" s="153"/>
      <c r="X28" s="134"/>
      <c r="Y28" s="86"/>
      <c r="Z28" s="93"/>
      <c r="AA28" s="101"/>
      <c r="AB28" s="101"/>
      <c r="AE28" s="98"/>
      <c r="AF28" s="98"/>
    </row>
    <row r="29" spans="2:34" ht="9.9499999999999993" customHeight="1" x14ac:dyDescent="0.25">
      <c r="B29" s="113" t="s">
        <v>57</v>
      </c>
      <c r="C29" s="90">
        <f>E29</f>
        <v>0</v>
      </c>
      <c r="D29" s="115" t="str">
        <f>VLOOKUP($B29,GRUPOS!$B$7:$E$45,4,0)</f>
        <v>Brasil</v>
      </c>
      <c r="E29" s="142"/>
      <c r="F29" s="87"/>
      <c r="H29" s="101"/>
      <c r="I29" s="101"/>
      <c r="J29" s="86"/>
      <c r="L29" s="104"/>
      <c r="M29" s="104"/>
      <c r="W29" s="104"/>
      <c r="X29" s="104"/>
      <c r="Y29" s="86"/>
      <c r="AA29" s="101"/>
      <c r="AB29" s="101"/>
      <c r="AC29" s="82"/>
      <c r="AE29" s="156"/>
      <c r="AF29" s="119" t="str">
        <f>VLOOKUP($AH29,GRUPOS!$B$7:$E$45,4,0)</f>
        <v>Portugal</v>
      </c>
      <c r="AH29" s="113" t="s">
        <v>65</v>
      </c>
    </row>
    <row r="30" spans="2:34" ht="9.9499999999999993" customHeight="1" x14ac:dyDescent="0.25">
      <c r="B30" s="114"/>
      <c r="D30" s="116"/>
      <c r="E30" s="143"/>
      <c r="F30" s="84"/>
      <c r="H30" s="101"/>
      <c r="I30" s="101"/>
      <c r="J30" s="86"/>
      <c r="L30" s="104"/>
      <c r="M30" s="104"/>
      <c r="W30" s="104"/>
      <c r="X30" s="104"/>
      <c r="Y30" s="86"/>
      <c r="AA30" s="101"/>
      <c r="AB30" s="101"/>
      <c r="AC30" s="86"/>
      <c r="AD30" s="92"/>
      <c r="AE30" s="157"/>
      <c r="AF30" s="120"/>
      <c r="AH30" s="114"/>
    </row>
    <row r="31" spans="2:34" ht="9.9499999999999993" customHeight="1" x14ac:dyDescent="0.25">
      <c r="D31" s="98"/>
      <c r="E31" s="99"/>
      <c r="F31" s="86"/>
      <c r="G31" s="95">
        <f>I31</f>
        <v>0</v>
      </c>
      <c r="H31" s="117" t="str">
        <f>IF(AND(E29="",E33=""),"",VLOOKUP(LARGE(C29:C34,1),C29:D34,2,0))</f>
        <v/>
      </c>
      <c r="I31" s="144"/>
      <c r="J31" s="94"/>
      <c r="L31" s="104"/>
      <c r="M31" s="104"/>
      <c r="W31" s="102"/>
      <c r="X31" s="102"/>
      <c r="Y31" s="86"/>
      <c r="AA31" s="154"/>
      <c r="AB31" s="121" t="str">
        <f>IF(AND(AE29="",AE33=""),"",VLOOKUP(LARGE(AE29:AE34,1),AE29:AF34,2,0))</f>
        <v/>
      </c>
      <c r="AC31" s="86"/>
      <c r="AE31" s="98"/>
      <c r="AF31" s="98"/>
    </row>
    <row r="32" spans="2:34" ht="9.9499999999999993" customHeight="1" x14ac:dyDescent="0.25">
      <c r="D32" s="98"/>
      <c r="E32" s="99"/>
      <c r="F32" s="86"/>
      <c r="G32" s="85"/>
      <c r="H32" s="118"/>
      <c r="I32" s="145"/>
      <c r="L32" s="104"/>
      <c r="M32" s="104"/>
      <c r="Z32" s="84"/>
      <c r="AA32" s="155"/>
      <c r="AB32" s="122"/>
      <c r="AC32" s="92"/>
      <c r="AD32" s="93"/>
      <c r="AE32" s="98"/>
      <c r="AF32" s="98"/>
    </row>
    <row r="33" spans="2:34" ht="9.9499999999999993" customHeight="1" x14ac:dyDescent="0.25">
      <c r="B33" s="113" t="s">
        <v>58</v>
      </c>
      <c r="C33" s="90">
        <f>E33</f>
        <v>0</v>
      </c>
      <c r="D33" s="115" t="str">
        <f>VLOOKUP($B33,GRUPOS!$B$7:$E$45,4,0)</f>
        <v>Uruguai</v>
      </c>
      <c r="E33" s="142"/>
      <c r="F33" s="89"/>
      <c r="H33" s="101"/>
      <c r="I33" s="101"/>
      <c r="L33" s="104"/>
      <c r="M33" s="104"/>
      <c r="AC33" s="86"/>
      <c r="AE33" s="156"/>
      <c r="AF33" s="119" t="str">
        <f>VLOOKUP($AH33,GRUPOS!$B$7:$E$45,4,0)</f>
        <v>Suíça</v>
      </c>
      <c r="AH33" s="113" t="s">
        <v>66</v>
      </c>
    </row>
    <row r="34" spans="2:34" ht="9.9499999999999993" customHeight="1" x14ac:dyDescent="0.25">
      <c r="B34" s="114"/>
      <c r="D34" s="116"/>
      <c r="E34" s="143"/>
      <c r="F34" s="85"/>
      <c r="H34" s="101"/>
      <c r="I34" s="101"/>
      <c r="AC34" s="82"/>
      <c r="AD34" s="84"/>
      <c r="AE34" s="157"/>
      <c r="AF34" s="120"/>
      <c r="AH34" s="114"/>
    </row>
    <row r="35" spans="2:34" ht="5.0999999999999996" customHeight="1" x14ac:dyDescent="0.25">
      <c r="D35" s="98"/>
      <c r="E35" s="98"/>
    </row>
    <row r="36" spans="2:34" ht="5.0999999999999996" customHeight="1" x14ac:dyDescent="0.25"/>
  </sheetData>
  <sheetProtection password="CDB5" sheet="1" objects="1" scenarios="1" selectLockedCells="1"/>
  <mergeCells count="79">
    <mergeCell ref="AA7:AA8"/>
    <mergeCell ref="AA15:AA16"/>
    <mergeCell ref="AA23:AA24"/>
    <mergeCell ref="P19:P20"/>
    <mergeCell ref="Q19:Q20"/>
    <mergeCell ref="R19:R20"/>
    <mergeCell ref="P4:T5"/>
    <mergeCell ref="W11:W12"/>
    <mergeCell ref="W27:W28"/>
    <mergeCell ref="S19:S20"/>
    <mergeCell ref="P6:T7"/>
    <mergeCell ref="I7:I8"/>
    <mergeCell ref="I15:I16"/>
    <mergeCell ref="I23:I24"/>
    <mergeCell ref="I31:I32"/>
    <mergeCell ref="L11:L12"/>
    <mergeCell ref="M11:M12"/>
    <mergeCell ref="L27:L28"/>
    <mergeCell ref="M27:M28"/>
    <mergeCell ref="AE33:AE34"/>
    <mergeCell ref="AF33:AF34"/>
    <mergeCell ref="AA31:AA32"/>
    <mergeCell ref="T19:T20"/>
    <mergeCell ref="X11:X12"/>
    <mergeCell ref="X27:X28"/>
    <mergeCell ref="AH33:AH34"/>
    <mergeCell ref="AB7:AB8"/>
    <mergeCell ref="AB15:AB16"/>
    <mergeCell ref="AB23:AB24"/>
    <mergeCell ref="AB31:AB32"/>
    <mergeCell ref="AE21:AE22"/>
    <mergeCell ref="AF21:AF22"/>
    <mergeCell ref="AE25:AE26"/>
    <mergeCell ref="AF25:AF26"/>
    <mergeCell ref="AE29:AE30"/>
    <mergeCell ref="AF29:AF30"/>
    <mergeCell ref="AH25:AH26"/>
    <mergeCell ref="AH29:AH30"/>
    <mergeCell ref="AE17:AE18"/>
    <mergeCell ref="AF17:AF18"/>
    <mergeCell ref="AF5:AF6"/>
    <mergeCell ref="AE5:AE6"/>
    <mergeCell ref="AE9:AE10"/>
    <mergeCell ref="AF9:AF10"/>
    <mergeCell ref="AE13:AE14"/>
    <mergeCell ref="AF13:AF14"/>
    <mergeCell ref="E29:E30"/>
    <mergeCell ref="E33:E34"/>
    <mergeCell ref="H15:H16"/>
    <mergeCell ref="H23:H24"/>
    <mergeCell ref="H31:H32"/>
    <mergeCell ref="AH5:AH6"/>
    <mergeCell ref="AH9:AH10"/>
    <mergeCell ref="AH13:AH14"/>
    <mergeCell ref="AH17:AH18"/>
    <mergeCell ref="AH21:AH22"/>
    <mergeCell ref="B29:B30"/>
    <mergeCell ref="D29:D30"/>
    <mergeCell ref="B33:B34"/>
    <mergeCell ref="D33:D34"/>
    <mergeCell ref="E5:E6"/>
    <mergeCell ref="E9:E10"/>
    <mergeCell ref="E13:E14"/>
    <mergeCell ref="E17:E18"/>
    <mergeCell ref="E21:E22"/>
    <mergeCell ref="E25:E26"/>
    <mergeCell ref="B17:B18"/>
    <mergeCell ref="D17:D18"/>
    <mergeCell ref="B21:B22"/>
    <mergeCell ref="D21:D22"/>
    <mergeCell ref="B25:B26"/>
    <mergeCell ref="D25:D26"/>
    <mergeCell ref="B13:B14"/>
    <mergeCell ref="D13:D14"/>
    <mergeCell ref="H7:H8"/>
    <mergeCell ref="B5:B6"/>
    <mergeCell ref="D5:D6"/>
    <mergeCell ref="B9:B10"/>
    <mergeCell ref="D9:D10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CLASSIFICAÇÃO (teste)</vt:lpstr>
      <vt:lpstr>GRUPOS</vt:lpstr>
      <vt:lpstr>CLASSIFICAÇÃO 1a FASE</vt:lpstr>
      <vt:lpstr>FASE DE CHAVES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ICP</dc:creator>
  <cp:lastModifiedBy>ICP</cp:lastModifiedBy>
  <dcterms:created xsi:type="dcterms:W3CDTF">2022-11-30T12:04:04Z</dcterms:created>
  <dcterms:modified xsi:type="dcterms:W3CDTF">2022-12-02T16:28:54Z</dcterms:modified>
</cp:coreProperties>
</file>