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ilio Matias\Desktop\Seta Embalagens\"/>
    </mc:Choice>
  </mc:AlternateContent>
  <xr:revisionPtr revIDLastSave="0" documentId="13_ncr:1_{7D230C7B-A268-41FE-B13E-27FD8E1F5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DEM GERAL 2022" sheetId="1" r:id="rId1"/>
    <sheet name="DADOS" sheetId="2" r:id="rId2"/>
    <sheet name="GRÁFICOS" sheetId="3" r:id="rId3"/>
    <sheet name="MONITORAMENTO DE MAQ-EQUIP" sheetId="4" state="hidden" r:id="rId4"/>
  </sheets>
  <externalReferences>
    <externalReference r:id="rId5"/>
  </externalReferences>
  <definedNames>
    <definedName name="_xlnm._FilterDatabase" localSheetId="0" hidden="1">'ORDEM GERAL 2022'!$A$4:$AK$518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3" i="2" l="1"/>
  <c r="AJ30" i="3" l="1"/>
  <c r="AI30" i="3"/>
  <c r="AH30" i="3"/>
  <c r="D155" i="2"/>
  <c r="E155" i="2"/>
  <c r="F155" i="2"/>
  <c r="G155" i="2"/>
  <c r="H155" i="2"/>
  <c r="I155" i="2"/>
  <c r="J155" i="2"/>
  <c r="K155" i="2"/>
  <c r="L155" i="2"/>
  <c r="M155" i="2"/>
  <c r="B205" i="2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AK30" i="3" l="1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B185" i="2" s="1"/>
  <c r="L1" i="4"/>
  <c r="K1" i="4"/>
  <c r="J1" i="4"/>
  <c r="A188" i="2"/>
  <c r="A187" i="2"/>
  <c r="C185" i="2"/>
  <c r="C184" i="2"/>
  <c r="B184" i="2"/>
  <c r="C183" i="2"/>
  <c r="C182" i="2"/>
  <c r="C181" i="2"/>
  <c r="C180" i="2"/>
  <c r="C179" i="2"/>
  <c r="C178" i="2"/>
  <c r="C177" i="2"/>
  <c r="C176" i="2"/>
  <c r="C175" i="2"/>
  <c r="B175" i="2"/>
  <c r="C174" i="2"/>
  <c r="B174" i="2"/>
  <c r="A172" i="2"/>
  <c r="V169" i="2"/>
  <c r="U169" i="2"/>
  <c r="V168" i="2"/>
  <c r="U168" i="2"/>
  <c r="V167" i="2"/>
  <c r="U167" i="2"/>
  <c r="V166" i="2"/>
  <c r="U166" i="2"/>
  <c r="V165" i="2"/>
  <c r="U165" i="2"/>
  <c r="V164" i="2"/>
  <c r="U164" i="2"/>
  <c r="V163" i="2"/>
  <c r="U163" i="2"/>
  <c r="V162" i="2"/>
  <c r="U162" i="2"/>
  <c r="V161" i="2"/>
  <c r="U161" i="2"/>
  <c r="R86" i="2"/>
  <c r="R85" i="2"/>
  <c r="R84" i="2"/>
  <c r="R32" i="2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R5" i="2"/>
  <c r="Q5" i="2"/>
  <c r="P5" i="2"/>
  <c r="O5" i="2"/>
  <c r="R4" i="2"/>
  <c r="Q4" i="2"/>
  <c r="P4" i="2"/>
  <c r="O4" i="2"/>
  <c r="R3" i="2"/>
  <c r="Q3" i="2"/>
  <c r="P3" i="2"/>
  <c r="O3" i="2"/>
  <c r="AC518" i="1"/>
  <c r="AB518" i="1"/>
  <c r="AA518" i="1"/>
  <c r="Z518" i="1"/>
  <c r="Y518" i="1"/>
  <c r="X518" i="1"/>
  <c r="V518" i="1"/>
  <c r="R518" i="1"/>
  <c r="N518" i="1"/>
  <c r="AC517" i="1"/>
  <c r="AB517" i="1"/>
  <c r="AA517" i="1"/>
  <c r="Z517" i="1"/>
  <c r="Y517" i="1"/>
  <c r="X517" i="1"/>
  <c r="V517" i="1"/>
  <c r="R517" i="1"/>
  <c r="N517" i="1"/>
  <c r="AC516" i="1"/>
  <c r="AB516" i="1"/>
  <c r="AA516" i="1"/>
  <c r="Z516" i="1"/>
  <c r="Y516" i="1"/>
  <c r="X516" i="1"/>
  <c r="V516" i="1"/>
  <c r="R516" i="1"/>
  <c r="N516" i="1"/>
  <c r="AC515" i="1"/>
  <c r="AB515" i="1"/>
  <c r="AA515" i="1"/>
  <c r="Z515" i="1"/>
  <c r="Y515" i="1"/>
  <c r="X515" i="1"/>
  <c r="V515" i="1"/>
  <c r="W515" i="1" s="1"/>
  <c r="R515" i="1"/>
  <c r="N515" i="1"/>
  <c r="AC514" i="1"/>
  <c r="AB514" i="1"/>
  <c r="AA514" i="1"/>
  <c r="Z514" i="1"/>
  <c r="Y514" i="1"/>
  <c r="X514" i="1"/>
  <c r="V514" i="1"/>
  <c r="R514" i="1"/>
  <c r="N514" i="1"/>
  <c r="AC513" i="1"/>
  <c r="AB513" i="1"/>
  <c r="AA513" i="1"/>
  <c r="Z513" i="1"/>
  <c r="Y513" i="1"/>
  <c r="X513" i="1"/>
  <c r="V513" i="1"/>
  <c r="R513" i="1"/>
  <c r="N513" i="1"/>
  <c r="AC512" i="1"/>
  <c r="AB512" i="1"/>
  <c r="AA512" i="1"/>
  <c r="Z512" i="1"/>
  <c r="Y512" i="1"/>
  <c r="X512" i="1"/>
  <c r="V512" i="1"/>
  <c r="R512" i="1"/>
  <c r="N512" i="1"/>
  <c r="AC511" i="1"/>
  <c r="AB511" i="1"/>
  <c r="AA511" i="1"/>
  <c r="Z511" i="1"/>
  <c r="Y511" i="1"/>
  <c r="X511" i="1"/>
  <c r="W511" i="1"/>
  <c r="V511" i="1"/>
  <c r="R511" i="1"/>
  <c r="N511" i="1"/>
  <c r="AC510" i="1"/>
  <c r="AB510" i="1"/>
  <c r="AA510" i="1"/>
  <c r="Z510" i="1"/>
  <c r="Y510" i="1"/>
  <c r="X510" i="1"/>
  <c r="V510" i="1"/>
  <c r="R510" i="1"/>
  <c r="N510" i="1"/>
  <c r="AC509" i="1"/>
  <c r="AB509" i="1"/>
  <c r="AA509" i="1"/>
  <c r="Z509" i="1"/>
  <c r="Y509" i="1"/>
  <c r="X509" i="1"/>
  <c r="V509" i="1"/>
  <c r="R509" i="1"/>
  <c r="N509" i="1"/>
  <c r="AC508" i="1"/>
  <c r="AB508" i="1"/>
  <c r="AA508" i="1"/>
  <c r="Z508" i="1"/>
  <c r="Y508" i="1"/>
  <c r="X508" i="1"/>
  <c r="V508" i="1"/>
  <c r="R508" i="1"/>
  <c r="N508" i="1"/>
  <c r="AC507" i="1"/>
  <c r="AB507" i="1"/>
  <c r="AA507" i="1"/>
  <c r="Z507" i="1"/>
  <c r="Y507" i="1"/>
  <c r="X507" i="1"/>
  <c r="V507" i="1"/>
  <c r="R507" i="1"/>
  <c r="N507" i="1"/>
  <c r="AC506" i="1"/>
  <c r="AB506" i="1"/>
  <c r="AA506" i="1"/>
  <c r="Z506" i="1"/>
  <c r="Y506" i="1"/>
  <c r="X506" i="1"/>
  <c r="V506" i="1"/>
  <c r="R506" i="1"/>
  <c r="N506" i="1"/>
  <c r="AC505" i="1"/>
  <c r="AB505" i="1"/>
  <c r="AA505" i="1"/>
  <c r="Z505" i="1"/>
  <c r="Y505" i="1"/>
  <c r="X505" i="1"/>
  <c r="V505" i="1"/>
  <c r="R505" i="1"/>
  <c r="N505" i="1"/>
  <c r="AC504" i="1"/>
  <c r="AB504" i="1"/>
  <c r="AA504" i="1"/>
  <c r="Z504" i="1"/>
  <c r="Y504" i="1"/>
  <c r="X504" i="1"/>
  <c r="V504" i="1"/>
  <c r="R504" i="1"/>
  <c r="N504" i="1"/>
  <c r="AC503" i="1"/>
  <c r="AB503" i="1"/>
  <c r="AA503" i="1"/>
  <c r="Z503" i="1"/>
  <c r="Y503" i="1"/>
  <c r="X503" i="1"/>
  <c r="V503" i="1"/>
  <c r="R503" i="1"/>
  <c r="N503" i="1"/>
  <c r="AC502" i="1"/>
  <c r="AB502" i="1"/>
  <c r="AA502" i="1"/>
  <c r="Z502" i="1"/>
  <c r="Y502" i="1"/>
  <c r="X502" i="1"/>
  <c r="V502" i="1"/>
  <c r="R502" i="1"/>
  <c r="N502" i="1"/>
  <c r="AC501" i="1"/>
  <c r="AB501" i="1"/>
  <c r="AA501" i="1"/>
  <c r="Z501" i="1"/>
  <c r="Y501" i="1"/>
  <c r="X501" i="1"/>
  <c r="V501" i="1"/>
  <c r="R501" i="1"/>
  <c r="N501" i="1"/>
  <c r="AC500" i="1"/>
  <c r="AB500" i="1"/>
  <c r="AA500" i="1"/>
  <c r="Z500" i="1"/>
  <c r="Y500" i="1"/>
  <c r="X500" i="1"/>
  <c r="V500" i="1"/>
  <c r="R500" i="1"/>
  <c r="N500" i="1"/>
  <c r="AC499" i="1"/>
  <c r="AB499" i="1"/>
  <c r="AA499" i="1"/>
  <c r="Z499" i="1"/>
  <c r="Y499" i="1"/>
  <c r="X499" i="1"/>
  <c r="V499" i="1"/>
  <c r="R499" i="1"/>
  <c r="N499" i="1"/>
  <c r="AC498" i="1"/>
  <c r="AB498" i="1"/>
  <c r="AA498" i="1"/>
  <c r="Z498" i="1"/>
  <c r="Y498" i="1"/>
  <c r="X498" i="1"/>
  <c r="V498" i="1"/>
  <c r="R498" i="1"/>
  <c r="N498" i="1"/>
  <c r="AC497" i="1"/>
  <c r="AB497" i="1"/>
  <c r="AA497" i="1"/>
  <c r="Z497" i="1"/>
  <c r="Y497" i="1"/>
  <c r="X497" i="1"/>
  <c r="V497" i="1"/>
  <c r="R497" i="1"/>
  <c r="N497" i="1"/>
  <c r="AC496" i="1"/>
  <c r="AB496" i="1"/>
  <c r="AA496" i="1"/>
  <c r="Z496" i="1"/>
  <c r="Y496" i="1"/>
  <c r="X496" i="1"/>
  <c r="V496" i="1"/>
  <c r="R496" i="1"/>
  <c r="N496" i="1"/>
  <c r="AC495" i="1"/>
  <c r="AB495" i="1"/>
  <c r="AA495" i="1"/>
  <c r="Z495" i="1"/>
  <c r="Y495" i="1"/>
  <c r="X495" i="1"/>
  <c r="V495" i="1"/>
  <c r="W495" i="1" s="1"/>
  <c r="R495" i="1"/>
  <c r="N495" i="1"/>
  <c r="AC494" i="1"/>
  <c r="AB494" i="1"/>
  <c r="AA494" i="1"/>
  <c r="Z494" i="1"/>
  <c r="Y494" i="1"/>
  <c r="X494" i="1"/>
  <c r="V494" i="1"/>
  <c r="R494" i="1"/>
  <c r="N494" i="1"/>
  <c r="AC493" i="1"/>
  <c r="AB493" i="1"/>
  <c r="AA493" i="1"/>
  <c r="Z493" i="1"/>
  <c r="Y493" i="1"/>
  <c r="X493" i="1"/>
  <c r="V493" i="1"/>
  <c r="R493" i="1"/>
  <c r="N493" i="1"/>
  <c r="AC492" i="1"/>
  <c r="AB492" i="1"/>
  <c r="AA492" i="1"/>
  <c r="Z492" i="1"/>
  <c r="Y492" i="1"/>
  <c r="X492" i="1"/>
  <c r="V492" i="1"/>
  <c r="R492" i="1"/>
  <c r="N492" i="1"/>
  <c r="AC491" i="1"/>
  <c r="AB491" i="1"/>
  <c r="AA491" i="1"/>
  <c r="Z491" i="1"/>
  <c r="Y491" i="1"/>
  <c r="X491" i="1"/>
  <c r="V491" i="1"/>
  <c r="R491" i="1"/>
  <c r="N491" i="1"/>
  <c r="AC490" i="1"/>
  <c r="AB490" i="1"/>
  <c r="AA490" i="1"/>
  <c r="Z490" i="1"/>
  <c r="Y490" i="1"/>
  <c r="X490" i="1"/>
  <c r="V490" i="1"/>
  <c r="R490" i="1"/>
  <c r="N490" i="1"/>
  <c r="AC489" i="1"/>
  <c r="AB489" i="1"/>
  <c r="AA489" i="1"/>
  <c r="Z489" i="1"/>
  <c r="Y489" i="1"/>
  <c r="X489" i="1"/>
  <c r="V489" i="1"/>
  <c r="W489" i="1" s="1"/>
  <c r="R489" i="1"/>
  <c r="N489" i="1"/>
  <c r="AC488" i="1"/>
  <c r="AB488" i="1"/>
  <c r="AA488" i="1"/>
  <c r="Z488" i="1"/>
  <c r="Y488" i="1"/>
  <c r="X488" i="1"/>
  <c r="V488" i="1"/>
  <c r="R488" i="1"/>
  <c r="N488" i="1"/>
  <c r="AC487" i="1"/>
  <c r="AB487" i="1"/>
  <c r="AA487" i="1"/>
  <c r="Z487" i="1"/>
  <c r="Y487" i="1"/>
  <c r="X487" i="1"/>
  <c r="V487" i="1"/>
  <c r="R487" i="1"/>
  <c r="N487" i="1"/>
  <c r="W487" i="1" s="1"/>
  <c r="AC486" i="1"/>
  <c r="AB486" i="1"/>
  <c r="AA486" i="1"/>
  <c r="Z486" i="1"/>
  <c r="Y486" i="1"/>
  <c r="X486" i="1"/>
  <c r="V486" i="1"/>
  <c r="R486" i="1"/>
  <c r="N486" i="1"/>
  <c r="AC485" i="1"/>
  <c r="AB485" i="1"/>
  <c r="AA485" i="1"/>
  <c r="Z485" i="1"/>
  <c r="Y485" i="1"/>
  <c r="X485" i="1"/>
  <c r="W485" i="1"/>
  <c r="V485" i="1"/>
  <c r="R485" i="1"/>
  <c r="N485" i="1"/>
  <c r="AC484" i="1"/>
  <c r="AB484" i="1"/>
  <c r="AA484" i="1"/>
  <c r="Z484" i="1"/>
  <c r="Y484" i="1"/>
  <c r="X484" i="1"/>
  <c r="V484" i="1"/>
  <c r="R484" i="1"/>
  <c r="N484" i="1"/>
  <c r="AC483" i="1"/>
  <c r="AB483" i="1"/>
  <c r="AA483" i="1"/>
  <c r="Z483" i="1"/>
  <c r="Y483" i="1"/>
  <c r="X483" i="1"/>
  <c r="V483" i="1"/>
  <c r="R483" i="1"/>
  <c r="N483" i="1"/>
  <c r="AC482" i="1"/>
  <c r="AB482" i="1"/>
  <c r="AA482" i="1"/>
  <c r="Z482" i="1"/>
  <c r="Y482" i="1"/>
  <c r="X482" i="1"/>
  <c r="V482" i="1"/>
  <c r="R482" i="1"/>
  <c r="N482" i="1"/>
  <c r="AC481" i="1"/>
  <c r="AB481" i="1"/>
  <c r="AA481" i="1"/>
  <c r="Z481" i="1"/>
  <c r="Y481" i="1"/>
  <c r="X481" i="1"/>
  <c r="V481" i="1"/>
  <c r="R481" i="1"/>
  <c r="N481" i="1"/>
  <c r="AC480" i="1"/>
  <c r="AB480" i="1"/>
  <c r="AA480" i="1"/>
  <c r="Z480" i="1"/>
  <c r="Y480" i="1"/>
  <c r="X480" i="1"/>
  <c r="V480" i="1"/>
  <c r="R480" i="1"/>
  <c r="N480" i="1"/>
  <c r="AC479" i="1"/>
  <c r="AB479" i="1"/>
  <c r="AA479" i="1"/>
  <c r="Z479" i="1"/>
  <c r="Y479" i="1"/>
  <c r="X479" i="1"/>
  <c r="V479" i="1"/>
  <c r="R479" i="1"/>
  <c r="N479" i="1"/>
  <c r="AC478" i="1"/>
  <c r="AB478" i="1"/>
  <c r="AA478" i="1"/>
  <c r="Z478" i="1"/>
  <c r="Y478" i="1"/>
  <c r="X478" i="1"/>
  <c r="V478" i="1"/>
  <c r="R478" i="1"/>
  <c r="N478" i="1"/>
  <c r="AC477" i="1"/>
  <c r="AB477" i="1"/>
  <c r="AA477" i="1"/>
  <c r="Z477" i="1"/>
  <c r="Y477" i="1"/>
  <c r="X477" i="1"/>
  <c r="V477" i="1"/>
  <c r="R477" i="1"/>
  <c r="N477" i="1"/>
  <c r="AC476" i="1"/>
  <c r="AB476" i="1"/>
  <c r="AA476" i="1"/>
  <c r="Z476" i="1"/>
  <c r="Y476" i="1"/>
  <c r="X476" i="1"/>
  <c r="V476" i="1"/>
  <c r="R476" i="1"/>
  <c r="N476" i="1"/>
  <c r="AC475" i="1"/>
  <c r="AB475" i="1"/>
  <c r="AA475" i="1"/>
  <c r="Z475" i="1"/>
  <c r="Y475" i="1"/>
  <c r="X475" i="1"/>
  <c r="V475" i="1"/>
  <c r="R475" i="1"/>
  <c r="N475" i="1"/>
  <c r="AC474" i="1"/>
  <c r="AB474" i="1"/>
  <c r="AA474" i="1"/>
  <c r="Z474" i="1"/>
  <c r="Y474" i="1"/>
  <c r="X474" i="1"/>
  <c r="V474" i="1"/>
  <c r="W474" i="1" s="1"/>
  <c r="R474" i="1"/>
  <c r="N474" i="1"/>
  <c r="AC473" i="1"/>
  <c r="AB473" i="1"/>
  <c r="AA473" i="1"/>
  <c r="Z473" i="1"/>
  <c r="Y473" i="1"/>
  <c r="X473" i="1"/>
  <c r="V473" i="1"/>
  <c r="R473" i="1"/>
  <c r="N473" i="1"/>
  <c r="AC472" i="1"/>
  <c r="AB472" i="1"/>
  <c r="AA472" i="1"/>
  <c r="Z472" i="1"/>
  <c r="Y472" i="1"/>
  <c r="X472" i="1"/>
  <c r="V472" i="1"/>
  <c r="R472" i="1"/>
  <c r="N472" i="1"/>
  <c r="AC471" i="1"/>
  <c r="AB471" i="1"/>
  <c r="AA471" i="1"/>
  <c r="Z471" i="1"/>
  <c r="Y471" i="1"/>
  <c r="X471" i="1"/>
  <c r="V471" i="1"/>
  <c r="R471" i="1"/>
  <c r="N471" i="1"/>
  <c r="AC470" i="1"/>
  <c r="AB470" i="1"/>
  <c r="AA470" i="1"/>
  <c r="Z470" i="1"/>
  <c r="Y470" i="1"/>
  <c r="X470" i="1"/>
  <c r="V470" i="1"/>
  <c r="R470" i="1"/>
  <c r="N470" i="1"/>
  <c r="AC469" i="1"/>
  <c r="AB469" i="1"/>
  <c r="AA469" i="1"/>
  <c r="Z469" i="1"/>
  <c r="Y469" i="1"/>
  <c r="X469" i="1"/>
  <c r="V469" i="1"/>
  <c r="R469" i="1"/>
  <c r="N469" i="1"/>
  <c r="AC468" i="1"/>
  <c r="AB468" i="1"/>
  <c r="AA468" i="1"/>
  <c r="Z468" i="1"/>
  <c r="Y468" i="1"/>
  <c r="X468" i="1"/>
  <c r="V468" i="1"/>
  <c r="R468" i="1"/>
  <c r="N468" i="1"/>
  <c r="AC467" i="1"/>
  <c r="AB467" i="1"/>
  <c r="AA467" i="1"/>
  <c r="Z467" i="1"/>
  <c r="Y467" i="1"/>
  <c r="X467" i="1"/>
  <c r="V467" i="1"/>
  <c r="R467" i="1"/>
  <c r="N467" i="1"/>
  <c r="AC466" i="1"/>
  <c r="AB466" i="1"/>
  <c r="AA466" i="1"/>
  <c r="Z466" i="1"/>
  <c r="Y466" i="1"/>
  <c r="X466" i="1"/>
  <c r="V466" i="1"/>
  <c r="R466" i="1"/>
  <c r="N466" i="1"/>
  <c r="AC465" i="1"/>
  <c r="AB465" i="1"/>
  <c r="AA465" i="1"/>
  <c r="Z465" i="1"/>
  <c r="Y465" i="1"/>
  <c r="X465" i="1"/>
  <c r="V465" i="1"/>
  <c r="R465" i="1"/>
  <c r="N465" i="1"/>
  <c r="AC464" i="1"/>
  <c r="AB464" i="1"/>
  <c r="AA464" i="1"/>
  <c r="Z464" i="1"/>
  <c r="Y464" i="1"/>
  <c r="X464" i="1"/>
  <c r="V464" i="1"/>
  <c r="R464" i="1"/>
  <c r="N464" i="1"/>
  <c r="AC463" i="1"/>
  <c r="AB463" i="1"/>
  <c r="AA463" i="1"/>
  <c r="Z463" i="1"/>
  <c r="Y463" i="1"/>
  <c r="X463" i="1"/>
  <c r="V463" i="1"/>
  <c r="W463" i="1" s="1"/>
  <c r="R463" i="1"/>
  <c r="N463" i="1"/>
  <c r="AC462" i="1"/>
  <c r="AB462" i="1"/>
  <c r="AA462" i="1"/>
  <c r="Z462" i="1"/>
  <c r="Y462" i="1"/>
  <c r="X462" i="1"/>
  <c r="V462" i="1"/>
  <c r="R462" i="1"/>
  <c r="N462" i="1"/>
  <c r="AC461" i="1"/>
  <c r="AB461" i="1"/>
  <c r="AA461" i="1"/>
  <c r="Z461" i="1"/>
  <c r="Y461" i="1"/>
  <c r="X461" i="1"/>
  <c r="V461" i="1"/>
  <c r="R461" i="1"/>
  <c r="N461" i="1"/>
  <c r="AC460" i="1"/>
  <c r="AB460" i="1"/>
  <c r="AA460" i="1"/>
  <c r="Z460" i="1"/>
  <c r="Y460" i="1"/>
  <c r="X460" i="1"/>
  <c r="V460" i="1"/>
  <c r="R460" i="1"/>
  <c r="N460" i="1"/>
  <c r="AC459" i="1"/>
  <c r="AB459" i="1"/>
  <c r="AA459" i="1"/>
  <c r="Z459" i="1"/>
  <c r="Y459" i="1"/>
  <c r="X459" i="1"/>
  <c r="V459" i="1"/>
  <c r="R459" i="1"/>
  <c r="N459" i="1"/>
  <c r="AC458" i="1"/>
  <c r="AB458" i="1"/>
  <c r="AA458" i="1"/>
  <c r="Z458" i="1"/>
  <c r="Y458" i="1"/>
  <c r="X458" i="1"/>
  <c r="V458" i="1"/>
  <c r="R458" i="1"/>
  <c r="N458" i="1"/>
  <c r="AC457" i="1"/>
  <c r="AB457" i="1"/>
  <c r="AA457" i="1"/>
  <c r="Z457" i="1"/>
  <c r="Y457" i="1"/>
  <c r="X457" i="1"/>
  <c r="V457" i="1"/>
  <c r="R457" i="1"/>
  <c r="N457" i="1"/>
  <c r="AC456" i="1"/>
  <c r="AB456" i="1"/>
  <c r="AA456" i="1"/>
  <c r="Z456" i="1"/>
  <c r="Y456" i="1"/>
  <c r="X456" i="1"/>
  <c r="V456" i="1"/>
  <c r="R456" i="1"/>
  <c r="N456" i="1"/>
  <c r="AC455" i="1"/>
  <c r="AB455" i="1"/>
  <c r="AA455" i="1"/>
  <c r="Z455" i="1"/>
  <c r="Y455" i="1"/>
  <c r="X455" i="1"/>
  <c r="V455" i="1"/>
  <c r="R455" i="1"/>
  <c r="N455" i="1"/>
  <c r="AC454" i="1"/>
  <c r="AB454" i="1"/>
  <c r="AA454" i="1"/>
  <c r="Z454" i="1"/>
  <c r="Y454" i="1"/>
  <c r="X454" i="1"/>
  <c r="V454" i="1"/>
  <c r="R454" i="1"/>
  <c r="N454" i="1"/>
  <c r="AC453" i="1"/>
  <c r="AB453" i="1"/>
  <c r="AA453" i="1"/>
  <c r="Z453" i="1"/>
  <c r="Y453" i="1"/>
  <c r="X453" i="1"/>
  <c r="V453" i="1"/>
  <c r="W453" i="1" s="1"/>
  <c r="R453" i="1"/>
  <c r="N453" i="1"/>
  <c r="AC452" i="1"/>
  <c r="AB452" i="1"/>
  <c r="AA452" i="1"/>
  <c r="Z452" i="1"/>
  <c r="Y452" i="1"/>
  <c r="X452" i="1"/>
  <c r="V452" i="1"/>
  <c r="R452" i="1"/>
  <c r="N452" i="1"/>
  <c r="AC451" i="1"/>
  <c r="AB451" i="1"/>
  <c r="AA451" i="1"/>
  <c r="Z451" i="1"/>
  <c r="Y451" i="1"/>
  <c r="X451" i="1"/>
  <c r="V451" i="1"/>
  <c r="R451" i="1"/>
  <c r="N451" i="1"/>
  <c r="AC450" i="1"/>
  <c r="AB450" i="1"/>
  <c r="AA450" i="1"/>
  <c r="Z450" i="1"/>
  <c r="Y450" i="1"/>
  <c r="X450" i="1"/>
  <c r="V450" i="1"/>
  <c r="R450" i="1"/>
  <c r="N450" i="1"/>
  <c r="AC449" i="1"/>
  <c r="AB449" i="1"/>
  <c r="AA449" i="1"/>
  <c r="Z449" i="1"/>
  <c r="Y449" i="1"/>
  <c r="X449" i="1"/>
  <c r="V449" i="1"/>
  <c r="R449" i="1"/>
  <c r="N449" i="1"/>
  <c r="AC448" i="1"/>
  <c r="AB448" i="1"/>
  <c r="AA448" i="1"/>
  <c r="Z448" i="1"/>
  <c r="Y448" i="1"/>
  <c r="X448" i="1"/>
  <c r="V448" i="1"/>
  <c r="R448" i="1"/>
  <c r="N448" i="1"/>
  <c r="AC447" i="1"/>
  <c r="AB447" i="1"/>
  <c r="AA447" i="1"/>
  <c r="Z447" i="1"/>
  <c r="Y447" i="1"/>
  <c r="X447" i="1"/>
  <c r="V447" i="1"/>
  <c r="R447" i="1"/>
  <c r="N447" i="1"/>
  <c r="AC446" i="1"/>
  <c r="AB446" i="1"/>
  <c r="AA446" i="1"/>
  <c r="Z446" i="1"/>
  <c r="Y446" i="1"/>
  <c r="X446" i="1"/>
  <c r="V446" i="1"/>
  <c r="R446" i="1"/>
  <c r="N446" i="1"/>
  <c r="AC445" i="1"/>
  <c r="AB445" i="1"/>
  <c r="AA445" i="1"/>
  <c r="Z445" i="1"/>
  <c r="Y445" i="1"/>
  <c r="X445" i="1"/>
  <c r="V445" i="1"/>
  <c r="R445" i="1"/>
  <c r="N445" i="1"/>
  <c r="AC444" i="1"/>
  <c r="AB444" i="1"/>
  <c r="AA444" i="1"/>
  <c r="Z444" i="1"/>
  <c r="Y444" i="1"/>
  <c r="X444" i="1"/>
  <c r="V444" i="1"/>
  <c r="R444" i="1"/>
  <c r="N444" i="1"/>
  <c r="AC443" i="1"/>
  <c r="AB443" i="1"/>
  <c r="AA443" i="1"/>
  <c r="Z443" i="1"/>
  <c r="Y443" i="1"/>
  <c r="X443" i="1"/>
  <c r="V443" i="1"/>
  <c r="R443" i="1"/>
  <c r="N443" i="1"/>
  <c r="AC442" i="1"/>
  <c r="AB442" i="1"/>
  <c r="AA442" i="1"/>
  <c r="Z442" i="1"/>
  <c r="Y442" i="1"/>
  <c r="X442" i="1"/>
  <c r="V442" i="1"/>
  <c r="R442" i="1"/>
  <c r="N442" i="1"/>
  <c r="AC441" i="1"/>
  <c r="AB441" i="1"/>
  <c r="AA441" i="1"/>
  <c r="Z441" i="1"/>
  <c r="Y441" i="1"/>
  <c r="X441" i="1"/>
  <c r="V441" i="1"/>
  <c r="R441" i="1"/>
  <c r="N441" i="1"/>
  <c r="AC440" i="1"/>
  <c r="AB440" i="1"/>
  <c r="AA440" i="1"/>
  <c r="Z440" i="1"/>
  <c r="Y440" i="1"/>
  <c r="X440" i="1"/>
  <c r="V440" i="1"/>
  <c r="R440" i="1"/>
  <c r="N440" i="1"/>
  <c r="AC439" i="1"/>
  <c r="AB439" i="1"/>
  <c r="AA439" i="1"/>
  <c r="Z439" i="1"/>
  <c r="Y439" i="1"/>
  <c r="X439" i="1"/>
  <c r="V439" i="1"/>
  <c r="W439" i="1" s="1"/>
  <c r="R439" i="1"/>
  <c r="N439" i="1"/>
  <c r="AC438" i="1"/>
  <c r="AB438" i="1"/>
  <c r="AA438" i="1"/>
  <c r="Z438" i="1"/>
  <c r="Y438" i="1"/>
  <c r="X438" i="1"/>
  <c r="V438" i="1"/>
  <c r="R438" i="1"/>
  <c r="N438" i="1"/>
  <c r="AC437" i="1"/>
  <c r="AB437" i="1"/>
  <c r="AA437" i="1"/>
  <c r="Z437" i="1"/>
  <c r="Y437" i="1"/>
  <c r="X437" i="1"/>
  <c r="V437" i="1"/>
  <c r="R437" i="1"/>
  <c r="N437" i="1"/>
  <c r="AC436" i="1"/>
  <c r="AB436" i="1"/>
  <c r="AA436" i="1"/>
  <c r="Z436" i="1"/>
  <c r="Y436" i="1"/>
  <c r="X436" i="1"/>
  <c r="V436" i="1"/>
  <c r="R436" i="1"/>
  <c r="N436" i="1"/>
  <c r="AC435" i="1"/>
  <c r="AB435" i="1"/>
  <c r="AA435" i="1"/>
  <c r="Z435" i="1"/>
  <c r="Y435" i="1"/>
  <c r="X435" i="1"/>
  <c r="V435" i="1"/>
  <c r="R435" i="1"/>
  <c r="N435" i="1"/>
  <c r="AC434" i="1"/>
  <c r="AB434" i="1"/>
  <c r="AA434" i="1"/>
  <c r="Z434" i="1"/>
  <c r="Y434" i="1"/>
  <c r="X434" i="1"/>
  <c r="V434" i="1"/>
  <c r="R434" i="1"/>
  <c r="N434" i="1"/>
  <c r="AC433" i="1"/>
  <c r="AB433" i="1"/>
  <c r="AA433" i="1"/>
  <c r="Z433" i="1"/>
  <c r="Y433" i="1"/>
  <c r="X433" i="1"/>
  <c r="V433" i="1"/>
  <c r="R433" i="1"/>
  <c r="N433" i="1"/>
  <c r="AC432" i="1"/>
  <c r="AB432" i="1"/>
  <c r="AA432" i="1"/>
  <c r="Z432" i="1"/>
  <c r="Y432" i="1"/>
  <c r="X432" i="1"/>
  <c r="V432" i="1"/>
  <c r="R432" i="1"/>
  <c r="N432" i="1"/>
  <c r="AC431" i="1"/>
  <c r="AB431" i="1"/>
  <c r="AA431" i="1"/>
  <c r="Z431" i="1"/>
  <c r="Y431" i="1"/>
  <c r="X431" i="1"/>
  <c r="V431" i="1"/>
  <c r="R431" i="1"/>
  <c r="N431" i="1"/>
  <c r="AC430" i="1"/>
  <c r="AB430" i="1"/>
  <c r="AA430" i="1"/>
  <c r="Z430" i="1"/>
  <c r="Y430" i="1"/>
  <c r="X430" i="1"/>
  <c r="V430" i="1"/>
  <c r="R430" i="1"/>
  <c r="N430" i="1"/>
  <c r="AC429" i="1"/>
  <c r="AB429" i="1"/>
  <c r="AA429" i="1"/>
  <c r="Z429" i="1"/>
  <c r="Y429" i="1"/>
  <c r="X429" i="1"/>
  <c r="V429" i="1"/>
  <c r="R429" i="1"/>
  <c r="N429" i="1"/>
  <c r="AC428" i="1"/>
  <c r="AB428" i="1"/>
  <c r="AA428" i="1"/>
  <c r="Z428" i="1"/>
  <c r="Y428" i="1"/>
  <c r="X428" i="1"/>
  <c r="V428" i="1"/>
  <c r="R428" i="1"/>
  <c r="N428" i="1"/>
  <c r="AC427" i="1"/>
  <c r="AB427" i="1"/>
  <c r="AA427" i="1"/>
  <c r="Z427" i="1"/>
  <c r="Y427" i="1"/>
  <c r="X427" i="1"/>
  <c r="V427" i="1"/>
  <c r="R427" i="1"/>
  <c r="N427" i="1"/>
  <c r="AC426" i="1"/>
  <c r="AB426" i="1"/>
  <c r="AA426" i="1"/>
  <c r="Z426" i="1"/>
  <c r="Y426" i="1"/>
  <c r="X426" i="1"/>
  <c r="V426" i="1"/>
  <c r="R426" i="1"/>
  <c r="N426" i="1"/>
  <c r="AC425" i="1"/>
  <c r="AB425" i="1"/>
  <c r="AA425" i="1"/>
  <c r="Z425" i="1"/>
  <c r="Y425" i="1"/>
  <c r="X425" i="1"/>
  <c r="V425" i="1"/>
  <c r="W425" i="1" s="1"/>
  <c r="R425" i="1"/>
  <c r="N425" i="1"/>
  <c r="AC424" i="1"/>
  <c r="AB424" i="1"/>
  <c r="AA424" i="1"/>
  <c r="Z424" i="1"/>
  <c r="Y424" i="1"/>
  <c r="X424" i="1"/>
  <c r="V424" i="1"/>
  <c r="R424" i="1"/>
  <c r="N424" i="1"/>
  <c r="AC423" i="1"/>
  <c r="AB423" i="1"/>
  <c r="AA423" i="1"/>
  <c r="Z423" i="1"/>
  <c r="Y423" i="1"/>
  <c r="X423" i="1"/>
  <c r="V423" i="1"/>
  <c r="R423" i="1"/>
  <c r="N423" i="1"/>
  <c r="W423" i="1" s="1"/>
  <c r="AC422" i="1"/>
  <c r="AB422" i="1"/>
  <c r="AA422" i="1"/>
  <c r="Z422" i="1"/>
  <c r="Y422" i="1"/>
  <c r="X422" i="1"/>
  <c r="V422" i="1"/>
  <c r="R422" i="1"/>
  <c r="N422" i="1"/>
  <c r="AC421" i="1"/>
  <c r="AB421" i="1"/>
  <c r="AA421" i="1"/>
  <c r="Z421" i="1"/>
  <c r="Y421" i="1"/>
  <c r="X421" i="1"/>
  <c r="W421" i="1"/>
  <c r="V421" i="1"/>
  <c r="R421" i="1"/>
  <c r="N421" i="1"/>
  <c r="AC420" i="1"/>
  <c r="AB420" i="1"/>
  <c r="AA420" i="1"/>
  <c r="Z420" i="1"/>
  <c r="Y420" i="1"/>
  <c r="X420" i="1"/>
  <c r="V420" i="1"/>
  <c r="R420" i="1"/>
  <c r="N420" i="1"/>
  <c r="AC419" i="1"/>
  <c r="AB419" i="1"/>
  <c r="AA419" i="1"/>
  <c r="Z419" i="1"/>
  <c r="Y419" i="1"/>
  <c r="X419" i="1"/>
  <c r="V419" i="1"/>
  <c r="R419" i="1"/>
  <c r="N419" i="1"/>
  <c r="AC418" i="1"/>
  <c r="AB418" i="1"/>
  <c r="AA418" i="1"/>
  <c r="Z418" i="1"/>
  <c r="Y418" i="1"/>
  <c r="X418" i="1"/>
  <c r="V418" i="1"/>
  <c r="R418" i="1"/>
  <c r="N418" i="1"/>
  <c r="AC417" i="1"/>
  <c r="AB417" i="1"/>
  <c r="AA417" i="1"/>
  <c r="Z417" i="1"/>
  <c r="Y417" i="1"/>
  <c r="X417" i="1"/>
  <c r="V417" i="1"/>
  <c r="R417" i="1"/>
  <c r="N417" i="1"/>
  <c r="AC416" i="1"/>
  <c r="AB416" i="1"/>
  <c r="AA416" i="1"/>
  <c r="Z416" i="1"/>
  <c r="Y416" i="1"/>
  <c r="X416" i="1"/>
  <c r="V416" i="1"/>
  <c r="R416" i="1"/>
  <c r="N416" i="1"/>
  <c r="AC415" i="1"/>
  <c r="AB415" i="1"/>
  <c r="AA415" i="1"/>
  <c r="Z415" i="1"/>
  <c r="Y415" i="1"/>
  <c r="X415" i="1"/>
  <c r="V415" i="1"/>
  <c r="R415" i="1"/>
  <c r="N415" i="1"/>
  <c r="AC414" i="1"/>
  <c r="AB414" i="1"/>
  <c r="AA414" i="1"/>
  <c r="Z414" i="1"/>
  <c r="Y414" i="1"/>
  <c r="X414" i="1"/>
  <c r="V414" i="1"/>
  <c r="R414" i="1"/>
  <c r="N414" i="1"/>
  <c r="AC413" i="1"/>
  <c r="AB413" i="1"/>
  <c r="AA413" i="1"/>
  <c r="Z413" i="1"/>
  <c r="Y413" i="1"/>
  <c r="X413" i="1"/>
  <c r="V413" i="1"/>
  <c r="R413" i="1"/>
  <c r="N413" i="1"/>
  <c r="AC412" i="1"/>
  <c r="AB412" i="1"/>
  <c r="AA412" i="1"/>
  <c r="Z412" i="1"/>
  <c r="Y412" i="1"/>
  <c r="X412" i="1"/>
  <c r="V412" i="1"/>
  <c r="R412" i="1"/>
  <c r="N412" i="1"/>
  <c r="AC411" i="1"/>
  <c r="AB411" i="1"/>
  <c r="AA411" i="1"/>
  <c r="Z411" i="1"/>
  <c r="Y411" i="1"/>
  <c r="X411" i="1"/>
  <c r="V411" i="1"/>
  <c r="R411" i="1"/>
  <c r="N411" i="1"/>
  <c r="AC410" i="1"/>
  <c r="AB410" i="1"/>
  <c r="AA410" i="1"/>
  <c r="Z410" i="1"/>
  <c r="Y410" i="1"/>
  <c r="X410" i="1"/>
  <c r="V410" i="1"/>
  <c r="R410" i="1"/>
  <c r="N410" i="1"/>
  <c r="AC409" i="1"/>
  <c r="AB409" i="1"/>
  <c r="AA409" i="1"/>
  <c r="Z409" i="1"/>
  <c r="Y409" i="1"/>
  <c r="X409" i="1"/>
  <c r="V409" i="1"/>
  <c r="R409" i="1"/>
  <c r="N409" i="1"/>
  <c r="AC408" i="1"/>
  <c r="AB408" i="1"/>
  <c r="AA408" i="1"/>
  <c r="Z408" i="1"/>
  <c r="Y408" i="1"/>
  <c r="X408" i="1"/>
  <c r="V408" i="1"/>
  <c r="R408" i="1"/>
  <c r="N408" i="1"/>
  <c r="AC407" i="1"/>
  <c r="AB407" i="1"/>
  <c r="AA407" i="1"/>
  <c r="Z407" i="1"/>
  <c r="Y407" i="1"/>
  <c r="X407" i="1"/>
  <c r="V407" i="1"/>
  <c r="R407" i="1"/>
  <c r="N407" i="1"/>
  <c r="AC406" i="1"/>
  <c r="AB406" i="1"/>
  <c r="AA406" i="1"/>
  <c r="Z406" i="1"/>
  <c r="Y406" i="1"/>
  <c r="X406" i="1"/>
  <c r="V406" i="1"/>
  <c r="R406" i="1"/>
  <c r="N406" i="1"/>
  <c r="AC405" i="1"/>
  <c r="AB405" i="1"/>
  <c r="AA405" i="1"/>
  <c r="Z405" i="1"/>
  <c r="Y405" i="1"/>
  <c r="X405" i="1"/>
  <c r="V405" i="1"/>
  <c r="R405" i="1"/>
  <c r="N405" i="1"/>
  <c r="AC404" i="1"/>
  <c r="AB404" i="1"/>
  <c r="AA404" i="1"/>
  <c r="Z404" i="1"/>
  <c r="Y404" i="1"/>
  <c r="X404" i="1"/>
  <c r="V404" i="1"/>
  <c r="R404" i="1"/>
  <c r="N404" i="1"/>
  <c r="AC403" i="1"/>
  <c r="AB403" i="1"/>
  <c r="AA403" i="1"/>
  <c r="Z403" i="1"/>
  <c r="Y403" i="1"/>
  <c r="X403" i="1"/>
  <c r="V403" i="1"/>
  <c r="R403" i="1"/>
  <c r="N403" i="1"/>
  <c r="AC402" i="1"/>
  <c r="AB402" i="1"/>
  <c r="AA402" i="1"/>
  <c r="Z402" i="1"/>
  <c r="Y402" i="1"/>
  <c r="X402" i="1"/>
  <c r="V402" i="1"/>
  <c r="R402" i="1"/>
  <c r="N402" i="1"/>
  <c r="AC401" i="1"/>
  <c r="AB401" i="1"/>
  <c r="AA401" i="1"/>
  <c r="Z401" i="1"/>
  <c r="Y401" i="1"/>
  <c r="X401" i="1"/>
  <c r="V401" i="1"/>
  <c r="R401" i="1"/>
  <c r="N401" i="1"/>
  <c r="AC400" i="1"/>
  <c r="AB400" i="1"/>
  <c r="AA400" i="1"/>
  <c r="Z400" i="1"/>
  <c r="Y400" i="1"/>
  <c r="X400" i="1"/>
  <c r="V400" i="1"/>
  <c r="R400" i="1"/>
  <c r="N400" i="1"/>
  <c r="AC399" i="1"/>
  <c r="AB399" i="1"/>
  <c r="AA399" i="1"/>
  <c r="Z399" i="1"/>
  <c r="Y399" i="1"/>
  <c r="X399" i="1"/>
  <c r="V399" i="1"/>
  <c r="R399" i="1"/>
  <c r="N399" i="1"/>
  <c r="AC398" i="1"/>
  <c r="AB398" i="1"/>
  <c r="AA398" i="1"/>
  <c r="Z398" i="1"/>
  <c r="Y398" i="1"/>
  <c r="X398" i="1"/>
  <c r="V398" i="1"/>
  <c r="R398" i="1"/>
  <c r="N398" i="1"/>
  <c r="AC397" i="1"/>
  <c r="AB397" i="1"/>
  <c r="AA397" i="1"/>
  <c r="Z397" i="1"/>
  <c r="Y397" i="1"/>
  <c r="X397" i="1"/>
  <c r="V397" i="1"/>
  <c r="R397" i="1"/>
  <c r="N397" i="1"/>
  <c r="AC396" i="1"/>
  <c r="AB396" i="1"/>
  <c r="AA396" i="1"/>
  <c r="Z396" i="1"/>
  <c r="Y396" i="1"/>
  <c r="X396" i="1"/>
  <c r="V396" i="1"/>
  <c r="W396" i="1" s="1"/>
  <c r="R396" i="1"/>
  <c r="N396" i="1"/>
  <c r="AC395" i="1"/>
  <c r="AB395" i="1"/>
  <c r="AA395" i="1"/>
  <c r="Z395" i="1"/>
  <c r="Y395" i="1"/>
  <c r="X395" i="1"/>
  <c r="V395" i="1"/>
  <c r="R395" i="1"/>
  <c r="N395" i="1"/>
  <c r="AC394" i="1"/>
  <c r="AB394" i="1"/>
  <c r="AA394" i="1"/>
  <c r="Z394" i="1"/>
  <c r="Y394" i="1"/>
  <c r="X394" i="1"/>
  <c r="V394" i="1"/>
  <c r="R394" i="1"/>
  <c r="N394" i="1"/>
  <c r="AC393" i="1"/>
  <c r="AB393" i="1"/>
  <c r="AA393" i="1"/>
  <c r="Z393" i="1"/>
  <c r="Y393" i="1"/>
  <c r="X393" i="1"/>
  <c r="V393" i="1"/>
  <c r="R393" i="1"/>
  <c r="N393" i="1"/>
  <c r="AC392" i="1"/>
  <c r="AB392" i="1"/>
  <c r="AA392" i="1"/>
  <c r="Z392" i="1"/>
  <c r="Y392" i="1"/>
  <c r="X392" i="1"/>
  <c r="V392" i="1"/>
  <c r="R392" i="1"/>
  <c r="N392" i="1"/>
  <c r="AC391" i="1"/>
  <c r="AB391" i="1"/>
  <c r="AA391" i="1"/>
  <c r="Z391" i="1"/>
  <c r="Y391" i="1"/>
  <c r="X391" i="1"/>
  <c r="V391" i="1"/>
  <c r="R391" i="1"/>
  <c r="N391" i="1"/>
  <c r="AC390" i="1"/>
  <c r="AB390" i="1"/>
  <c r="AA390" i="1"/>
  <c r="Z390" i="1"/>
  <c r="Y390" i="1"/>
  <c r="X390" i="1"/>
  <c r="V390" i="1"/>
  <c r="R390" i="1"/>
  <c r="N390" i="1"/>
  <c r="AC389" i="1"/>
  <c r="AB389" i="1"/>
  <c r="AA389" i="1"/>
  <c r="Z389" i="1"/>
  <c r="Y389" i="1"/>
  <c r="X389" i="1"/>
  <c r="V389" i="1"/>
  <c r="R389" i="1"/>
  <c r="N389" i="1"/>
  <c r="AC388" i="1"/>
  <c r="AB388" i="1"/>
  <c r="AA388" i="1"/>
  <c r="Z388" i="1"/>
  <c r="Y388" i="1"/>
  <c r="X388" i="1"/>
  <c r="V388" i="1"/>
  <c r="R388" i="1"/>
  <c r="N388" i="1"/>
  <c r="AC387" i="1"/>
  <c r="AB387" i="1"/>
  <c r="AA387" i="1"/>
  <c r="Z387" i="1"/>
  <c r="Y387" i="1"/>
  <c r="X387" i="1"/>
  <c r="V387" i="1"/>
  <c r="R387" i="1"/>
  <c r="N387" i="1"/>
  <c r="AC386" i="1"/>
  <c r="AB386" i="1"/>
  <c r="AA386" i="1"/>
  <c r="Z386" i="1"/>
  <c r="Y386" i="1"/>
  <c r="X386" i="1"/>
  <c r="V386" i="1"/>
  <c r="R386" i="1"/>
  <c r="N386" i="1"/>
  <c r="AC385" i="1"/>
  <c r="AB385" i="1"/>
  <c r="AA385" i="1"/>
  <c r="Z385" i="1"/>
  <c r="Y385" i="1"/>
  <c r="X385" i="1"/>
  <c r="V385" i="1"/>
  <c r="R385" i="1"/>
  <c r="N385" i="1"/>
  <c r="AC384" i="1"/>
  <c r="AB384" i="1"/>
  <c r="AA384" i="1"/>
  <c r="Z384" i="1"/>
  <c r="Y384" i="1"/>
  <c r="X384" i="1"/>
  <c r="V384" i="1"/>
  <c r="R384" i="1"/>
  <c r="N384" i="1"/>
  <c r="AC383" i="1"/>
  <c r="AB383" i="1"/>
  <c r="AA383" i="1"/>
  <c r="Z383" i="1"/>
  <c r="Y383" i="1"/>
  <c r="X383" i="1"/>
  <c r="V383" i="1"/>
  <c r="R383" i="1"/>
  <c r="N383" i="1"/>
  <c r="AC382" i="1"/>
  <c r="AB382" i="1"/>
  <c r="AA382" i="1"/>
  <c r="Z382" i="1"/>
  <c r="Y382" i="1"/>
  <c r="X382" i="1"/>
  <c r="V382" i="1"/>
  <c r="R382" i="1"/>
  <c r="N382" i="1"/>
  <c r="AC381" i="1"/>
  <c r="AB381" i="1"/>
  <c r="AA381" i="1"/>
  <c r="Z381" i="1"/>
  <c r="Y381" i="1"/>
  <c r="X381" i="1"/>
  <c r="V381" i="1"/>
  <c r="R381" i="1"/>
  <c r="N381" i="1"/>
  <c r="AC380" i="1"/>
  <c r="AB380" i="1"/>
  <c r="AA380" i="1"/>
  <c r="Z380" i="1"/>
  <c r="Y380" i="1"/>
  <c r="X380" i="1"/>
  <c r="V380" i="1"/>
  <c r="R380" i="1"/>
  <c r="N380" i="1"/>
  <c r="AC379" i="1"/>
  <c r="AB379" i="1"/>
  <c r="AA379" i="1"/>
  <c r="Z379" i="1"/>
  <c r="Y379" i="1"/>
  <c r="X379" i="1"/>
  <c r="V379" i="1"/>
  <c r="R379" i="1"/>
  <c r="N379" i="1"/>
  <c r="AC378" i="1"/>
  <c r="AB378" i="1"/>
  <c r="AA378" i="1"/>
  <c r="Z378" i="1"/>
  <c r="Y378" i="1"/>
  <c r="X378" i="1"/>
  <c r="V378" i="1"/>
  <c r="R378" i="1"/>
  <c r="N378" i="1"/>
  <c r="AC377" i="1"/>
  <c r="AB377" i="1"/>
  <c r="AA377" i="1"/>
  <c r="Z377" i="1"/>
  <c r="Y377" i="1"/>
  <c r="X377" i="1"/>
  <c r="V377" i="1"/>
  <c r="R377" i="1"/>
  <c r="N377" i="1"/>
  <c r="AC376" i="1"/>
  <c r="AB376" i="1"/>
  <c r="AA376" i="1"/>
  <c r="Z376" i="1"/>
  <c r="Y376" i="1"/>
  <c r="X376" i="1"/>
  <c r="V376" i="1"/>
  <c r="R376" i="1"/>
  <c r="N376" i="1"/>
  <c r="AC375" i="1"/>
  <c r="AB375" i="1"/>
  <c r="AA375" i="1"/>
  <c r="Z375" i="1"/>
  <c r="Y375" i="1"/>
  <c r="X375" i="1"/>
  <c r="V375" i="1"/>
  <c r="W375" i="1" s="1"/>
  <c r="R375" i="1"/>
  <c r="N375" i="1"/>
  <c r="AC374" i="1"/>
  <c r="AB374" i="1"/>
  <c r="AA374" i="1"/>
  <c r="Z374" i="1"/>
  <c r="Y374" i="1"/>
  <c r="X374" i="1"/>
  <c r="V374" i="1"/>
  <c r="R374" i="1"/>
  <c r="N374" i="1"/>
  <c r="AC373" i="1"/>
  <c r="AB373" i="1"/>
  <c r="AA373" i="1"/>
  <c r="Z373" i="1"/>
  <c r="Y373" i="1"/>
  <c r="X373" i="1"/>
  <c r="V373" i="1"/>
  <c r="R373" i="1"/>
  <c r="N373" i="1"/>
  <c r="AC372" i="1"/>
  <c r="AB372" i="1"/>
  <c r="AA372" i="1"/>
  <c r="Z372" i="1"/>
  <c r="Y372" i="1"/>
  <c r="X372" i="1"/>
  <c r="V372" i="1"/>
  <c r="R372" i="1"/>
  <c r="N372" i="1"/>
  <c r="AC371" i="1"/>
  <c r="AB371" i="1"/>
  <c r="AA371" i="1"/>
  <c r="Z371" i="1"/>
  <c r="Y371" i="1"/>
  <c r="X371" i="1"/>
  <c r="V371" i="1"/>
  <c r="R371" i="1"/>
  <c r="N371" i="1"/>
  <c r="AC370" i="1"/>
  <c r="AB370" i="1"/>
  <c r="AA370" i="1"/>
  <c r="Z370" i="1"/>
  <c r="Y370" i="1"/>
  <c r="X370" i="1"/>
  <c r="V370" i="1"/>
  <c r="R370" i="1"/>
  <c r="N370" i="1"/>
  <c r="AC369" i="1"/>
  <c r="AB369" i="1"/>
  <c r="AA369" i="1"/>
  <c r="Z369" i="1"/>
  <c r="Y369" i="1"/>
  <c r="X369" i="1"/>
  <c r="V369" i="1"/>
  <c r="R369" i="1"/>
  <c r="N369" i="1"/>
  <c r="AC368" i="1"/>
  <c r="AB368" i="1"/>
  <c r="AA368" i="1"/>
  <c r="Z368" i="1"/>
  <c r="Y368" i="1"/>
  <c r="X368" i="1"/>
  <c r="V368" i="1"/>
  <c r="R368" i="1"/>
  <c r="N368" i="1"/>
  <c r="AC367" i="1"/>
  <c r="AB367" i="1"/>
  <c r="AA367" i="1"/>
  <c r="Z367" i="1"/>
  <c r="Y367" i="1"/>
  <c r="X367" i="1"/>
  <c r="V367" i="1"/>
  <c r="R367" i="1"/>
  <c r="N367" i="1"/>
  <c r="AC366" i="1"/>
  <c r="AB366" i="1"/>
  <c r="AA366" i="1"/>
  <c r="Z366" i="1"/>
  <c r="Y366" i="1"/>
  <c r="X366" i="1"/>
  <c r="V366" i="1"/>
  <c r="R366" i="1"/>
  <c r="N366" i="1"/>
  <c r="AC365" i="1"/>
  <c r="AB365" i="1"/>
  <c r="AA365" i="1"/>
  <c r="Z365" i="1"/>
  <c r="Y365" i="1"/>
  <c r="X365" i="1"/>
  <c r="V365" i="1"/>
  <c r="R365" i="1"/>
  <c r="N365" i="1"/>
  <c r="AC364" i="1"/>
  <c r="AB364" i="1"/>
  <c r="AA364" i="1"/>
  <c r="Z364" i="1"/>
  <c r="Y364" i="1"/>
  <c r="X364" i="1"/>
  <c r="V364" i="1"/>
  <c r="W364" i="1" s="1"/>
  <c r="R364" i="1"/>
  <c r="N364" i="1"/>
  <c r="AC363" i="1"/>
  <c r="AB363" i="1"/>
  <c r="AA363" i="1"/>
  <c r="Z363" i="1"/>
  <c r="Y363" i="1"/>
  <c r="X363" i="1"/>
  <c r="V363" i="1"/>
  <c r="R363" i="1"/>
  <c r="N363" i="1"/>
  <c r="AC362" i="1"/>
  <c r="AB362" i="1"/>
  <c r="AA362" i="1"/>
  <c r="Z362" i="1"/>
  <c r="Y362" i="1"/>
  <c r="X362" i="1"/>
  <c r="V362" i="1"/>
  <c r="R362" i="1"/>
  <c r="N362" i="1"/>
  <c r="AC361" i="1"/>
  <c r="AB361" i="1"/>
  <c r="AA361" i="1"/>
  <c r="Z361" i="1"/>
  <c r="Y361" i="1"/>
  <c r="X361" i="1"/>
  <c r="V361" i="1"/>
  <c r="R361" i="1"/>
  <c r="N361" i="1"/>
  <c r="AC360" i="1"/>
  <c r="AB360" i="1"/>
  <c r="AA360" i="1"/>
  <c r="Z360" i="1"/>
  <c r="Y360" i="1"/>
  <c r="X360" i="1"/>
  <c r="V360" i="1"/>
  <c r="R360" i="1"/>
  <c r="N360" i="1"/>
  <c r="AC359" i="1"/>
  <c r="AB359" i="1"/>
  <c r="AA359" i="1"/>
  <c r="Z359" i="1"/>
  <c r="Y359" i="1"/>
  <c r="X359" i="1"/>
  <c r="V359" i="1"/>
  <c r="R359" i="1"/>
  <c r="N359" i="1"/>
  <c r="AC358" i="1"/>
  <c r="AB358" i="1"/>
  <c r="AA358" i="1"/>
  <c r="Z358" i="1"/>
  <c r="Y358" i="1"/>
  <c r="X358" i="1"/>
  <c r="V358" i="1"/>
  <c r="R358" i="1"/>
  <c r="N358" i="1"/>
  <c r="AC357" i="1"/>
  <c r="AB357" i="1"/>
  <c r="AA357" i="1"/>
  <c r="Z357" i="1"/>
  <c r="Y357" i="1"/>
  <c r="X357" i="1"/>
  <c r="V357" i="1"/>
  <c r="R357" i="1"/>
  <c r="N357" i="1"/>
  <c r="AC356" i="1"/>
  <c r="AB356" i="1"/>
  <c r="AA356" i="1"/>
  <c r="Z356" i="1"/>
  <c r="Y356" i="1"/>
  <c r="X356" i="1"/>
  <c r="V356" i="1"/>
  <c r="W356" i="1" s="1"/>
  <c r="R356" i="1"/>
  <c r="N356" i="1"/>
  <c r="AC355" i="1"/>
  <c r="AB355" i="1"/>
  <c r="AA355" i="1"/>
  <c r="Z355" i="1"/>
  <c r="Y355" i="1"/>
  <c r="X355" i="1"/>
  <c r="V355" i="1"/>
  <c r="R355" i="1"/>
  <c r="N355" i="1"/>
  <c r="AC354" i="1"/>
  <c r="AB354" i="1"/>
  <c r="AA354" i="1"/>
  <c r="Z354" i="1"/>
  <c r="Y354" i="1"/>
  <c r="X354" i="1"/>
  <c r="V354" i="1"/>
  <c r="R354" i="1"/>
  <c r="N354" i="1"/>
  <c r="AC353" i="1"/>
  <c r="AB353" i="1"/>
  <c r="AA353" i="1"/>
  <c r="Z353" i="1"/>
  <c r="Y353" i="1"/>
  <c r="X353" i="1"/>
  <c r="V353" i="1"/>
  <c r="R353" i="1"/>
  <c r="N353" i="1"/>
  <c r="AC352" i="1"/>
  <c r="AB352" i="1"/>
  <c r="AA352" i="1"/>
  <c r="Z352" i="1"/>
  <c r="Y352" i="1"/>
  <c r="X352" i="1"/>
  <c r="V352" i="1"/>
  <c r="W352" i="1" s="1"/>
  <c r="R352" i="1"/>
  <c r="N352" i="1"/>
  <c r="AC351" i="1"/>
  <c r="AB351" i="1"/>
  <c r="AA351" i="1"/>
  <c r="Z351" i="1"/>
  <c r="Y351" i="1"/>
  <c r="X351" i="1"/>
  <c r="V351" i="1"/>
  <c r="R351" i="1"/>
  <c r="N351" i="1"/>
  <c r="AC350" i="1"/>
  <c r="AB350" i="1"/>
  <c r="AA350" i="1"/>
  <c r="Z350" i="1"/>
  <c r="Y350" i="1"/>
  <c r="X350" i="1"/>
  <c r="V350" i="1"/>
  <c r="R350" i="1"/>
  <c r="N350" i="1"/>
  <c r="AC349" i="1"/>
  <c r="AB349" i="1"/>
  <c r="AA349" i="1"/>
  <c r="Z349" i="1"/>
  <c r="Y349" i="1"/>
  <c r="X349" i="1"/>
  <c r="V349" i="1"/>
  <c r="R349" i="1"/>
  <c r="N349" i="1"/>
  <c r="AC348" i="1"/>
  <c r="AB348" i="1"/>
  <c r="AA348" i="1"/>
  <c r="Z348" i="1"/>
  <c r="Y348" i="1"/>
  <c r="X348" i="1"/>
  <c r="W348" i="1"/>
  <c r="V348" i="1"/>
  <c r="R348" i="1"/>
  <c r="N348" i="1"/>
  <c r="AC347" i="1"/>
  <c r="AB347" i="1"/>
  <c r="AA347" i="1"/>
  <c r="Z347" i="1"/>
  <c r="Y347" i="1"/>
  <c r="X347" i="1"/>
  <c r="V347" i="1"/>
  <c r="R347" i="1"/>
  <c r="N347" i="1"/>
  <c r="AC346" i="1"/>
  <c r="AB346" i="1"/>
  <c r="AA346" i="1"/>
  <c r="Z346" i="1"/>
  <c r="Y346" i="1"/>
  <c r="X346" i="1"/>
  <c r="V346" i="1"/>
  <c r="R346" i="1"/>
  <c r="N346" i="1"/>
  <c r="AC345" i="1"/>
  <c r="AB345" i="1"/>
  <c r="AA345" i="1"/>
  <c r="Z345" i="1"/>
  <c r="Y345" i="1"/>
  <c r="X345" i="1"/>
  <c r="V345" i="1"/>
  <c r="R345" i="1"/>
  <c r="N345" i="1"/>
  <c r="AC344" i="1"/>
  <c r="AB344" i="1"/>
  <c r="AA344" i="1"/>
  <c r="Z344" i="1"/>
  <c r="Y344" i="1"/>
  <c r="X344" i="1"/>
  <c r="V344" i="1"/>
  <c r="R344" i="1"/>
  <c r="N344" i="1"/>
  <c r="AC343" i="1"/>
  <c r="AB343" i="1"/>
  <c r="AA343" i="1"/>
  <c r="Z343" i="1"/>
  <c r="Y343" i="1"/>
  <c r="X343" i="1"/>
  <c r="V343" i="1"/>
  <c r="R343" i="1"/>
  <c r="N343" i="1"/>
  <c r="AC342" i="1"/>
  <c r="AB342" i="1"/>
  <c r="AA342" i="1"/>
  <c r="Z342" i="1"/>
  <c r="Y342" i="1"/>
  <c r="X342" i="1"/>
  <c r="V342" i="1"/>
  <c r="R342" i="1"/>
  <c r="N342" i="1"/>
  <c r="AC341" i="1"/>
  <c r="AB341" i="1"/>
  <c r="AA341" i="1"/>
  <c r="Z341" i="1"/>
  <c r="Y341" i="1"/>
  <c r="X341" i="1"/>
  <c r="V341" i="1"/>
  <c r="R341" i="1"/>
  <c r="N341" i="1"/>
  <c r="AC340" i="1"/>
  <c r="AB340" i="1"/>
  <c r="AA340" i="1"/>
  <c r="Z340" i="1"/>
  <c r="Y340" i="1"/>
  <c r="X340" i="1"/>
  <c r="V340" i="1"/>
  <c r="R340" i="1"/>
  <c r="N340" i="1"/>
  <c r="AC339" i="1"/>
  <c r="AB339" i="1"/>
  <c r="AA339" i="1"/>
  <c r="Z339" i="1"/>
  <c r="Y339" i="1"/>
  <c r="X339" i="1"/>
  <c r="V339" i="1"/>
  <c r="R339" i="1"/>
  <c r="N339" i="1"/>
  <c r="AC338" i="1"/>
  <c r="AB338" i="1"/>
  <c r="AA338" i="1"/>
  <c r="Z338" i="1"/>
  <c r="Y338" i="1"/>
  <c r="X338" i="1"/>
  <c r="V338" i="1"/>
  <c r="R338" i="1"/>
  <c r="N338" i="1"/>
  <c r="AC337" i="1"/>
  <c r="AB337" i="1"/>
  <c r="AA337" i="1"/>
  <c r="Z337" i="1"/>
  <c r="Y337" i="1"/>
  <c r="X337" i="1"/>
  <c r="V337" i="1"/>
  <c r="R337" i="1"/>
  <c r="N337" i="1"/>
  <c r="AC336" i="1"/>
  <c r="AB336" i="1"/>
  <c r="AA336" i="1"/>
  <c r="Z336" i="1"/>
  <c r="Y336" i="1"/>
  <c r="X336" i="1"/>
  <c r="V336" i="1"/>
  <c r="R336" i="1"/>
  <c r="N336" i="1"/>
  <c r="AC335" i="1"/>
  <c r="AB335" i="1"/>
  <c r="AA335" i="1"/>
  <c r="Z335" i="1"/>
  <c r="Y335" i="1"/>
  <c r="X335" i="1"/>
  <c r="V335" i="1"/>
  <c r="R335" i="1"/>
  <c r="N335" i="1"/>
  <c r="AC334" i="1"/>
  <c r="AB334" i="1"/>
  <c r="AA334" i="1"/>
  <c r="Z334" i="1"/>
  <c r="Y334" i="1"/>
  <c r="X334" i="1"/>
  <c r="V334" i="1"/>
  <c r="R334" i="1"/>
  <c r="N334" i="1"/>
  <c r="AC333" i="1"/>
  <c r="AB333" i="1"/>
  <c r="AA333" i="1"/>
  <c r="Z333" i="1"/>
  <c r="Y333" i="1"/>
  <c r="X333" i="1"/>
  <c r="V333" i="1"/>
  <c r="R333" i="1"/>
  <c r="N333" i="1"/>
  <c r="AC332" i="1"/>
  <c r="AB332" i="1"/>
  <c r="AA332" i="1"/>
  <c r="Z332" i="1"/>
  <c r="Y332" i="1"/>
  <c r="X332" i="1"/>
  <c r="V332" i="1"/>
  <c r="R332" i="1"/>
  <c r="N332" i="1"/>
  <c r="AC331" i="1"/>
  <c r="AB331" i="1"/>
  <c r="AA331" i="1"/>
  <c r="Z331" i="1"/>
  <c r="Y331" i="1"/>
  <c r="X331" i="1"/>
  <c r="V331" i="1"/>
  <c r="R331" i="1"/>
  <c r="N331" i="1"/>
  <c r="AC330" i="1"/>
  <c r="AB330" i="1"/>
  <c r="AA330" i="1"/>
  <c r="Z330" i="1"/>
  <c r="Y330" i="1"/>
  <c r="X330" i="1"/>
  <c r="V330" i="1"/>
  <c r="R330" i="1"/>
  <c r="N330" i="1"/>
  <c r="AC329" i="1"/>
  <c r="AB329" i="1"/>
  <c r="AA329" i="1"/>
  <c r="Z329" i="1"/>
  <c r="Y329" i="1"/>
  <c r="X329" i="1"/>
  <c r="V329" i="1"/>
  <c r="R329" i="1"/>
  <c r="N329" i="1"/>
  <c r="AC328" i="1"/>
  <c r="AB328" i="1"/>
  <c r="AA328" i="1"/>
  <c r="Z328" i="1"/>
  <c r="Y328" i="1"/>
  <c r="X328" i="1"/>
  <c r="V328" i="1"/>
  <c r="R328" i="1"/>
  <c r="N328" i="1"/>
  <c r="AC327" i="1"/>
  <c r="AB327" i="1"/>
  <c r="AA327" i="1"/>
  <c r="Z327" i="1"/>
  <c r="Y327" i="1"/>
  <c r="X327" i="1"/>
  <c r="V327" i="1"/>
  <c r="R327" i="1"/>
  <c r="N327" i="1"/>
  <c r="AC326" i="1"/>
  <c r="AB326" i="1"/>
  <c r="AA326" i="1"/>
  <c r="Z326" i="1"/>
  <c r="Y326" i="1"/>
  <c r="X326" i="1"/>
  <c r="V326" i="1"/>
  <c r="R326" i="1"/>
  <c r="N326" i="1"/>
  <c r="AC325" i="1"/>
  <c r="AB325" i="1"/>
  <c r="AA325" i="1"/>
  <c r="Z325" i="1"/>
  <c r="Y325" i="1"/>
  <c r="X325" i="1"/>
  <c r="V325" i="1"/>
  <c r="R325" i="1"/>
  <c r="N325" i="1"/>
  <c r="AC324" i="1"/>
  <c r="AB324" i="1"/>
  <c r="AA324" i="1"/>
  <c r="Z324" i="1"/>
  <c r="Y324" i="1"/>
  <c r="X324" i="1"/>
  <c r="V324" i="1"/>
  <c r="R324" i="1"/>
  <c r="N324" i="1"/>
  <c r="AC323" i="1"/>
  <c r="AB323" i="1"/>
  <c r="AA323" i="1"/>
  <c r="Z323" i="1"/>
  <c r="Y323" i="1"/>
  <c r="X323" i="1"/>
  <c r="V323" i="1"/>
  <c r="R323" i="1"/>
  <c r="N323" i="1"/>
  <c r="AC322" i="1"/>
  <c r="AB322" i="1"/>
  <c r="AA322" i="1"/>
  <c r="Z322" i="1"/>
  <c r="Y322" i="1"/>
  <c r="X322" i="1"/>
  <c r="V322" i="1"/>
  <c r="R322" i="1"/>
  <c r="N322" i="1"/>
  <c r="AC321" i="1"/>
  <c r="AB321" i="1"/>
  <c r="AA321" i="1"/>
  <c r="Z321" i="1"/>
  <c r="Y321" i="1"/>
  <c r="X321" i="1"/>
  <c r="V321" i="1"/>
  <c r="R321" i="1"/>
  <c r="N321" i="1"/>
  <c r="AC320" i="1"/>
  <c r="AB320" i="1"/>
  <c r="AA320" i="1"/>
  <c r="Z320" i="1"/>
  <c r="Y320" i="1"/>
  <c r="X320" i="1"/>
  <c r="V320" i="1"/>
  <c r="R320" i="1"/>
  <c r="N320" i="1"/>
  <c r="AC319" i="1"/>
  <c r="AB319" i="1"/>
  <c r="AA319" i="1"/>
  <c r="Z319" i="1"/>
  <c r="Y319" i="1"/>
  <c r="X319" i="1"/>
  <c r="V319" i="1"/>
  <c r="R319" i="1"/>
  <c r="N319" i="1"/>
  <c r="AC318" i="1"/>
  <c r="AB318" i="1"/>
  <c r="AA318" i="1"/>
  <c r="Z318" i="1"/>
  <c r="Y318" i="1"/>
  <c r="X318" i="1"/>
  <c r="V318" i="1"/>
  <c r="R318" i="1"/>
  <c r="N318" i="1"/>
  <c r="AC317" i="1"/>
  <c r="AB317" i="1"/>
  <c r="AA317" i="1"/>
  <c r="Z317" i="1"/>
  <c r="Y317" i="1"/>
  <c r="X317" i="1"/>
  <c r="V317" i="1"/>
  <c r="R317" i="1"/>
  <c r="N317" i="1"/>
  <c r="AC316" i="1"/>
  <c r="AB316" i="1"/>
  <c r="AA316" i="1"/>
  <c r="Z316" i="1"/>
  <c r="Y316" i="1"/>
  <c r="X316" i="1"/>
  <c r="V316" i="1"/>
  <c r="R316" i="1"/>
  <c r="N316" i="1"/>
  <c r="AC315" i="1"/>
  <c r="AB315" i="1"/>
  <c r="AA315" i="1"/>
  <c r="Z315" i="1"/>
  <c r="Y315" i="1"/>
  <c r="X315" i="1"/>
  <c r="V315" i="1"/>
  <c r="R315" i="1"/>
  <c r="N315" i="1"/>
  <c r="AC314" i="1"/>
  <c r="AB314" i="1"/>
  <c r="AA314" i="1"/>
  <c r="Z314" i="1"/>
  <c r="Y314" i="1"/>
  <c r="X314" i="1"/>
  <c r="V314" i="1"/>
  <c r="R314" i="1"/>
  <c r="N314" i="1"/>
  <c r="AC313" i="1"/>
  <c r="AB313" i="1"/>
  <c r="AA313" i="1"/>
  <c r="Z313" i="1"/>
  <c r="Y313" i="1"/>
  <c r="X313" i="1"/>
  <c r="V313" i="1"/>
  <c r="R313" i="1"/>
  <c r="N313" i="1"/>
  <c r="AC312" i="1"/>
  <c r="AB312" i="1"/>
  <c r="AA312" i="1"/>
  <c r="Z312" i="1"/>
  <c r="Y312" i="1"/>
  <c r="X312" i="1"/>
  <c r="V312" i="1"/>
  <c r="R312" i="1"/>
  <c r="N312" i="1"/>
  <c r="AC311" i="1"/>
  <c r="AB311" i="1"/>
  <c r="AA311" i="1"/>
  <c r="Z311" i="1"/>
  <c r="Y311" i="1"/>
  <c r="X311" i="1"/>
  <c r="V311" i="1"/>
  <c r="R311" i="1"/>
  <c r="N311" i="1"/>
  <c r="AC310" i="1"/>
  <c r="AB310" i="1"/>
  <c r="AA310" i="1"/>
  <c r="Z310" i="1"/>
  <c r="Y310" i="1"/>
  <c r="X310" i="1"/>
  <c r="V310" i="1"/>
  <c r="R310" i="1"/>
  <c r="N310" i="1"/>
  <c r="AC309" i="1"/>
  <c r="AB309" i="1"/>
  <c r="AA309" i="1"/>
  <c r="Z309" i="1"/>
  <c r="Y309" i="1"/>
  <c r="X309" i="1"/>
  <c r="V309" i="1"/>
  <c r="R309" i="1"/>
  <c r="N309" i="1"/>
  <c r="AC308" i="1"/>
  <c r="AB308" i="1"/>
  <c r="AA308" i="1"/>
  <c r="Z308" i="1"/>
  <c r="Y308" i="1"/>
  <c r="X308" i="1"/>
  <c r="V308" i="1"/>
  <c r="W308" i="1" s="1"/>
  <c r="R308" i="1"/>
  <c r="N308" i="1"/>
  <c r="AC307" i="1"/>
  <c r="AB307" i="1"/>
  <c r="AA307" i="1"/>
  <c r="Z307" i="1"/>
  <c r="Y307" i="1"/>
  <c r="X307" i="1"/>
  <c r="V307" i="1"/>
  <c r="R307" i="1"/>
  <c r="N307" i="1"/>
  <c r="AC306" i="1"/>
  <c r="AB306" i="1"/>
  <c r="AA306" i="1"/>
  <c r="Z306" i="1"/>
  <c r="Y306" i="1"/>
  <c r="X306" i="1"/>
  <c r="V306" i="1"/>
  <c r="R306" i="1"/>
  <c r="N306" i="1"/>
  <c r="AC305" i="1"/>
  <c r="AB305" i="1"/>
  <c r="AA305" i="1"/>
  <c r="Z305" i="1"/>
  <c r="Y305" i="1"/>
  <c r="X305" i="1"/>
  <c r="V305" i="1"/>
  <c r="R305" i="1"/>
  <c r="N305" i="1"/>
  <c r="AC304" i="1"/>
  <c r="AB304" i="1"/>
  <c r="AA304" i="1"/>
  <c r="Z304" i="1"/>
  <c r="Y304" i="1"/>
  <c r="X304" i="1"/>
  <c r="V304" i="1"/>
  <c r="R304" i="1"/>
  <c r="N304" i="1"/>
  <c r="AC303" i="1"/>
  <c r="AB303" i="1"/>
  <c r="AA303" i="1"/>
  <c r="Z303" i="1"/>
  <c r="Y303" i="1"/>
  <c r="X303" i="1"/>
  <c r="V303" i="1"/>
  <c r="R303" i="1"/>
  <c r="N303" i="1"/>
  <c r="AC302" i="1"/>
  <c r="AB302" i="1"/>
  <c r="AA302" i="1"/>
  <c r="Z302" i="1"/>
  <c r="Y302" i="1"/>
  <c r="X302" i="1"/>
  <c r="V302" i="1"/>
  <c r="R302" i="1"/>
  <c r="N302" i="1"/>
  <c r="AC301" i="1"/>
  <c r="AB301" i="1"/>
  <c r="AA301" i="1"/>
  <c r="Z301" i="1"/>
  <c r="Y301" i="1"/>
  <c r="X301" i="1"/>
  <c r="V301" i="1"/>
  <c r="R301" i="1"/>
  <c r="N301" i="1"/>
  <c r="AC300" i="1"/>
  <c r="AB300" i="1"/>
  <c r="AA300" i="1"/>
  <c r="Z300" i="1"/>
  <c r="Y300" i="1"/>
  <c r="X300" i="1"/>
  <c r="V300" i="1"/>
  <c r="R300" i="1"/>
  <c r="N300" i="1"/>
  <c r="AC299" i="1"/>
  <c r="AB299" i="1"/>
  <c r="AA299" i="1"/>
  <c r="Z299" i="1"/>
  <c r="Y299" i="1"/>
  <c r="X299" i="1"/>
  <c r="V299" i="1"/>
  <c r="R299" i="1"/>
  <c r="N299" i="1"/>
  <c r="AC298" i="1"/>
  <c r="AB298" i="1"/>
  <c r="AA298" i="1"/>
  <c r="Z298" i="1"/>
  <c r="Y298" i="1"/>
  <c r="X298" i="1"/>
  <c r="V298" i="1"/>
  <c r="W298" i="1" s="1"/>
  <c r="R298" i="1"/>
  <c r="N298" i="1"/>
  <c r="AC297" i="1"/>
  <c r="AB297" i="1"/>
  <c r="AA297" i="1"/>
  <c r="Z297" i="1"/>
  <c r="Y297" i="1"/>
  <c r="X297" i="1"/>
  <c r="V297" i="1"/>
  <c r="R297" i="1"/>
  <c r="N297" i="1"/>
  <c r="AC296" i="1"/>
  <c r="AB296" i="1"/>
  <c r="AA296" i="1"/>
  <c r="Z296" i="1"/>
  <c r="Y296" i="1"/>
  <c r="X296" i="1"/>
  <c r="V296" i="1"/>
  <c r="R296" i="1"/>
  <c r="N296" i="1"/>
  <c r="AC295" i="1"/>
  <c r="AB295" i="1"/>
  <c r="AA295" i="1"/>
  <c r="Z295" i="1"/>
  <c r="Y295" i="1"/>
  <c r="X295" i="1"/>
  <c r="V295" i="1"/>
  <c r="R295" i="1"/>
  <c r="N295" i="1"/>
  <c r="AC294" i="1"/>
  <c r="AB294" i="1"/>
  <c r="AA294" i="1"/>
  <c r="Z294" i="1"/>
  <c r="Y294" i="1"/>
  <c r="X294" i="1"/>
  <c r="V294" i="1"/>
  <c r="W294" i="1" s="1"/>
  <c r="R294" i="1"/>
  <c r="N294" i="1"/>
  <c r="AC293" i="1"/>
  <c r="AB293" i="1"/>
  <c r="AA293" i="1"/>
  <c r="Z293" i="1"/>
  <c r="Y293" i="1"/>
  <c r="X293" i="1"/>
  <c r="V293" i="1"/>
  <c r="R293" i="1"/>
  <c r="N293" i="1"/>
  <c r="AC292" i="1"/>
  <c r="AB292" i="1"/>
  <c r="AA292" i="1"/>
  <c r="Z292" i="1"/>
  <c r="Y292" i="1"/>
  <c r="X292" i="1"/>
  <c r="V292" i="1"/>
  <c r="R292" i="1"/>
  <c r="N292" i="1"/>
  <c r="AC291" i="1"/>
  <c r="AB291" i="1"/>
  <c r="AA291" i="1"/>
  <c r="Z291" i="1"/>
  <c r="Y291" i="1"/>
  <c r="X291" i="1"/>
  <c r="V291" i="1"/>
  <c r="R291" i="1"/>
  <c r="N291" i="1"/>
  <c r="AC290" i="1"/>
  <c r="AB290" i="1"/>
  <c r="AA290" i="1"/>
  <c r="Z290" i="1"/>
  <c r="Y290" i="1"/>
  <c r="X290" i="1"/>
  <c r="V290" i="1"/>
  <c r="W290" i="1" s="1"/>
  <c r="R290" i="1"/>
  <c r="N290" i="1"/>
  <c r="AC289" i="1"/>
  <c r="AB289" i="1"/>
  <c r="AA289" i="1"/>
  <c r="Z289" i="1"/>
  <c r="Y289" i="1"/>
  <c r="X289" i="1"/>
  <c r="V289" i="1"/>
  <c r="R289" i="1"/>
  <c r="N289" i="1"/>
  <c r="AC288" i="1"/>
  <c r="AB288" i="1"/>
  <c r="AA288" i="1"/>
  <c r="Z288" i="1"/>
  <c r="Y288" i="1"/>
  <c r="X288" i="1"/>
  <c r="V288" i="1"/>
  <c r="R288" i="1"/>
  <c r="N288" i="1"/>
  <c r="AC287" i="1"/>
  <c r="AB287" i="1"/>
  <c r="AA287" i="1"/>
  <c r="Z287" i="1"/>
  <c r="Y287" i="1"/>
  <c r="X287" i="1"/>
  <c r="V287" i="1"/>
  <c r="R287" i="1"/>
  <c r="N287" i="1"/>
  <c r="AC286" i="1"/>
  <c r="AB286" i="1"/>
  <c r="AA286" i="1"/>
  <c r="Z286" i="1"/>
  <c r="Y286" i="1"/>
  <c r="X286" i="1"/>
  <c r="V286" i="1"/>
  <c r="W286" i="1" s="1"/>
  <c r="R286" i="1"/>
  <c r="N286" i="1"/>
  <c r="AC285" i="1"/>
  <c r="AB285" i="1"/>
  <c r="AA285" i="1"/>
  <c r="Z285" i="1"/>
  <c r="Y285" i="1"/>
  <c r="X285" i="1"/>
  <c r="V285" i="1"/>
  <c r="R285" i="1"/>
  <c r="N285" i="1"/>
  <c r="AC284" i="1"/>
  <c r="AB284" i="1"/>
  <c r="AA284" i="1"/>
  <c r="Z284" i="1"/>
  <c r="Y284" i="1"/>
  <c r="X284" i="1"/>
  <c r="V284" i="1"/>
  <c r="R284" i="1"/>
  <c r="N284" i="1"/>
  <c r="AC283" i="1"/>
  <c r="AB283" i="1"/>
  <c r="AA283" i="1"/>
  <c r="Z283" i="1"/>
  <c r="Y283" i="1"/>
  <c r="X283" i="1"/>
  <c r="V283" i="1"/>
  <c r="R283" i="1"/>
  <c r="N283" i="1"/>
  <c r="AC282" i="1"/>
  <c r="AB282" i="1"/>
  <c r="AA282" i="1"/>
  <c r="Z282" i="1"/>
  <c r="Y282" i="1"/>
  <c r="X282" i="1"/>
  <c r="V282" i="1"/>
  <c r="W282" i="1" s="1"/>
  <c r="R282" i="1"/>
  <c r="N282" i="1"/>
  <c r="AC281" i="1"/>
  <c r="AB281" i="1"/>
  <c r="AA281" i="1"/>
  <c r="Z281" i="1"/>
  <c r="Y281" i="1"/>
  <c r="X281" i="1"/>
  <c r="V281" i="1"/>
  <c r="R281" i="1"/>
  <c r="N281" i="1"/>
  <c r="AC280" i="1"/>
  <c r="AB280" i="1"/>
  <c r="AA280" i="1"/>
  <c r="Z280" i="1"/>
  <c r="Y280" i="1"/>
  <c r="X280" i="1"/>
  <c r="V280" i="1"/>
  <c r="R280" i="1"/>
  <c r="N280" i="1"/>
  <c r="AC279" i="1"/>
  <c r="AB279" i="1"/>
  <c r="AA279" i="1"/>
  <c r="Z279" i="1"/>
  <c r="Y279" i="1"/>
  <c r="X279" i="1"/>
  <c r="V279" i="1"/>
  <c r="R279" i="1"/>
  <c r="N279" i="1"/>
  <c r="AC278" i="1"/>
  <c r="AB278" i="1"/>
  <c r="AA278" i="1"/>
  <c r="Z278" i="1"/>
  <c r="Y278" i="1"/>
  <c r="X278" i="1"/>
  <c r="V278" i="1"/>
  <c r="W278" i="1" s="1"/>
  <c r="R278" i="1"/>
  <c r="N278" i="1"/>
  <c r="AC277" i="1"/>
  <c r="AB277" i="1"/>
  <c r="AA277" i="1"/>
  <c r="Z277" i="1"/>
  <c r="Y277" i="1"/>
  <c r="X277" i="1"/>
  <c r="V277" i="1"/>
  <c r="R277" i="1"/>
  <c r="N277" i="1"/>
  <c r="AC276" i="1"/>
  <c r="AB276" i="1"/>
  <c r="AA276" i="1"/>
  <c r="Z276" i="1"/>
  <c r="Y276" i="1"/>
  <c r="X276" i="1"/>
  <c r="V276" i="1"/>
  <c r="R276" i="1"/>
  <c r="N276" i="1"/>
  <c r="AC275" i="1"/>
  <c r="AB275" i="1"/>
  <c r="AA275" i="1"/>
  <c r="Z275" i="1"/>
  <c r="Y275" i="1"/>
  <c r="X275" i="1"/>
  <c r="V275" i="1"/>
  <c r="R275" i="1"/>
  <c r="N275" i="1"/>
  <c r="AC274" i="1"/>
  <c r="AB274" i="1"/>
  <c r="AA274" i="1"/>
  <c r="Z274" i="1"/>
  <c r="Y274" i="1"/>
  <c r="X274" i="1"/>
  <c r="V274" i="1"/>
  <c r="W274" i="1" s="1"/>
  <c r="R274" i="1"/>
  <c r="N274" i="1"/>
  <c r="AC273" i="1"/>
  <c r="AB273" i="1"/>
  <c r="AA273" i="1"/>
  <c r="Z273" i="1"/>
  <c r="Y273" i="1"/>
  <c r="X273" i="1"/>
  <c r="V273" i="1"/>
  <c r="R273" i="1"/>
  <c r="N273" i="1"/>
  <c r="AC272" i="1"/>
  <c r="AB272" i="1"/>
  <c r="AA272" i="1"/>
  <c r="Z272" i="1"/>
  <c r="Y272" i="1"/>
  <c r="X272" i="1"/>
  <c r="V272" i="1"/>
  <c r="R272" i="1"/>
  <c r="N272" i="1"/>
  <c r="AC271" i="1"/>
  <c r="AB271" i="1"/>
  <c r="AA271" i="1"/>
  <c r="Z271" i="1"/>
  <c r="Y271" i="1"/>
  <c r="X271" i="1"/>
  <c r="V271" i="1"/>
  <c r="R271" i="1"/>
  <c r="N271" i="1"/>
  <c r="AC270" i="1"/>
  <c r="AB270" i="1"/>
  <c r="AA270" i="1"/>
  <c r="Z270" i="1"/>
  <c r="Y270" i="1"/>
  <c r="X270" i="1"/>
  <c r="V270" i="1"/>
  <c r="W270" i="1" s="1"/>
  <c r="R270" i="1"/>
  <c r="N270" i="1"/>
  <c r="AC269" i="1"/>
  <c r="AB269" i="1"/>
  <c r="AA269" i="1"/>
  <c r="Z269" i="1"/>
  <c r="Y269" i="1"/>
  <c r="X269" i="1"/>
  <c r="V269" i="1"/>
  <c r="R269" i="1"/>
  <c r="N269" i="1"/>
  <c r="AC268" i="1"/>
  <c r="AB268" i="1"/>
  <c r="AA268" i="1"/>
  <c r="Z268" i="1"/>
  <c r="Y268" i="1"/>
  <c r="X268" i="1"/>
  <c r="V268" i="1"/>
  <c r="R268" i="1"/>
  <c r="N268" i="1"/>
  <c r="AC267" i="1"/>
  <c r="AB267" i="1"/>
  <c r="AA267" i="1"/>
  <c r="Z267" i="1"/>
  <c r="Y267" i="1"/>
  <c r="X267" i="1"/>
  <c r="V267" i="1"/>
  <c r="R267" i="1"/>
  <c r="N267" i="1"/>
  <c r="AC266" i="1"/>
  <c r="AB266" i="1"/>
  <c r="AA266" i="1"/>
  <c r="Z266" i="1"/>
  <c r="Y266" i="1"/>
  <c r="X266" i="1"/>
  <c r="V266" i="1"/>
  <c r="W266" i="1" s="1"/>
  <c r="R266" i="1"/>
  <c r="N266" i="1"/>
  <c r="AC265" i="1"/>
  <c r="AB265" i="1"/>
  <c r="AA265" i="1"/>
  <c r="Z265" i="1"/>
  <c r="Y265" i="1"/>
  <c r="X265" i="1"/>
  <c r="V265" i="1"/>
  <c r="R265" i="1"/>
  <c r="N265" i="1"/>
  <c r="AC264" i="1"/>
  <c r="AB264" i="1"/>
  <c r="AA264" i="1"/>
  <c r="Z264" i="1"/>
  <c r="Y264" i="1"/>
  <c r="X264" i="1"/>
  <c r="V264" i="1"/>
  <c r="R264" i="1"/>
  <c r="N264" i="1"/>
  <c r="AC263" i="1"/>
  <c r="AB263" i="1"/>
  <c r="AA263" i="1"/>
  <c r="Z263" i="1"/>
  <c r="Y263" i="1"/>
  <c r="X263" i="1"/>
  <c r="V263" i="1"/>
  <c r="R263" i="1"/>
  <c r="N263" i="1"/>
  <c r="AC262" i="1"/>
  <c r="AB262" i="1"/>
  <c r="AA262" i="1"/>
  <c r="Z262" i="1"/>
  <c r="Y262" i="1"/>
  <c r="X262" i="1"/>
  <c r="V262" i="1"/>
  <c r="W262" i="1" s="1"/>
  <c r="R262" i="1"/>
  <c r="N262" i="1"/>
  <c r="AC261" i="1"/>
  <c r="AB261" i="1"/>
  <c r="AA261" i="1"/>
  <c r="Z261" i="1"/>
  <c r="Y261" i="1"/>
  <c r="X261" i="1"/>
  <c r="V261" i="1"/>
  <c r="R261" i="1"/>
  <c r="N261" i="1"/>
  <c r="AC260" i="1"/>
  <c r="AB260" i="1"/>
  <c r="AA260" i="1"/>
  <c r="Z260" i="1"/>
  <c r="Y260" i="1"/>
  <c r="X260" i="1"/>
  <c r="V260" i="1"/>
  <c r="R260" i="1"/>
  <c r="N260" i="1"/>
  <c r="AC259" i="1"/>
  <c r="AB259" i="1"/>
  <c r="AA259" i="1"/>
  <c r="Z259" i="1"/>
  <c r="Y259" i="1"/>
  <c r="X259" i="1"/>
  <c r="V259" i="1"/>
  <c r="R259" i="1"/>
  <c r="N259" i="1"/>
  <c r="AC258" i="1"/>
  <c r="AB258" i="1"/>
  <c r="AA258" i="1"/>
  <c r="Z258" i="1"/>
  <c r="Y258" i="1"/>
  <c r="X258" i="1"/>
  <c r="V258" i="1"/>
  <c r="W258" i="1" s="1"/>
  <c r="R258" i="1"/>
  <c r="N258" i="1"/>
  <c r="AC257" i="1"/>
  <c r="AB257" i="1"/>
  <c r="AA257" i="1"/>
  <c r="Z257" i="1"/>
  <c r="Y257" i="1"/>
  <c r="X257" i="1"/>
  <c r="V257" i="1"/>
  <c r="R257" i="1"/>
  <c r="N257" i="1"/>
  <c r="AC256" i="1"/>
  <c r="AB256" i="1"/>
  <c r="AA256" i="1"/>
  <c r="Z256" i="1"/>
  <c r="Y256" i="1"/>
  <c r="X256" i="1"/>
  <c r="V256" i="1"/>
  <c r="R256" i="1"/>
  <c r="N256" i="1"/>
  <c r="AC255" i="1"/>
  <c r="AB255" i="1"/>
  <c r="AA255" i="1"/>
  <c r="Z255" i="1"/>
  <c r="Y255" i="1"/>
  <c r="X255" i="1"/>
  <c r="V255" i="1"/>
  <c r="R255" i="1"/>
  <c r="N255" i="1"/>
  <c r="AC254" i="1"/>
  <c r="AB254" i="1"/>
  <c r="AA254" i="1"/>
  <c r="Z254" i="1"/>
  <c r="Y254" i="1"/>
  <c r="X254" i="1"/>
  <c r="V254" i="1"/>
  <c r="W254" i="1" s="1"/>
  <c r="R254" i="1"/>
  <c r="N254" i="1"/>
  <c r="AC253" i="1"/>
  <c r="AB253" i="1"/>
  <c r="AA253" i="1"/>
  <c r="Z253" i="1"/>
  <c r="Y253" i="1"/>
  <c r="X253" i="1"/>
  <c r="V253" i="1"/>
  <c r="R253" i="1"/>
  <c r="N253" i="1"/>
  <c r="AC252" i="1"/>
  <c r="AB252" i="1"/>
  <c r="AA252" i="1"/>
  <c r="Z252" i="1"/>
  <c r="Y252" i="1"/>
  <c r="X252" i="1"/>
  <c r="V252" i="1"/>
  <c r="R252" i="1"/>
  <c r="N252" i="1"/>
  <c r="AC251" i="1"/>
  <c r="AB251" i="1"/>
  <c r="AA251" i="1"/>
  <c r="Z251" i="1"/>
  <c r="Y251" i="1"/>
  <c r="X251" i="1"/>
  <c r="V251" i="1"/>
  <c r="R251" i="1"/>
  <c r="N251" i="1"/>
  <c r="AC250" i="1"/>
  <c r="AB250" i="1"/>
  <c r="AA250" i="1"/>
  <c r="Z250" i="1"/>
  <c r="Y250" i="1"/>
  <c r="X250" i="1"/>
  <c r="V250" i="1"/>
  <c r="W250" i="1" s="1"/>
  <c r="R250" i="1"/>
  <c r="N250" i="1"/>
  <c r="AC249" i="1"/>
  <c r="AB249" i="1"/>
  <c r="AA249" i="1"/>
  <c r="Z249" i="1"/>
  <c r="Y249" i="1"/>
  <c r="X249" i="1"/>
  <c r="V249" i="1"/>
  <c r="R249" i="1"/>
  <c r="N249" i="1"/>
  <c r="AC248" i="1"/>
  <c r="AB248" i="1"/>
  <c r="AA248" i="1"/>
  <c r="Z248" i="1"/>
  <c r="Y248" i="1"/>
  <c r="X248" i="1"/>
  <c r="V248" i="1"/>
  <c r="R248" i="1"/>
  <c r="N248" i="1"/>
  <c r="AC247" i="1"/>
  <c r="AB247" i="1"/>
  <c r="AA247" i="1"/>
  <c r="Z247" i="1"/>
  <c r="Y247" i="1"/>
  <c r="X247" i="1"/>
  <c r="V247" i="1"/>
  <c r="R247" i="1"/>
  <c r="N247" i="1"/>
  <c r="AC246" i="1"/>
  <c r="AB246" i="1"/>
  <c r="AA246" i="1"/>
  <c r="Z246" i="1"/>
  <c r="Y246" i="1"/>
  <c r="X246" i="1"/>
  <c r="V246" i="1"/>
  <c r="W246" i="1" s="1"/>
  <c r="R246" i="1"/>
  <c r="N246" i="1"/>
  <c r="AC245" i="1"/>
  <c r="AB245" i="1"/>
  <c r="AA245" i="1"/>
  <c r="Z245" i="1"/>
  <c r="Y245" i="1"/>
  <c r="X245" i="1"/>
  <c r="V245" i="1"/>
  <c r="R245" i="1"/>
  <c r="N245" i="1"/>
  <c r="AC244" i="1"/>
  <c r="AB244" i="1"/>
  <c r="AA244" i="1"/>
  <c r="Z244" i="1"/>
  <c r="Y244" i="1"/>
  <c r="X244" i="1"/>
  <c r="V244" i="1"/>
  <c r="R244" i="1"/>
  <c r="N244" i="1"/>
  <c r="AC243" i="1"/>
  <c r="AB243" i="1"/>
  <c r="AA243" i="1"/>
  <c r="Z243" i="1"/>
  <c r="Y243" i="1"/>
  <c r="X243" i="1"/>
  <c r="V243" i="1"/>
  <c r="R243" i="1"/>
  <c r="N243" i="1"/>
  <c r="AC242" i="1"/>
  <c r="AB242" i="1"/>
  <c r="AA242" i="1"/>
  <c r="Z242" i="1"/>
  <c r="Y242" i="1"/>
  <c r="X242" i="1"/>
  <c r="V242" i="1"/>
  <c r="W242" i="1" s="1"/>
  <c r="R242" i="1"/>
  <c r="N242" i="1"/>
  <c r="AC241" i="1"/>
  <c r="AB241" i="1"/>
  <c r="AA241" i="1"/>
  <c r="Z241" i="1"/>
  <c r="Y241" i="1"/>
  <c r="X241" i="1"/>
  <c r="V241" i="1"/>
  <c r="R241" i="1"/>
  <c r="N241" i="1"/>
  <c r="AC240" i="1"/>
  <c r="AB240" i="1"/>
  <c r="AA240" i="1"/>
  <c r="Z240" i="1"/>
  <c r="Y240" i="1"/>
  <c r="X240" i="1"/>
  <c r="V240" i="1"/>
  <c r="R240" i="1"/>
  <c r="N240" i="1"/>
  <c r="AC239" i="1"/>
  <c r="AB239" i="1"/>
  <c r="AA239" i="1"/>
  <c r="Z239" i="1"/>
  <c r="Y239" i="1"/>
  <c r="X239" i="1"/>
  <c r="V239" i="1"/>
  <c r="R239" i="1"/>
  <c r="N239" i="1"/>
  <c r="AC238" i="1"/>
  <c r="AB238" i="1"/>
  <c r="AA238" i="1"/>
  <c r="Z238" i="1"/>
  <c r="Y238" i="1"/>
  <c r="X238" i="1"/>
  <c r="V238" i="1"/>
  <c r="W238" i="1" s="1"/>
  <c r="R238" i="1"/>
  <c r="N238" i="1"/>
  <c r="AC237" i="1"/>
  <c r="AB237" i="1"/>
  <c r="AA237" i="1"/>
  <c r="Z237" i="1"/>
  <c r="Y237" i="1"/>
  <c r="X237" i="1"/>
  <c r="V237" i="1"/>
  <c r="R237" i="1"/>
  <c r="N237" i="1"/>
  <c r="AC236" i="1"/>
  <c r="AB236" i="1"/>
  <c r="AA236" i="1"/>
  <c r="Z236" i="1"/>
  <c r="Y236" i="1"/>
  <c r="X236" i="1"/>
  <c r="V236" i="1"/>
  <c r="R236" i="1"/>
  <c r="N236" i="1"/>
  <c r="AC235" i="1"/>
  <c r="AB235" i="1"/>
  <c r="AA235" i="1"/>
  <c r="Z235" i="1"/>
  <c r="Y235" i="1"/>
  <c r="X235" i="1"/>
  <c r="V235" i="1"/>
  <c r="R235" i="1"/>
  <c r="N235" i="1"/>
  <c r="AC234" i="1"/>
  <c r="AB234" i="1"/>
  <c r="AA234" i="1"/>
  <c r="Z234" i="1"/>
  <c r="Y234" i="1"/>
  <c r="X234" i="1"/>
  <c r="V234" i="1"/>
  <c r="W234" i="1" s="1"/>
  <c r="R234" i="1"/>
  <c r="N234" i="1"/>
  <c r="AC233" i="1"/>
  <c r="AB233" i="1"/>
  <c r="AA233" i="1"/>
  <c r="Z233" i="1"/>
  <c r="Y233" i="1"/>
  <c r="X233" i="1"/>
  <c r="V233" i="1"/>
  <c r="R233" i="1"/>
  <c r="N233" i="1"/>
  <c r="AC232" i="1"/>
  <c r="AB232" i="1"/>
  <c r="AA232" i="1"/>
  <c r="Z232" i="1"/>
  <c r="Y232" i="1"/>
  <c r="X232" i="1"/>
  <c r="V232" i="1"/>
  <c r="R232" i="1"/>
  <c r="N232" i="1"/>
  <c r="AC231" i="1"/>
  <c r="AB231" i="1"/>
  <c r="AA231" i="1"/>
  <c r="Z231" i="1"/>
  <c r="Y231" i="1"/>
  <c r="X231" i="1"/>
  <c r="V231" i="1"/>
  <c r="R231" i="1"/>
  <c r="N231" i="1"/>
  <c r="AC230" i="1"/>
  <c r="AB230" i="1"/>
  <c r="AA230" i="1"/>
  <c r="Z230" i="1"/>
  <c r="Y230" i="1"/>
  <c r="X230" i="1"/>
  <c r="V230" i="1"/>
  <c r="W230" i="1" s="1"/>
  <c r="R230" i="1"/>
  <c r="N230" i="1"/>
  <c r="AC229" i="1"/>
  <c r="AB229" i="1"/>
  <c r="AA229" i="1"/>
  <c r="Z229" i="1"/>
  <c r="Y229" i="1"/>
  <c r="X229" i="1"/>
  <c r="V229" i="1"/>
  <c r="R229" i="1"/>
  <c r="N229" i="1"/>
  <c r="AC228" i="1"/>
  <c r="AB228" i="1"/>
  <c r="AA228" i="1"/>
  <c r="Z228" i="1"/>
  <c r="Y228" i="1"/>
  <c r="X228" i="1"/>
  <c r="V228" i="1"/>
  <c r="R228" i="1"/>
  <c r="N228" i="1"/>
  <c r="AC227" i="1"/>
  <c r="AB227" i="1"/>
  <c r="AA227" i="1"/>
  <c r="Z227" i="1"/>
  <c r="Y227" i="1"/>
  <c r="X227" i="1"/>
  <c r="V227" i="1"/>
  <c r="R227" i="1"/>
  <c r="N227" i="1"/>
  <c r="AC226" i="1"/>
  <c r="AB226" i="1"/>
  <c r="AA226" i="1"/>
  <c r="Z226" i="1"/>
  <c r="Y226" i="1"/>
  <c r="X226" i="1"/>
  <c r="V226" i="1"/>
  <c r="W226" i="1" s="1"/>
  <c r="R226" i="1"/>
  <c r="N226" i="1"/>
  <c r="AC225" i="1"/>
  <c r="AB225" i="1"/>
  <c r="AA225" i="1"/>
  <c r="Z225" i="1"/>
  <c r="Y225" i="1"/>
  <c r="X225" i="1"/>
  <c r="V225" i="1"/>
  <c r="R225" i="1"/>
  <c r="N225" i="1"/>
  <c r="AC224" i="1"/>
  <c r="AB224" i="1"/>
  <c r="AA224" i="1"/>
  <c r="Z224" i="1"/>
  <c r="Y224" i="1"/>
  <c r="X224" i="1"/>
  <c r="V224" i="1"/>
  <c r="R224" i="1"/>
  <c r="N224" i="1"/>
  <c r="AC223" i="1"/>
  <c r="AB223" i="1"/>
  <c r="AA223" i="1"/>
  <c r="Z223" i="1"/>
  <c r="Y223" i="1"/>
  <c r="X223" i="1"/>
  <c r="V223" i="1"/>
  <c r="R223" i="1"/>
  <c r="N223" i="1"/>
  <c r="AC222" i="1"/>
  <c r="AB222" i="1"/>
  <c r="AA222" i="1"/>
  <c r="Z222" i="1"/>
  <c r="Y222" i="1"/>
  <c r="X222" i="1"/>
  <c r="V222" i="1"/>
  <c r="W222" i="1" s="1"/>
  <c r="R222" i="1"/>
  <c r="N222" i="1"/>
  <c r="AC221" i="1"/>
  <c r="AB221" i="1"/>
  <c r="AA221" i="1"/>
  <c r="Z221" i="1"/>
  <c r="Y221" i="1"/>
  <c r="X221" i="1"/>
  <c r="V221" i="1"/>
  <c r="R221" i="1"/>
  <c r="N221" i="1"/>
  <c r="AC220" i="1"/>
  <c r="AB220" i="1"/>
  <c r="AA220" i="1"/>
  <c r="Z220" i="1"/>
  <c r="Y220" i="1"/>
  <c r="X220" i="1"/>
  <c r="V220" i="1"/>
  <c r="R220" i="1"/>
  <c r="N220" i="1"/>
  <c r="AC219" i="1"/>
  <c r="AB219" i="1"/>
  <c r="AA219" i="1"/>
  <c r="Z219" i="1"/>
  <c r="Y219" i="1"/>
  <c r="X219" i="1"/>
  <c r="V219" i="1"/>
  <c r="R219" i="1"/>
  <c r="N219" i="1"/>
  <c r="AC218" i="1"/>
  <c r="AB218" i="1"/>
  <c r="AA218" i="1"/>
  <c r="Z218" i="1"/>
  <c r="Y218" i="1"/>
  <c r="X218" i="1"/>
  <c r="V218" i="1"/>
  <c r="W218" i="1" s="1"/>
  <c r="R218" i="1"/>
  <c r="N218" i="1"/>
  <c r="AC217" i="1"/>
  <c r="AB217" i="1"/>
  <c r="AA217" i="1"/>
  <c r="Z217" i="1"/>
  <c r="Y217" i="1"/>
  <c r="X217" i="1"/>
  <c r="V217" i="1"/>
  <c r="R217" i="1"/>
  <c r="N217" i="1"/>
  <c r="AC216" i="1"/>
  <c r="AB216" i="1"/>
  <c r="AA216" i="1"/>
  <c r="Z216" i="1"/>
  <c r="Y216" i="1"/>
  <c r="X216" i="1"/>
  <c r="V216" i="1"/>
  <c r="R216" i="1"/>
  <c r="N216" i="1"/>
  <c r="AC215" i="1"/>
  <c r="AB215" i="1"/>
  <c r="AA215" i="1"/>
  <c r="Z215" i="1"/>
  <c r="Y215" i="1"/>
  <c r="X215" i="1"/>
  <c r="V215" i="1"/>
  <c r="R215" i="1"/>
  <c r="N215" i="1"/>
  <c r="AC214" i="1"/>
  <c r="AB214" i="1"/>
  <c r="AA214" i="1"/>
  <c r="Z214" i="1"/>
  <c r="Y214" i="1"/>
  <c r="X214" i="1"/>
  <c r="V214" i="1"/>
  <c r="W214" i="1" s="1"/>
  <c r="R214" i="1"/>
  <c r="N214" i="1"/>
  <c r="AC213" i="1"/>
  <c r="AB213" i="1"/>
  <c r="AA213" i="1"/>
  <c r="Z213" i="1"/>
  <c r="Y213" i="1"/>
  <c r="X213" i="1"/>
  <c r="V213" i="1"/>
  <c r="R213" i="1"/>
  <c r="N213" i="1"/>
  <c r="AC212" i="1"/>
  <c r="AB212" i="1"/>
  <c r="AA212" i="1"/>
  <c r="Z212" i="1"/>
  <c r="Y212" i="1"/>
  <c r="X212" i="1"/>
  <c r="V212" i="1"/>
  <c r="R212" i="1"/>
  <c r="N212" i="1"/>
  <c r="AC211" i="1"/>
  <c r="AB211" i="1"/>
  <c r="AA211" i="1"/>
  <c r="Z211" i="1"/>
  <c r="Y211" i="1"/>
  <c r="X211" i="1"/>
  <c r="V211" i="1"/>
  <c r="R211" i="1"/>
  <c r="N211" i="1"/>
  <c r="AC210" i="1"/>
  <c r="AB210" i="1"/>
  <c r="AA210" i="1"/>
  <c r="Z210" i="1"/>
  <c r="Y210" i="1"/>
  <c r="X210" i="1"/>
  <c r="V210" i="1"/>
  <c r="R210" i="1"/>
  <c r="N210" i="1"/>
  <c r="AC209" i="1"/>
  <c r="AB209" i="1"/>
  <c r="AA209" i="1"/>
  <c r="Z209" i="1"/>
  <c r="Y209" i="1"/>
  <c r="X209" i="1"/>
  <c r="V209" i="1"/>
  <c r="R209" i="1"/>
  <c r="N209" i="1"/>
  <c r="AC208" i="1"/>
  <c r="AB208" i="1"/>
  <c r="AA208" i="1"/>
  <c r="Z208" i="1"/>
  <c r="Y208" i="1"/>
  <c r="X208" i="1"/>
  <c r="V208" i="1"/>
  <c r="R208" i="1"/>
  <c r="N208" i="1"/>
  <c r="AC207" i="1"/>
  <c r="AB207" i="1"/>
  <c r="AA207" i="1"/>
  <c r="Z207" i="1"/>
  <c r="Y207" i="1"/>
  <c r="X207" i="1"/>
  <c r="V207" i="1"/>
  <c r="R207" i="1"/>
  <c r="N207" i="1"/>
  <c r="AC206" i="1"/>
  <c r="AB206" i="1"/>
  <c r="AA206" i="1"/>
  <c r="Z206" i="1"/>
  <c r="Y206" i="1"/>
  <c r="X206" i="1"/>
  <c r="V206" i="1"/>
  <c r="R206" i="1"/>
  <c r="N206" i="1"/>
  <c r="AC205" i="1"/>
  <c r="AB205" i="1"/>
  <c r="AA205" i="1"/>
  <c r="Z205" i="1"/>
  <c r="Y205" i="1"/>
  <c r="X205" i="1"/>
  <c r="V205" i="1"/>
  <c r="R205" i="1"/>
  <c r="N205" i="1"/>
  <c r="AC204" i="1"/>
  <c r="AB204" i="1"/>
  <c r="AA204" i="1"/>
  <c r="Z204" i="1"/>
  <c r="Y204" i="1"/>
  <c r="X204" i="1"/>
  <c r="V204" i="1"/>
  <c r="W204" i="1" s="1"/>
  <c r="R204" i="1"/>
  <c r="N204" i="1"/>
  <c r="AC203" i="1"/>
  <c r="AB203" i="1"/>
  <c r="AA203" i="1"/>
  <c r="Z203" i="1"/>
  <c r="Y203" i="1"/>
  <c r="X203" i="1"/>
  <c r="V203" i="1"/>
  <c r="R203" i="1"/>
  <c r="N203" i="1"/>
  <c r="AC202" i="1"/>
  <c r="AB202" i="1"/>
  <c r="AA202" i="1"/>
  <c r="Z202" i="1"/>
  <c r="Y202" i="1"/>
  <c r="X202" i="1"/>
  <c r="V202" i="1"/>
  <c r="R202" i="1"/>
  <c r="N202" i="1"/>
  <c r="AC201" i="1"/>
  <c r="AB201" i="1"/>
  <c r="AA201" i="1"/>
  <c r="Z201" i="1"/>
  <c r="Y201" i="1"/>
  <c r="X201" i="1"/>
  <c r="V201" i="1"/>
  <c r="R201" i="1"/>
  <c r="N201" i="1"/>
  <c r="AC200" i="1"/>
  <c r="AB200" i="1"/>
  <c r="AA200" i="1"/>
  <c r="Z200" i="1"/>
  <c r="Y200" i="1"/>
  <c r="X200" i="1"/>
  <c r="V200" i="1"/>
  <c r="R200" i="1"/>
  <c r="N200" i="1"/>
  <c r="AC199" i="1"/>
  <c r="AB199" i="1"/>
  <c r="AA199" i="1"/>
  <c r="Z199" i="1"/>
  <c r="Y199" i="1"/>
  <c r="X199" i="1"/>
  <c r="V199" i="1"/>
  <c r="R199" i="1"/>
  <c r="N199" i="1"/>
  <c r="AC198" i="1"/>
  <c r="AB198" i="1"/>
  <c r="AA198" i="1"/>
  <c r="Z198" i="1"/>
  <c r="Y198" i="1"/>
  <c r="X198" i="1"/>
  <c r="V198" i="1"/>
  <c r="R198" i="1"/>
  <c r="N198" i="1"/>
  <c r="AC197" i="1"/>
  <c r="AB197" i="1"/>
  <c r="AA197" i="1"/>
  <c r="Z197" i="1"/>
  <c r="Y197" i="1"/>
  <c r="X197" i="1"/>
  <c r="V197" i="1"/>
  <c r="R197" i="1"/>
  <c r="N197" i="1"/>
  <c r="AC196" i="1"/>
  <c r="AB196" i="1"/>
  <c r="AA196" i="1"/>
  <c r="Z196" i="1"/>
  <c r="Y196" i="1"/>
  <c r="X196" i="1"/>
  <c r="V196" i="1"/>
  <c r="R196" i="1"/>
  <c r="N196" i="1"/>
  <c r="AC195" i="1"/>
  <c r="AB195" i="1"/>
  <c r="AA195" i="1"/>
  <c r="Z195" i="1"/>
  <c r="Y195" i="1"/>
  <c r="X195" i="1"/>
  <c r="V195" i="1"/>
  <c r="W195" i="1" s="1"/>
  <c r="R195" i="1"/>
  <c r="N195" i="1"/>
  <c r="AC194" i="1"/>
  <c r="AB194" i="1"/>
  <c r="AA194" i="1"/>
  <c r="Z194" i="1"/>
  <c r="Y194" i="1"/>
  <c r="X194" i="1"/>
  <c r="V194" i="1"/>
  <c r="R194" i="1"/>
  <c r="N194" i="1"/>
  <c r="AC193" i="1"/>
  <c r="AB193" i="1"/>
  <c r="AA193" i="1"/>
  <c r="Z193" i="1"/>
  <c r="Y193" i="1"/>
  <c r="X193" i="1"/>
  <c r="V193" i="1"/>
  <c r="R193" i="1"/>
  <c r="N193" i="1"/>
  <c r="AC192" i="1"/>
  <c r="AB192" i="1"/>
  <c r="AA192" i="1"/>
  <c r="Z192" i="1"/>
  <c r="Y192" i="1"/>
  <c r="X192" i="1"/>
  <c r="V192" i="1"/>
  <c r="R192" i="1"/>
  <c r="N192" i="1"/>
  <c r="AC191" i="1"/>
  <c r="AB191" i="1"/>
  <c r="AA191" i="1"/>
  <c r="Z191" i="1"/>
  <c r="Y191" i="1"/>
  <c r="X191" i="1"/>
  <c r="V191" i="1"/>
  <c r="R191" i="1"/>
  <c r="N191" i="1"/>
  <c r="AC190" i="1"/>
  <c r="AB190" i="1"/>
  <c r="AA190" i="1"/>
  <c r="Z190" i="1"/>
  <c r="Y190" i="1"/>
  <c r="X190" i="1"/>
  <c r="V190" i="1"/>
  <c r="R190" i="1"/>
  <c r="N190" i="1"/>
  <c r="AC189" i="1"/>
  <c r="AB189" i="1"/>
  <c r="AA189" i="1"/>
  <c r="Z189" i="1"/>
  <c r="Y189" i="1"/>
  <c r="X189" i="1"/>
  <c r="V189" i="1"/>
  <c r="R189" i="1"/>
  <c r="N189" i="1"/>
  <c r="AC188" i="1"/>
  <c r="AB188" i="1"/>
  <c r="AA188" i="1"/>
  <c r="Z188" i="1"/>
  <c r="Y188" i="1"/>
  <c r="X188" i="1"/>
  <c r="V188" i="1"/>
  <c r="W188" i="1" s="1"/>
  <c r="R188" i="1"/>
  <c r="N188" i="1"/>
  <c r="AC187" i="1"/>
  <c r="AB187" i="1"/>
  <c r="AA187" i="1"/>
  <c r="Z187" i="1"/>
  <c r="Y187" i="1"/>
  <c r="X187" i="1"/>
  <c r="V187" i="1"/>
  <c r="R187" i="1"/>
  <c r="N187" i="1"/>
  <c r="AC186" i="1"/>
  <c r="AB186" i="1"/>
  <c r="AA186" i="1"/>
  <c r="Z186" i="1"/>
  <c r="Y186" i="1"/>
  <c r="X186" i="1"/>
  <c r="V186" i="1"/>
  <c r="R186" i="1"/>
  <c r="N186" i="1"/>
  <c r="AC185" i="1"/>
  <c r="AB185" i="1"/>
  <c r="AA185" i="1"/>
  <c r="Z185" i="1"/>
  <c r="Y185" i="1"/>
  <c r="X185" i="1"/>
  <c r="V185" i="1"/>
  <c r="R185" i="1"/>
  <c r="N185" i="1"/>
  <c r="AC184" i="1"/>
  <c r="AB184" i="1"/>
  <c r="AA184" i="1"/>
  <c r="Z184" i="1"/>
  <c r="Y184" i="1"/>
  <c r="X184" i="1"/>
  <c r="V184" i="1"/>
  <c r="W184" i="1" s="1"/>
  <c r="R184" i="1"/>
  <c r="N184" i="1"/>
  <c r="AC183" i="1"/>
  <c r="AB183" i="1"/>
  <c r="AA183" i="1"/>
  <c r="Z183" i="1"/>
  <c r="Y183" i="1"/>
  <c r="X183" i="1"/>
  <c r="V183" i="1"/>
  <c r="R183" i="1"/>
  <c r="N183" i="1"/>
  <c r="AC182" i="1"/>
  <c r="AB182" i="1"/>
  <c r="AA182" i="1"/>
  <c r="Z182" i="1"/>
  <c r="Y182" i="1"/>
  <c r="X182" i="1"/>
  <c r="V182" i="1"/>
  <c r="R182" i="1"/>
  <c r="N182" i="1"/>
  <c r="AC181" i="1"/>
  <c r="AB181" i="1"/>
  <c r="AA181" i="1"/>
  <c r="Z181" i="1"/>
  <c r="Y181" i="1"/>
  <c r="X181" i="1"/>
  <c r="V181" i="1"/>
  <c r="R181" i="1"/>
  <c r="N181" i="1"/>
  <c r="AC180" i="1"/>
  <c r="AB180" i="1"/>
  <c r="AA180" i="1"/>
  <c r="Z180" i="1"/>
  <c r="Y180" i="1"/>
  <c r="X180" i="1"/>
  <c r="W180" i="1"/>
  <c r="V180" i="1"/>
  <c r="R180" i="1"/>
  <c r="N180" i="1"/>
  <c r="AC179" i="1"/>
  <c r="AB179" i="1"/>
  <c r="AA179" i="1"/>
  <c r="Z179" i="1"/>
  <c r="Y179" i="1"/>
  <c r="X179" i="1"/>
  <c r="V179" i="1"/>
  <c r="R179" i="1"/>
  <c r="N179" i="1"/>
  <c r="AC178" i="1"/>
  <c r="AB178" i="1"/>
  <c r="AA178" i="1"/>
  <c r="Z178" i="1"/>
  <c r="Y178" i="1"/>
  <c r="X178" i="1"/>
  <c r="V178" i="1"/>
  <c r="R178" i="1"/>
  <c r="N178" i="1"/>
  <c r="AC177" i="1"/>
  <c r="AB177" i="1"/>
  <c r="AA177" i="1"/>
  <c r="Z177" i="1"/>
  <c r="Y177" i="1"/>
  <c r="X177" i="1"/>
  <c r="V177" i="1"/>
  <c r="R177" i="1"/>
  <c r="N177" i="1"/>
  <c r="AC176" i="1"/>
  <c r="AB176" i="1"/>
  <c r="AA176" i="1"/>
  <c r="Z176" i="1"/>
  <c r="Y176" i="1"/>
  <c r="X176" i="1"/>
  <c r="V176" i="1"/>
  <c r="R176" i="1"/>
  <c r="N176" i="1"/>
  <c r="AC175" i="1"/>
  <c r="AB175" i="1"/>
  <c r="AA175" i="1"/>
  <c r="Z175" i="1"/>
  <c r="Y175" i="1"/>
  <c r="X175" i="1"/>
  <c r="V175" i="1"/>
  <c r="R175" i="1"/>
  <c r="N175" i="1"/>
  <c r="AC174" i="1"/>
  <c r="AB174" i="1"/>
  <c r="AA174" i="1"/>
  <c r="Z174" i="1"/>
  <c r="Y174" i="1"/>
  <c r="X174" i="1"/>
  <c r="V174" i="1"/>
  <c r="R174" i="1"/>
  <c r="N174" i="1"/>
  <c r="AC173" i="1"/>
  <c r="AB173" i="1"/>
  <c r="AA173" i="1"/>
  <c r="Z173" i="1"/>
  <c r="Y173" i="1"/>
  <c r="X173" i="1"/>
  <c r="V173" i="1"/>
  <c r="R173" i="1"/>
  <c r="N173" i="1"/>
  <c r="AC172" i="1"/>
  <c r="AB172" i="1"/>
  <c r="AA172" i="1"/>
  <c r="Z172" i="1"/>
  <c r="Y172" i="1"/>
  <c r="X172" i="1"/>
  <c r="V172" i="1"/>
  <c r="R172" i="1"/>
  <c r="N172" i="1"/>
  <c r="AC171" i="1"/>
  <c r="AB171" i="1"/>
  <c r="AA171" i="1"/>
  <c r="Z171" i="1"/>
  <c r="Y171" i="1"/>
  <c r="X171" i="1"/>
  <c r="V171" i="1"/>
  <c r="R171" i="1"/>
  <c r="N171" i="1"/>
  <c r="AC170" i="1"/>
  <c r="AB170" i="1"/>
  <c r="AA170" i="1"/>
  <c r="Z170" i="1"/>
  <c r="Y170" i="1"/>
  <c r="X170" i="1"/>
  <c r="V170" i="1"/>
  <c r="R170" i="1"/>
  <c r="N170" i="1"/>
  <c r="AC169" i="1"/>
  <c r="AB169" i="1"/>
  <c r="AA169" i="1"/>
  <c r="Z169" i="1"/>
  <c r="Y169" i="1"/>
  <c r="X169" i="1"/>
  <c r="V169" i="1"/>
  <c r="R169" i="1"/>
  <c r="N169" i="1"/>
  <c r="AC168" i="1"/>
  <c r="AB168" i="1"/>
  <c r="AA168" i="1"/>
  <c r="Z168" i="1"/>
  <c r="Y168" i="1"/>
  <c r="X168" i="1"/>
  <c r="V168" i="1"/>
  <c r="R168" i="1"/>
  <c r="N168" i="1"/>
  <c r="AC167" i="1"/>
  <c r="AB167" i="1"/>
  <c r="AA167" i="1"/>
  <c r="Z167" i="1"/>
  <c r="Y167" i="1"/>
  <c r="X167" i="1"/>
  <c r="V167" i="1"/>
  <c r="R167" i="1"/>
  <c r="N167" i="1"/>
  <c r="AC166" i="1"/>
  <c r="AB166" i="1"/>
  <c r="AA166" i="1"/>
  <c r="Z166" i="1"/>
  <c r="Y166" i="1"/>
  <c r="X166" i="1"/>
  <c r="V166" i="1"/>
  <c r="R166" i="1"/>
  <c r="N166" i="1"/>
  <c r="AC165" i="1"/>
  <c r="AB165" i="1"/>
  <c r="AA165" i="1"/>
  <c r="Z165" i="1"/>
  <c r="Y165" i="1"/>
  <c r="X165" i="1"/>
  <c r="V165" i="1"/>
  <c r="R165" i="1"/>
  <c r="N165" i="1"/>
  <c r="AC164" i="1"/>
  <c r="AB164" i="1"/>
  <c r="AA164" i="1"/>
  <c r="Z164" i="1"/>
  <c r="Y164" i="1"/>
  <c r="X164" i="1"/>
  <c r="V164" i="1"/>
  <c r="R164" i="1"/>
  <c r="N164" i="1"/>
  <c r="AC163" i="1"/>
  <c r="AB163" i="1"/>
  <c r="AA163" i="1"/>
  <c r="Z163" i="1"/>
  <c r="Y163" i="1"/>
  <c r="X163" i="1"/>
  <c r="V163" i="1"/>
  <c r="R163" i="1"/>
  <c r="N163" i="1"/>
  <c r="AC162" i="1"/>
  <c r="AB162" i="1"/>
  <c r="AA162" i="1"/>
  <c r="Z162" i="1"/>
  <c r="Y162" i="1"/>
  <c r="X162" i="1"/>
  <c r="V162" i="1"/>
  <c r="R162" i="1"/>
  <c r="N162" i="1"/>
  <c r="AC161" i="1"/>
  <c r="AB161" i="1"/>
  <c r="AA161" i="1"/>
  <c r="Z161" i="1"/>
  <c r="Y161" i="1"/>
  <c r="X161" i="1"/>
  <c r="V161" i="1"/>
  <c r="R161" i="1"/>
  <c r="N161" i="1"/>
  <c r="AC160" i="1"/>
  <c r="AB160" i="1"/>
  <c r="AA160" i="1"/>
  <c r="Z160" i="1"/>
  <c r="Y160" i="1"/>
  <c r="X160" i="1"/>
  <c r="V160" i="1"/>
  <c r="W160" i="1" s="1"/>
  <c r="R160" i="1"/>
  <c r="N160" i="1"/>
  <c r="AC159" i="1"/>
  <c r="AB159" i="1"/>
  <c r="AA159" i="1"/>
  <c r="Z159" i="1"/>
  <c r="Y159" i="1"/>
  <c r="X159" i="1"/>
  <c r="V159" i="1"/>
  <c r="R159" i="1"/>
  <c r="N159" i="1"/>
  <c r="AC158" i="1"/>
  <c r="AB158" i="1"/>
  <c r="AA158" i="1"/>
  <c r="Z158" i="1"/>
  <c r="Y158" i="1"/>
  <c r="X158" i="1"/>
  <c r="V158" i="1"/>
  <c r="R158" i="1"/>
  <c r="N158" i="1"/>
  <c r="AC157" i="1"/>
  <c r="AB157" i="1"/>
  <c r="AA157" i="1"/>
  <c r="Z157" i="1"/>
  <c r="Y157" i="1"/>
  <c r="X157" i="1"/>
  <c r="V157" i="1"/>
  <c r="R157" i="1"/>
  <c r="N157" i="1"/>
  <c r="AC156" i="1"/>
  <c r="AB156" i="1"/>
  <c r="AA156" i="1"/>
  <c r="Z156" i="1"/>
  <c r="Y156" i="1"/>
  <c r="X156" i="1"/>
  <c r="V156" i="1"/>
  <c r="R156" i="1"/>
  <c r="N156" i="1"/>
  <c r="AC155" i="1"/>
  <c r="AB155" i="1"/>
  <c r="AA155" i="1"/>
  <c r="Z155" i="1"/>
  <c r="Y155" i="1"/>
  <c r="X155" i="1"/>
  <c r="V155" i="1"/>
  <c r="R155" i="1"/>
  <c r="N155" i="1"/>
  <c r="AC154" i="1"/>
  <c r="AB154" i="1"/>
  <c r="AA154" i="1"/>
  <c r="Z154" i="1"/>
  <c r="Y154" i="1"/>
  <c r="X154" i="1"/>
  <c r="V154" i="1"/>
  <c r="R154" i="1"/>
  <c r="N154" i="1"/>
  <c r="AC153" i="1"/>
  <c r="AB153" i="1"/>
  <c r="AA153" i="1"/>
  <c r="Z153" i="1"/>
  <c r="Y153" i="1"/>
  <c r="X153" i="1"/>
  <c r="V153" i="1"/>
  <c r="W153" i="1" s="1"/>
  <c r="R153" i="1"/>
  <c r="N153" i="1"/>
  <c r="AC152" i="1"/>
  <c r="AB152" i="1"/>
  <c r="AA152" i="1"/>
  <c r="Z152" i="1"/>
  <c r="Y152" i="1"/>
  <c r="X152" i="1"/>
  <c r="V152" i="1"/>
  <c r="R152" i="1"/>
  <c r="N152" i="1"/>
  <c r="AC151" i="1"/>
  <c r="AB151" i="1"/>
  <c r="AA151" i="1"/>
  <c r="Z151" i="1"/>
  <c r="Y151" i="1"/>
  <c r="X151" i="1"/>
  <c r="V151" i="1"/>
  <c r="W151" i="1" s="1"/>
  <c r="R151" i="1"/>
  <c r="N151" i="1"/>
  <c r="AC150" i="1"/>
  <c r="AB150" i="1"/>
  <c r="AA150" i="1"/>
  <c r="Z150" i="1"/>
  <c r="Y150" i="1"/>
  <c r="X150" i="1"/>
  <c r="V150" i="1"/>
  <c r="R150" i="1"/>
  <c r="N150" i="1"/>
  <c r="AC149" i="1"/>
  <c r="AB149" i="1"/>
  <c r="AA149" i="1"/>
  <c r="Z149" i="1"/>
  <c r="Y149" i="1"/>
  <c r="X149" i="1"/>
  <c r="V149" i="1"/>
  <c r="R149" i="1"/>
  <c r="N149" i="1"/>
  <c r="AC148" i="1"/>
  <c r="AB148" i="1"/>
  <c r="AA148" i="1"/>
  <c r="Z148" i="1"/>
  <c r="Y148" i="1"/>
  <c r="X148" i="1"/>
  <c r="V148" i="1"/>
  <c r="R148" i="1"/>
  <c r="N148" i="1"/>
  <c r="AC147" i="1"/>
  <c r="AB147" i="1"/>
  <c r="AA147" i="1"/>
  <c r="Z147" i="1"/>
  <c r="Y147" i="1"/>
  <c r="X147" i="1"/>
  <c r="V147" i="1"/>
  <c r="R147" i="1"/>
  <c r="N147" i="1"/>
  <c r="AC146" i="1"/>
  <c r="AB146" i="1"/>
  <c r="AA146" i="1"/>
  <c r="Z146" i="1"/>
  <c r="Y146" i="1"/>
  <c r="X146" i="1"/>
  <c r="V146" i="1"/>
  <c r="R146" i="1"/>
  <c r="N146" i="1"/>
  <c r="AC145" i="1"/>
  <c r="AB145" i="1"/>
  <c r="AA145" i="1"/>
  <c r="Z145" i="1"/>
  <c r="Y145" i="1"/>
  <c r="X145" i="1"/>
  <c r="V145" i="1"/>
  <c r="W145" i="1" s="1"/>
  <c r="R145" i="1"/>
  <c r="N145" i="1"/>
  <c r="AC144" i="1"/>
  <c r="AB144" i="1"/>
  <c r="AA144" i="1"/>
  <c r="Z144" i="1"/>
  <c r="Y144" i="1"/>
  <c r="X144" i="1"/>
  <c r="V144" i="1"/>
  <c r="R144" i="1"/>
  <c r="N144" i="1"/>
  <c r="AC143" i="1"/>
  <c r="AB143" i="1"/>
  <c r="AA143" i="1"/>
  <c r="Z143" i="1"/>
  <c r="Y143" i="1"/>
  <c r="X143" i="1"/>
  <c r="V143" i="1"/>
  <c r="R143" i="1"/>
  <c r="N143" i="1"/>
  <c r="AC142" i="1"/>
  <c r="AB142" i="1"/>
  <c r="AA142" i="1"/>
  <c r="Z142" i="1"/>
  <c r="Y142" i="1"/>
  <c r="X142" i="1"/>
  <c r="V142" i="1"/>
  <c r="R142" i="1"/>
  <c r="N142" i="1"/>
  <c r="AC141" i="1"/>
  <c r="AB141" i="1"/>
  <c r="AA141" i="1"/>
  <c r="Z141" i="1"/>
  <c r="Y141" i="1"/>
  <c r="X141" i="1"/>
  <c r="V141" i="1"/>
  <c r="R141" i="1"/>
  <c r="N141" i="1"/>
  <c r="AC140" i="1"/>
  <c r="AB140" i="1"/>
  <c r="AA140" i="1"/>
  <c r="Z140" i="1"/>
  <c r="Y140" i="1"/>
  <c r="X140" i="1"/>
  <c r="V140" i="1"/>
  <c r="W140" i="1" s="1"/>
  <c r="R140" i="1"/>
  <c r="N140" i="1"/>
  <c r="AC139" i="1"/>
  <c r="AB139" i="1"/>
  <c r="AA139" i="1"/>
  <c r="Z139" i="1"/>
  <c r="Y139" i="1"/>
  <c r="X139" i="1"/>
  <c r="V139" i="1"/>
  <c r="R139" i="1"/>
  <c r="N139" i="1"/>
  <c r="AC138" i="1"/>
  <c r="AB138" i="1"/>
  <c r="AA138" i="1"/>
  <c r="Z138" i="1"/>
  <c r="Y138" i="1"/>
  <c r="X138" i="1"/>
  <c r="V138" i="1"/>
  <c r="R138" i="1"/>
  <c r="N138" i="1"/>
  <c r="AC137" i="1"/>
  <c r="AB137" i="1"/>
  <c r="AA137" i="1"/>
  <c r="Z137" i="1"/>
  <c r="Y137" i="1"/>
  <c r="X137" i="1"/>
  <c r="V137" i="1"/>
  <c r="R137" i="1"/>
  <c r="W137" i="1" s="1"/>
  <c r="N137" i="1"/>
  <c r="AC136" i="1"/>
  <c r="AB136" i="1"/>
  <c r="AA136" i="1"/>
  <c r="Z136" i="1"/>
  <c r="Y136" i="1"/>
  <c r="X136" i="1"/>
  <c r="V136" i="1"/>
  <c r="W136" i="1" s="1"/>
  <c r="R136" i="1"/>
  <c r="N136" i="1"/>
  <c r="AC135" i="1"/>
  <c r="AB135" i="1"/>
  <c r="AA135" i="1"/>
  <c r="Z135" i="1"/>
  <c r="Y135" i="1"/>
  <c r="X135" i="1"/>
  <c r="V135" i="1"/>
  <c r="R135" i="1"/>
  <c r="N135" i="1"/>
  <c r="AC134" i="1"/>
  <c r="AB134" i="1"/>
  <c r="AA134" i="1"/>
  <c r="Z134" i="1"/>
  <c r="Y134" i="1"/>
  <c r="X134" i="1"/>
  <c r="V134" i="1"/>
  <c r="R134" i="1"/>
  <c r="N134" i="1"/>
  <c r="AC133" i="1"/>
  <c r="AB133" i="1"/>
  <c r="AA133" i="1"/>
  <c r="Z133" i="1"/>
  <c r="Y133" i="1"/>
  <c r="X133" i="1"/>
  <c r="V133" i="1"/>
  <c r="W133" i="1" s="1"/>
  <c r="R133" i="1"/>
  <c r="N133" i="1"/>
  <c r="AC132" i="1"/>
  <c r="AB132" i="1"/>
  <c r="AA132" i="1"/>
  <c r="Z132" i="1"/>
  <c r="Y132" i="1"/>
  <c r="X132" i="1"/>
  <c r="V132" i="1"/>
  <c r="R132" i="1"/>
  <c r="N132" i="1"/>
  <c r="AC131" i="1"/>
  <c r="AB131" i="1"/>
  <c r="AA131" i="1"/>
  <c r="Z131" i="1"/>
  <c r="Y131" i="1"/>
  <c r="X131" i="1"/>
  <c r="V131" i="1"/>
  <c r="R131" i="1"/>
  <c r="N131" i="1"/>
  <c r="AC130" i="1"/>
  <c r="AB130" i="1"/>
  <c r="AA130" i="1"/>
  <c r="Z130" i="1"/>
  <c r="Y130" i="1"/>
  <c r="X130" i="1"/>
  <c r="V130" i="1"/>
  <c r="R130" i="1"/>
  <c r="N130" i="1"/>
  <c r="AC129" i="1"/>
  <c r="AB129" i="1"/>
  <c r="AA129" i="1"/>
  <c r="Z129" i="1"/>
  <c r="Y129" i="1"/>
  <c r="X129" i="1"/>
  <c r="V129" i="1"/>
  <c r="R129" i="1"/>
  <c r="N129" i="1"/>
  <c r="AC128" i="1"/>
  <c r="AB128" i="1"/>
  <c r="AA128" i="1"/>
  <c r="Z128" i="1"/>
  <c r="Y128" i="1"/>
  <c r="X128" i="1"/>
  <c r="V128" i="1"/>
  <c r="R128" i="1"/>
  <c r="N128" i="1"/>
  <c r="AC127" i="1"/>
  <c r="AB127" i="1"/>
  <c r="AA127" i="1"/>
  <c r="Z127" i="1"/>
  <c r="Y127" i="1"/>
  <c r="X127" i="1"/>
  <c r="V127" i="1"/>
  <c r="W127" i="1" s="1"/>
  <c r="R127" i="1"/>
  <c r="N127" i="1"/>
  <c r="AC126" i="1"/>
  <c r="AB126" i="1"/>
  <c r="AA126" i="1"/>
  <c r="Z126" i="1"/>
  <c r="Y126" i="1"/>
  <c r="X126" i="1"/>
  <c r="V126" i="1"/>
  <c r="R126" i="1"/>
  <c r="N126" i="1"/>
  <c r="AC125" i="1"/>
  <c r="AB125" i="1"/>
  <c r="AA125" i="1"/>
  <c r="Z125" i="1"/>
  <c r="Y125" i="1"/>
  <c r="X125" i="1"/>
  <c r="V125" i="1"/>
  <c r="R125" i="1"/>
  <c r="N125" i="1"/>
  <c r="AC124" i="1"/>
  <c r="AB124" i="1"/>
  <c r="AA124" i="1"/>
  <c r="Z124" i="1"/>
  <c r="Y124" i="1"/>
  <c r="X124" i="1"/>
  <c r="V124" i="1"/>
  <c r="R124" i="1"/>
  <c r="N124" i="1"/>
  <c r="AC123" i="1"/>
  <c r="AB123" i="1"/>
  <c r="AA123" i="1"/>
  <c r="Z123" i="1"/>
  <c r="Y123" i="1"/>
  <c r="X123" i="1"/>
  <c r="V123" i="1"/>
  <c r="R123" i="1"/>
  <c r="N123" i="1"/>
  <c r="AC122" i="1"/>
  <c r="AB122" i="1"/>
  <c r="AA122" i="1"/>
  <c r="Z122" i="1"/>
  <c r="Y122" i="1"/>
  <c r="X122" i="1"/>
  <c r="V122" i="1"/>
  <c r="R122" i="1"/>
  <c r="N122" i="1"/>
  <c r="AC121" i="1"/>
  <c r="AB121" i="1"/>
  <c r="AA121" i="1"/>
  <c r="Z121" i="1"/>
  <c r="Y121" i="1"/>
  <c r="X121" i="1"/>
  <c r="V121" i="1"/>
  <c r="W121" i="1" s="1"/>
  <c r="R121" i="1"/>
  <c r="N121" i="1"/>
  <c r="AC120" i="1"/>
  <c r="AB120" i="1"/>
  <c r="AA120" i="1"/>
  <c r="Z120" i="1"/>
  <c r="Y120" i="1"/>
  <c r="X120" i="1"/>
  <c r="V120" i="1"/>
  <c r="R120" i="1"/>
  <c r="N120" i="1"/>
  <c r="AC119" i="1"/>
  <c r="AB119" i="1"/>
  <c r="AA119" i="1"/>
  <c r="Z119" i="1"/>
  <c r="Y119" i="1"/>
  <c r="X119" i="1"/>
  <c r="V119" i="1"/>
  <c r="W119" i="1" s="1"/>
  <c r="R119" i="1"/>
  <c r="N119" i="1"/>
  <c r="AC118" i="1"/>
  <c r="AB118" i="1"/>
  <c r="AA118" i="1"/>
  <c r="Z118" i="1"/>
  <c r="Y118" i="1"/>
  <c r="X118" i="1"/>
  <c r="V118" i="1"/>
  <c r="R118" i="1"/>
  <c r="N118" i="1"/>
  <c r="AC117" i="1"/>
  <c r="AB117" i="1"/>
  <c r="AA117" i="1"/>
  <c r="Z117" i="1"/>
  <c r="Y117" i="1"/>
  <c r="X117" i="1"/>
  <c r="V117" i="1"/>
  <c r="R117" i="1"/>
  <c r="N117" i="1"/>
  <c r="AC116" i="1"/>
  <c r="AB116" i="1"/>
  <c r="AA116" i="1"/>
  <c r="Z116" i="1"/>
  <c r="Y116" i="1"/>
  <c r="X116" i="1"/>
  <c r="V116" i="1"/>
  <c r="R116" i="1"/>
  <c r="N116" i="1"/>
  <c r="AC115" i="1"/>
  <c r="AB115" i="1"/>
  <c r="AA115" i="1"/>
  <c r="Z115" i="1"/>
  <c r="Y115" i="1"/>
  <c r="X115" i="1"/>
  <c r="V115" i="1"/>
  <c r="R115" i="1"/>
  <c r="N115" i="1"/>
  <c r="AC114" i="1"/>
  <c r="AB114" i="1"/>
  <c r="AA114" i="1"/>
  <c r="Z114" i="1"/>
  <c r="Y114" i="1"/>
  <c r="X114" i="1"/>
  <c r="V114" i="1"/>
  <c r="R114" i="1"/>
  <c r="N114" i="1"/>
  <c r="AC113" i="1"/>
  <c r="AB113" i="1"/>
  <c r="AA113" i="1"/>
  <c r="Z113" i="1"/>
  <c r="Y113" i="1"/>
  <c r="X113" i="1"/>
  <c r="V113" i="1"/>
  <c r="W113" i="1" s="1"/>
  <c r="R113" i="1"/>
  <c r="N113" i="1"/>
  <c r="AC112" i="1"/>
  <c r="AB112" i="1"/>
  <c r="AA112" i="1"/>
  <c r="Z112" i="1"/>
  <c r="Y112" i="1"/>
  <c r="X112" i="1"/>
  <c r="V112" i="1"/>
  <c r="R112" i="1"/>
  <c r="N112" i="1"/>
  <c r="AC111" i="1"/>
  <c r="AB111" i="1"/>
  <c r="AA111" i="1"/>
  <c r="Z111" i="1"/>
  <c r="Y111" i="1"/>
  <c r="X111" i="1"/>
  <c r="V111" i="1"/>
  <c r="R111" i="1"/>
  <c r="N111" i="1"/>
  <c r="AC110" i="1"/>
  <c r="AB110" i="1"/>
  <c r="AA110" i="1"/>
  <c r="Z110" i="1"/>
  <c r="Y110" i="1"/>
  <c r="X110" i="1"/>
  <c r="V110" i="1"/>
  <c r="R110" i="1"/>
  <c r="N110" i="1"/>
  <c r="AC109" i="1"/>
  <c r="AB109" i="1"/>
  <c r="AA109" i="1"/>
  <c r="Z109" i="1"/>
  <c r="Y109" i="1"/>
  <c r="X109" i="1"/>
  <c r="V109" i="1"/>
  <c r="R109" i="1"/>
  <c r="N109" i="1"/>
  <c r="AC108" i="1"/>
  <c r="AB108" i="1"/>
  <c r="AA108" i="1"/>
  <c r="Z108" i="1"/>
  <c r="Y108" i="1"/>
  <c r="X108" i="1"/>
  <c r="V108" i="1"/>
  <c r="W108" i="1" s="1"/>
  <c r="R108" i="1"/>
  <c r="N108" i="1"/>
  <c r="AC107" i="1"/>
  <c r="AB107" i="1"/>
  <c r="AA107" i="1"/>
  <c r="Z107" i="1"/>
  <c r="Y107" i="1"/>
  <c r="X107" i="1"/>
  <c r="V107" i="1"/>
  <c r="R107" i="1"/>
  <c r="N107" i="1"/>
  <c r="W107" i="1" s="1"/>
  <c r="AC106" i="1"/>
  <c r="AB106" i="1"/>
  <c r="AA106" i="1"/>
  <c r="Z106" i="1"/>
  <c r="Y106" i="1"/>
  <c r="X106" i="1"/>
  <c r="V106" i="1"/>
  <c r="R106" i="1"/>
  <c r="N106" i="1"/>
  <c r="AC105" i="1"/>
  <c r="AB105" i="1"/>
  <c r="AA105" i="1"/>
  <c r="Z105" i="1"/>
  <c r="Y105" i="1"/>
  <c r="X105" i="1"/>
  <c r="V105" i="1"/>
  <c r="R105" i="1"/>
  <c r="N105" i="1"/>
  <c r="AC104" i="1"/>
  <c r="AB104" i="1"/>
  <c r="AA104" i="1"/>
  <c r="Z104" i="1"/>
  <c r="Y104" i="1"/>
  <c r="X104" i="1"/>
  <c r="V104" i="1"/>
  <c r="W104" i="1" s="1"/>
  <c r="R104" i="1"/>
  <c r="N104" i="1"/>
  <c r="AC103" i="1"/>
  <c r="AB103" i="1"/>
  <c r="AA103" i="1"/>
  <c r="Z103" i="1"/>
  <c r="Y103" i="1"/>
  <c r="X103" i="1"/>
  <c r="V103" i="1"/>
  <c r="R103" i="1"/>
  <c r="N103" i="1"/>
  <c r="W103" i="1" s="1"/>
  <c r="AC102" i="1"/>
  <c r="AB102" i="1"/>
  <c r="AA102" i="1"/>
  <c r="Z102" i="1"/>
  <c r="Y102" i="1"/>
  <c r="X102" i="1"/>
  <c r="V102" i="1"/>
  <c r="R102" i="1"/>
  <c r="N102" i="1"/>
  <c r="AC101" i="1"/>
  <c r="AB101" i="1"/>
  <c r="AA101" i="1"/>
  <c r="Z101" i="1"/>
  <c r="Y101" i="1"/>
  <c r="X101" i="1"/>
  <c r="V101" i="1"/>
  <c r="R101" i="1"/>
  <c r="N101" i="1"/>
  <c r="AC100" i="1"/>
  <c r="AB100" i="1"/>
  <c r="AA100" i="1"/>
  <c r="Z100" i="1"/>
  <c r="Y100" i="1"/>
  <c r="X100" i="1"/>
  <c r="V100" i="1"/>
  <c r="W100" i="1" s="1"/>
  <c r="R100" i="1"/>
  <c r="N100" i="1"/>
  <c r="AC99" i="1"/>
  <c r="AB99" i="1"/>
  <c r="AA99" i="1"/>
  <c r="Z99" i="1"/>
  <c r="Y99" i="1"/>
  <c r="X99" i="1"/>
  <c r="V99" i="1"/>
  <c r="R99" i="1"/>
  <c r="N99" i="1"/>
  <c r="W99" i="1" s="1"/>
  <c r="AC98" i="1"/>
  <c r="AB98" i="1"/>
  <c r="AA98" i="1"/>
  <c r="Z98" i="1"/>
  <c r="Y98" i="1"/>
  <c r="X98" i="1"/>
  <c r="V98" i="1"/>
  <c r="R98" i="1"/>
  <c r="N98" i="1"/>
  <c r="AC97" i="1"/>
  <c r="AB97" i="1"/>
  <c r="AA97" i="1"/>
  <c r="Z97" i="1"/>
  <c r="Y97" i="1"/>
  <c r="X97" i="1"/>
  <c r="V97" i="1"/>
  <c r="R97" i="1"/>
  <c r="N97" i="1"/>
  <c r="AC96" i="1"/>
  <c r="AB96" i="1"/>
  <c r="AA96" i="1"/>
  <c r="Z96" i="1"/>
  <c r="Y96" i="1"/>
  <c r="X96" i="1"/>
  <c r="V96" i="1"/>
  <c r="W96" i="1" s="1"/>
  <c r="R96" i="1"/>
  <c r="N96" i="1"/>
  <c r="AC95" i="1"/>
  <c r="AB95" i="1"/>
  <c r="AA95" i="1"/>
  <c r="Z95" i="1"/>
  <c r="Y95" i="1"/>
  <c r="X95" i="1"/>
  <c r="V95" i="1"/>
  <c r="R95" i="1"/>
  <c r="N95" i="1"/>
  <c r="W95" i="1" s="1"/>
  <c r="AC94" i="1"/>
  <c r="AB94" i="1"/>
  <c r="AA94" i="1"/>
  <c r="Z94" i="1"/>
  <c r="Y94" i="1"/>
  <c r="X94" i="1"/>
  <c r="V94" i="1"/>
  <c r="R94" i="1"/>
  <c r="N94" i="1"/>
  <c r="AC93" i="1"/>
  <c r="AB93" i="1"/>
  <c r="AA93" i="1"/>
  <c r="Z93" i="1"/>
  <c r="Y93" i="1"/>
  <c r="X93" i="1"/>
  <c r="V93" i="1"/>
  <c r="R93" i="1"/>
  <c r="N93" i="1"/>
  <c r="AC92" i="1"/>
  <c r="AB92" i="1"/>
  <c r="AA92" i="1"/>
  <c r="Z92" i="1"/>
  <c r="Y92" i="1"/>
  <c r="X92" i="1"/>
  <c r="V92" i="1"/>
  <c r="W92" i="1" s="1"/>
  <c r="R92" i="1"/>
  <c r="N92" i="1"/>
  <c r="AC91" i="1"/>
  <c r="AB91" i="1"/>
  <c r="AA91" i="1"/>
  <c r="Z91" i="1"/>
  <c r="Y91" i="1"/>
  <c r="X91" i="1"/>
  <c r="V91" i="1"/>
  <c r="R91" i="1"/>
  <c r="N91" i="1"/>
  <c r="W91" i="1" s="1"/>
  <c r="AC90" i="1"/>
  <c r="AB90" i="1"/>
  <c r="AA90" i="1"/>
  <c r="Z90" i="1"/>
  <c r="Y90" i="1"/>
  <c r="X90" i="1"/>
  <c r="V90" i="1"/>
  <c r="R90" i="1"/>
  <c r="N90" i="1"/>
  <c r="AC89" i="1"/>
  <c r="AB89" i="1"/>
  <c r="AA89" i="1"/>
  <c r="Z89" i="1"/>
  <c r="Y89" i="1"/>
  <c r="X89" i="1"/>
  <c r="V89" i="1"/>
  <c r="R89" i="1"/>
  <c r="N89" i="1"/>
  <c r="AC88" i="1"/>
  <c r="AB88" i="1"/>
  <c r="AA88" i="1"/>
  <c r="Z88" i="1"/>
  <c r="Y88" i="1"/>
  <c r="X88" i="1"/>
  <c r="V88" i="1"/>
  <c r="W88" i="1" s="1"/>
  <c r="R88" i="1"/>
  <c r="N88" i="1"/>
  <c r="AC87" i="1"/>
  <c r="AB87" i="1"/>
  <c r="AA87" i="1"/>
  <c r="Z87" i="1"/>
  <c r="Y87" i="1"/>
  <c r="X87" i="1"/>
  <c r="V87" i="1"/>
  <c r="R87" i="1"/>
  <c r="N87" i="1"/>
  <c r="W87" i="1" s="1"/>
  <c r="AC86" i="1"/>
  <c r="AB86" i="1"/>
  <c r="AA86" i="1"/>
  <c r="Z86" i="1"/>
  <c r="Y86" i="1"/>
  <c r="X86" i="1"/>
  <c r="V86" i="1"/>
  <c r="R86" i="1"/>
  <c r="N86" i="1"/>
  <c r="AC85" i="1"/>
  <c r="AB85" i="1"/>
  <c r="AA85" i="1"/>
  <c r="Z85" i="1"/>
  <c r="Y85" i="1"/>
  <c r="X85" i="1"/>
  <c r="V85" i="1"/>
  <c r="R85" i="1"/>
  <c r="N85" i="1"/>
  <c r="AC84" i="1"/>
  <c r="AB84" i="1"/>
  <c r="AA84" i="1"/>
  <c r="Z84" i="1"/>
  <c r="Y84" i="1"/>
  <c r="X84" i="1"/>
  <c r="V84" i="1"/>
  <c r="W84" i="1" s="1"/>
  <c r="R84" i="1"/>
  <c r="N84" i="1"/>
  <c r="AC83" i="1"/>
  <c r="AB83" i="1"/>
  <c r="AA83" i="1"/>
  <c r="Z83" i="1"/>
  <c r="Y83" i="1"/>
  <c r="X83" i="1"/>
  <c r="V83" i="1"/>
  <c r="R83" i="1"/>
  <c r="N83" i="1"/>
  <c r="W83" i="1" s="1"/>
  <c r="AC82" i="1"/>
  <c r="AB82" i="1"/>
  <c r="AA82" i="1"/>
  <c r="Z82" i="1"/>
  <c r="Y82" i="1"/>
  <c r="X82" i="1"/>
  <c r="V82" i="1"/>
  <c r="R82" i="1"/>
  <c r="N82" i="1"/>
  <c r="AC81" i="1"/>
  <c r="AB81" i="1"/>
  <c r="AA81" i="1"/>
  <c r="Z81" i="1"/>
  <c r="Y81" i="1"/>
  <c r="X81" i="1"/>
  <c r="V81" i="1"/>
  <c r="R81" i="1"/>
  <c r="N81" i="1"/>
  <c r="AC80" i="1"/>
  <c r="AB80" i="1"/>
  <c r="AA80" i="1"/>
  <c r="Z80" i="1"/>
  <c r="Y80" i="1"/>
  <c r="X80" i="1"/>
  <c r="V80" i="1"/>
  <c r="W80" i="1" s="1"/>
  <c r="R80" i="1"/>
  <c r="N80" i="1"/>
  <c r="AC79" i="1"/>
  <c r="AB79" i="1"/>
  <c r="AA79" i="1"/>
  <c r="Z79" i="1"/>
  <c r="Y79" i="1"/>
  <c r="X79" i="1"/>
  <c r="V79" i="1"/>
  <c r="R79" i="1"/>
  <c r="N79" i="1"/>
  <c r="W79" i="1" s="1"/>
  <c r="AC78" i="1"/>
  <c r="AB78" i="1"/>
  <c r="AA78" i="1"/>
  <c r="Z78" i="1"/>
  <c r="Y78" i="1"/>
  <c r="X78" i="1"/>
  <c r="V78" i="1"/>
  <c r="R78" i="1"/>
  <c r="N78" i="1"/>
  <c r="AC77" i="1"/>
  <c r="AB77" i="1"/>
  <c r="AA77" i="1"/>
  <c r="Z77" i="1"/>
  <c r="Y77" i="1"/>
  <c r="X77" i="1"/>
  <c r="V77" i="1"/>
  <c r="R77" i="1"/>
  <c r="N77" i="1"/>
  <c r="AC76" i="1"/>
  <c r="AB76" i="1"/>
  <c r="AA76" i="1"/>
  <c r="Z76" i="1"/>
  <c r="Y76" i="1"/>
  <c r="X76" i="1"/>
  <c r="V76" i="1"/>
  <c r="W76" i="1" s="1"/>
  <c r="R76" i="1"/>
  <c r="N76" i="1"/>
  <c r="AC75" i="1"/>
  <c r="AB75" i="1"/>
  <c r="AA75" i="1"/>
  <c r="Z75" i="1"/>
  <c r="Y75" i="1"/>
  <c r="X75" i="1"/>
  <c r="V75" i="1"/>
  <c r="R75" i="1"/>
  <c r="N75" i="1"/>
  <c r="W75" i="1" s="1"/>
  <c r="AC74" i="1"/>
  <c r="AB74" i="1"/>
  <c r="AA74" i="1"/>
  <c r="Z74" i="1"/>
  <c r="Y74" i="1"/>
  <c r="X74" i="1"/>
  <c r="V74" i="1"/>
  <c r="R74" i="1"/>
  <c r="N74" i="1"/>
  <c r="AC73" i="1"/>
  <c r="AB73" i="1"/>
  <c r="AA73" i="1"/>
  <c r="Z73" i="1"/>
  <c r="Y73" i="1"/>
  <c r="X73" i="1"/>
  <c r="V73" i="1"/>
  <c r="R73" i="1"/>
  <c r="N73" i="1"/>
  <c r="AC72" i="1"/>
  <c r="AB72" i="1"/>
  <c r="AA72" i="1"/>
  <c r="Z72" i="1"/>
  <c r="Y72" i="1"/>
  <c r="X72" i="1"/>
  <c r="V72" i="1"/>
  <c r="W72" i="1" s="1"/>
  <c r="R72" i="1"/>
  <c r="N72" i="1"/>
  <c r="AC71" i="1"/>
  <c r="AB71" i="1"/>
  <c r="AA71" i="1"/>
  <c r="Z71" i="1"/>
  <c r="Y71" i="1"/>
  <c r="X71" i="1"/>
  <c r="V71" i="1"/>
  <c r="R71" i="1"/>
  <c r="N71" i="1"/>
  <c r="W71" i="1" s="1"/>
  <c r="AC70" i="1"/>
  <c r="AB70" i="1"/>
  <c r="AA70" i="1"/>
  <c r="Z70" i="1"/>
  <c r="Y70" i="1"/>
  <c r="X70" i="1"/>
  <c r="V70" i="1"/>
  <c r="R70" i="1"/>
  <c r="N70" i="1"/>
  <c r="AC69" i="1"/>
  <c r="AB69" i="1"/>
  <c r="AA69" i="1"/>
  <c r="Z69" i="1"/>
  <c r="Y69" i="1"/>
  <c r="X69" i="1"/>
  <c r="V69" i="1"/>
  <c r="R69" i="1"/>
  <c r="N69" i="1"/>
  <c r="AC68" i="1"/>
  <c r="AB68" i="1"/>
  <c r="AA68" i="1"/>
  <c r="Z68" i="1"/>
  <c r="Y68" i="1"/>
  <c r="X68" i="1"/>
  <c r="V68" i="1"/>
  <c r="W68" i="1" s="1"/>
  <c r="R68" i="1"/>
  <c r="N68" i="1"/>
  <c r="AC67" i="1"/>
  <c r="AB67" i="1"/>
  <c r="AA67" i="1"/>
  <c r="Z67" i="1"/>
  <c r="Y67" i="1"/>
  <c r="X67" i="1"/>
  <c r="V67" i="1"/>
  <c r="R67" i="1"/>
  <c r="N67" i="1"/>
  <c r="W67" i="1" s="1"/>
  <c r="AC66" i="1"/>
  <c r="AB66" i="1"/>
  <c r="AA66" i="1"/>
  <c r="Z66" i="1"/>
  <c r="Y66" i="1"/>
  <c r="X66" i="1"/>
  <c r="V66" i="1"/>
  <c r="R66" i="1"/>
  <c r="N66" i="1"/>
  <c r="AC65" i="1"/>
  <c r="AB65" i="1"/>
  <c r="AA65" i="1"/>
  <c r="Z65" i="1"/>
  <c r="Y65" i="1"/>
  <c r="X65" i="1"/>
  <c r="V65" i="1"/>
  <c r="R65" i="1"/>
  <c r="N65" i="1"/>
  <c r="AC64" i="1"/>
  <c r="AB64" i="1"/>
  <c r="AA64" i="1"/>
  <c r="Z64" i="1"/>
  <c r="Y64" i="1"/>
  <c r="X64" i="1"/>
  <c r="V64" i="1"/>
  <c r="W64" i="1" s="1"/>
  <c r="R64" i="1"/>
  <c r="N64" i="1"/>
  <c r="AC63" i="1"/>
  <c r="AB63" i="1"/>
  <c r="AA63" i="1"/>
  <c r="Z63" i="1"/>
  <c r="Y63" i="1"/>
  <c r="X63" i="1"/>
  <c r="V63" i="1"/>
  <c r="R63" i="1"/>
  <c r="N63" i="1"/>
  <c r="W63" i="1" s="1"/>
  <c r="AC62" i="1"/>
  <c r="AB62" i="1"/>
  <c r="AA62" i="1"/>
  <c r="Z62" i="1"/>
  <c r="Y62" i="1"/>
  <c r="X62" i="1"/>
  <c r="V62" i="1"/>
  <c r="R62" i="1"/>
  <c r="N62" i="1"/>
  <c r="AC61" i="1"/>
  <c r="AB61" i="1"/>
  <c r="AA61" i="1"/>
  <c r="Z61" i="1"/>
  <c r="Y61" i="1"/>
  <c r="X61" i="1"/>
  <c r="V61" i="1"/>
  <c r="R61" i="1"/>
  <c r="N61" i="1"/>
  <c r="AC60" i="1"/>
  <c r="AB60" i="1"/>
  <c r="AA60" i="1"/>
  <c r="Z60" i="1"/>
  <c r="Y60" i="1"/>
  <c r="X60" i="1"/>
  <c r="V60" i="1"/>
  <c r="W60" i="1" s="1"/>
  <c r="R60" i="1"/>
  <c r="N60" i="1"/>
  <c r="AC59" i="1"/>
  <c r="AB59" i="1"/>
  <c r="AA59" i="1"/>
  <c r="Z59" i="1"/>
  <c r="Y59" i="1"/>
  <c r="X59" i="1"/>
  <c r="V59" i="1"/>
  <c r="R59" i="1"/>
  <c r="N59" i="1"/>
  <c r="AC58" i="1"/>
  <c r="AB58" i="1"/>
  <c r="AA58" i="1"/>
  <c r="Z58" i="1"/>
  <c r="Y58" i="1"/>
  <c r="X58" i="1"/>
  <c r="V58" i="1"/>
  <c r="R58" i="1"/>
  <c r="N58" i="1"/>
  <c r="AC57" i="1"/>
  <c r="AB57" i="1"/>
  <c r="AA57" i="1"/>
  <c r="Z57" i="1"/>
  <c r="Y57" i="1"/>
  <c r="X57" i="1"/>
  <c r="V57" i="1"/>
  <c r="R57" i="1"/>
  <c r="N57" i="1"/>
  <c r="AC56" i="1"/>
  <c r="AB56" i="1"/>
  <c r="AA56" i="1"/>
  <c r="Z56" i="1"/>
  <c r="Y56" i="1"/>
  <c r="X56" i="1"/>
  <c r="V56" i="1"/>
  <c r="W56" i="1" s="1"/>
  <c r="R56" i="1"/>
  <c r="N56" i="1"/>
  <c r="AC55" i="1"/>
  <c r="AB55" i="1"/>
  <c r="AA55" i="1"/>
  <c r="Z55" i="1"/>
  <c r="Y55" i="1"/>
  <c r="X55" i="1"/>
  <c r="V55" i="1"/>
  <c r="R55" i="1"/>
  <c r="N55" i="1"/>
  <c r="AC54" i="1"/>
  <c r="AB54" i="1"/>
  <c r="AA54" i="1"/>
  <c r="Z54" i="1"/>
  <c r="Y54" i="1"/>
  <c r="X54" i="1"/>
  <c r="V54" i="1"/>
  <c r="R54" i="1"/>
  <c r="N54" i="1"/>
  <c r="AC53" i="1"/>
  <c r="AB53" i="1"/>
  <c r="AA53" i="1"/>
  <c r="Z53" i="1"/>
  <c r="Y53" i="1"/>
  <c r="X53" i="1"/>
  <c r="V53" i="1"/>
  <c r="R53" i="1"/>
  <c r="N53" i="1"/>
  <c r="AC52" i="1"/>
  <c r="AB52" i="1"/>
  <c r="AA52" i="1"/>
  <c r="Z52" i="1"/>
  <c r="Y52" i="1"/>
  <c r="X52" i="1"/>
  <c r="V52" i="1"/>
  <c r="W52" i="1" s="1"/>
  <c r="R52" i="1"/>
  <c r="N52" i="1"/>
  <c r="AC51" i="1"/>
  <c r="AB51" i="1"/>
  <c r="AA51" i="1"/>
  <c r="Z51" i="1"/>
  <c r="Y51" i="1"/>
  <c r="X51" i="1"/>
  <c r="V51" i="1"/>
  <c r="R51" i="1"/>
  <c r="N51" i="1"/>
  <c r="AC50" i="1"/>
  <c r="AB50" i="1"/>
  <c r="AA50" i="1"/>
  <c r="Z50" i="1"/>
  <c r="Y50" i="1"/>
  <c r="X50" i="1"/>
  <c r="V50" i="1"/>
  <c r="R50" i="1"/>
  <c r="N50" i="1"/>
  <c r="AC49" i="1"/>
  <c r="AB49" i="1"/>
  <c r="AA49" i="1"/>
  <c r="Z49" i="1"/>
  <c r="Y49" i="1"/>
  <c r="X49" i="1"/>
  <c r="V49" i="1"/>
  <c r="R49" i="1"/>
  <c r="N49" i="1"/>
  <c r="AC48" i="1"/>
  <c r="AB48" i="1"/>
  <c r="AA48" i="1"/>
  <c r="Z48" i="1"/>
  <c r="Y48" i="1"/>
  <c r="X48" i="1"/>
  <c r="V48" i="1"/>
  <c r="W48" i="1" s="1"/>
  <c r="R48" i="1"/>
  <c r="N48" i="1"/>
  <c r="AC47" i="1"/>
  <c r="AB47" i="1"/>
  <c r="AA47" i="1"/>
  <c r="Z47" i="1"/>
  <c r="Y47" i="1"/>
  <c r="X47" i="1"/>
  <c r="V47" i="1"/>
  <c r="R47" i="1"/>
  <c r="N47" i="1"/>
  <c r="AC46" i="1"/>
  <c r="AB46" i="1"/>
  <c r="AA46" i="1"/>
  <c r="Z46" i="1"/>
  <c r="Y46" i="1"/>
  <c r="X46" i="1"/>
  <c r="V46" i="1"/>
  <c r="R46" i="1"/>
  <c r="N46" i="1"/>
  <c r="AC45" i="1"/>
  <c r="AB45" i="1"/>
  <c r="AA45" i="1"/>
  <c r="Z45" i="1"/>
  <c r="Y45" i="1"/>
  <c r="X45" i="1"/>
  <c r="V45" i="1"/>
  <c r="R45" i="1"/>
  <c r="N45" i="1"/>
  <c r="AC44" i="1"/>
  <c r="AB44" i="1"/>
  <c r="AA44" i="1"/>
  <c r="Z44" i="1"/>
  <c r="Y44" i="1"/>
  <c r="X44" i="1"/>
  <c r="V44" i="1"/>
  <c r="W44" i="1" s="1"/>
  <c r="R44" i="1"/>
  <c r="N44" i="1"/>
  <c r="AC43" i="1"/>
  <c r="AB43" i="1"/>
  <c r="AA43" i="1"/>
  <c r="Z43" i="1"/>
  <c r="Y43" i="1"/>
  <c r="X43" i="1"/>
  <c r="V43" i="1"/>
  <c r="R43" i="1"/>
  <c r="N43" i="1"/>
  <c r="AC42" i="1"/>
  <c r="AB42" i="1"/>
  <c r="AA42" i="1"/>
  <c r="Z42" i="1"/>
  <c r="Y42" i="1"/>
  <c r="X42" i="1"/>
  <c r="V42" i="1"/>
  <c r="R42" i="1"/>
  <c r="N42" i="1"/>
  <c r="AC41" i="1"/>
  <c r="AB41" i="1"/>
  <c r="AA41" i="1"/>
  <c r="Z41" i="1"/>
  <c r="Y41" i="1"/>
  <c r="X41" i="1"/>
  <c r="V41" i="1"/>
  <c r="R41" i="1"/>
  <c r="N41" i="1"/>
  <c r="AC40" i="1"/>
  <c r="AB40" i="1"/>
  <c r="AA40" i="1"/>
  <c r="Z40" i="1"/>
  <c r="Y40" i="1"/>
  <c r="X40" i="1"/>
  <c r="V40" i="1"/>
  <c r="W40" i="1" s="1"/>
  <c r="R40" i="1"/>
  <c r="N40" i="1"/>
  <c r="AC39" i="1"/>
  <c r="AB39" i="1"/>
  <c r="AA39" i="1"/>
  <c r="Z39" i="1"/>
  <c r="Y39" i="1"/>
  <c r="X39" i="1"/>
  <c r="V39" i="1"/>
  <c r="R39" i="1"/>
  <c r="N39" i="1"/>
  <c r="AC38" i="1"/>
  <c r="AB38" i="1"/>
  <c r="AA38" i="1"/>
  <c r="Z38" i="1"/>
  <c r="Y38" i="1"/>
  <c r="X38" i="1"/>
  <c r="V38" i="1"/>
  <c r="R38" i="1"/>
  <c r="N38" i="1"/>
  <c r="AC37" i="1"/>
  <c r="AB37" i="1"/>
  <c r="AA37" i="1"/>
  <c r="Z37" i="1"/>
  <c r="Y37" i="1"/>
  <c r="X37" i="1"/>
  <c r="V37" i="1"/>
  <c r="R37" i="1"/>
  <c r="N37" i="1"/>
  <c r="AC36" i="1"/>
  <c r="AB36" i="1"/>
  <c r="AA36" i="1"/>
  <c r="Z36" i="1"/>
  <c r="Y36" i="1"/>
  <c r="X36" i="1"/>
  <c r="V36" i="1"/>
  <c r="W36" i="1" s="1"/>
  <c r="R36" i="1"/>
  <c r="N36" i="1"/>
  <c r="AC35" i="1"/>
  <c r="AB35" i="1"/>
  <c r="AA35" i="1"/>
  <c r="Z35" i="1"/>
  <c r="Y35" i="1"/>
  <c r="X35" i="1"/>
  <c r="V35" i="1"/>
  <c r="R35" i="1"/>
  <c r="N35" i="1"/>
  <c r="AC34" i="1"/>
  <c r="AB34" i="1"/>
  <c r="AA34" i="1"/>
  <c r="Z34" i="1"/>
  <c r="Y34" i="1"/>
  <c r="X34" i="1"/>
  <c r="V34" i="1"/>
  <c r="R34" i="1"/>
  <c r="N34" i="1"/>
  <c r="AC33" i="1"/>
  <c r="AB33" i="1"/>
  <c r="AA33" i="1"/>
  <c r="Z33" i="1"/>
  <c r="Y33" i="1"/>
  <c r="X33" i="1"/>
  <c r="V33" i="1"/>
  <c r="R33" i="1"/>
  <c r="N33" i="1"/>
  <c r="AC32" i="1"/>
  <c r="AB32" i="1"/>
  <c r="AA32" i="1"/>
  <c r="Z32" i="1"/>
  <c r="Y32" i="1"/>
  <c r="X32" i="1"/>
  <c r="V32" i="1"/>
  <c r="W32" i="1" s="1"/>
  <c r="R32" i="1"/>
  <c r="N32" i="1"/>
  <c r="AC31" i="1"/>
  <c r="AB31" i="1"/>
  <c r="AA31" i="1"/>
  <c r="Z31" i="1"/>
  <c r="Y31" i="1"/>
  <c r="X31" i="1"/>
  <c r="V31" i="1"/>
  <c r="R31" i="1"/>
  <c r="N31" i="1"/>
  <c r="AC30" i="1"/>
  <c r="AB30" i="1"/>
  <c r="AA30" i="1"/>
  <c r="Z30" i="1"/>
  <c r="Y30" i="1"/>
  <c r="X30" i="1"/>
  <c r="V30" i="1"/>
  <c r="R30" i="1"/>
  <c r="N30" i="1"/>
  <c r="AC29" i="1"/>
  <c r="AB29" i="1"/>
  <c r="AA29" i="1"/>
  <c r="Z29" i="1"/>
  <c r="Y29" i="1"/>
  <c r="X29" i="1"/>
  <c r="V29" i="1"/>
  <c r="R29" i="1"/>
  <c r="N29" i="1"/>
  <c r="AC28" i="1"/>
  <c r="AB28" i="1"/>
  <c r="AA28" i="1"/>
  <c r="Z28" i="1"/>
  <c r="Y28" i="1"/>
  <c r="X28" i="1"/>
  <c r="V28" i="1"/>
  <c r="W28" i="1" s="1"/>
  <c r="R28" i="1"/>
  <c r="N28" i="1"/>
  <c r="AC27" i="1"/>
  <c r="AB27" i="1"/>
  <c r="AA27" i="1"/>
  <c r="Z27" i="1"/>
  <c r="Y27" i="1"/>
  <c r="X27" i="1"/>
  <c r="V27" i="1"/>
  <c r="R27" i="1"/>
  <c r="N27" i="1"/>
  <c r="AC26" i="1"/>
  <c r="AB26" i="1"/>
  <c r="AA26" i="1"/>
  <c r="Z26" i="1"/>
  <c r="Y26" i="1"/>
  <c r="X26" i="1"/>
  <c r="V26" i="1"/>
  <c r="R26" i="1"/>
  <c r="N26" i="1"/>
  <c r="AC25" i="1"/>
  <c r="AB25" i="1"/>
  <c r="AA25" i="1"/>
  <c r="Z25" i="1"/>
  <c r="Y25" i="1"/>
  <c r="X25" i="1"/>
  <c r="V25" i="1"/>
  <c r="R25" i="1"/>
  <c r="N25" i="1"/>
  <c r="AC24" i="1"/>
  <c r="AB24" i="1"/>
  <c r="AA24" i="1"/>
  <c r="Z24" i="1"/>
  <c r="Y24" i="1"/>
  <c r="X24" i="1"/>
  <c r="V24" i="1"/>
  <c r="W24" i="1" s="1"/>
  <c r="R24" i="1"/>
  <c r="N24" i="1"/>
  <c r="AC23" i="1"/>
  <c r="AB23" i="1"/>
  <c r="AA23" i="1"/>
  <c r="Z23" i="1"/>
  <c r="Y23" i="1"/>
  <c r="X23" i="1"/>
  <c r="V23" i="1"/>
  <c r="R23" i="1"/>
  <c r="N23" i="1"/>
  <c r="AC22" i="1"/>
  <c r="AB22" i="1"/>
  <c r="AA22" i="1"/>
  <c r="Z22" i="1"/>
  <c r="Y22" i="1"/>
  <c r="X22" i="1"/>
  <c r="V22" i="1"/>
  <c r="R22" i="1"/>
  <c r="N22" i="1"/>
  <c r="AC21" i="1"/>
  <c r="AB21" i="1"/>
  <c r="AA21" i="1"/>
  <c r="Z21" i="1"/>
  <c r="Y21" i="1"/>
  <c r="X21" i="1"/>
  <c r="V21" i="1"/>
  <c r="R21" i="1"/>
  <c r="N21" i="1"/>
  <c r="AC20" i="1"/>
  <c r="AB20" i="1"/>
  <c r="AA20" i="1"/>
  <c r="Z20" i="1"/>
  <c r="Y20" i="1"/>
  <c r="X20" i="1"/>
  <c r="V20" i="1"/>
  <c r="W20" i="1" s="1"/>
  <c r="R20" i="1"/>
  <c r="N20" i="1"/>
  <c r="AC19" i="1"/>
  <c r="AB19" i="1"/>
  <c r="AA19" i="1"/>
  <c r="Z19" i="1"/>
  <c r="Y19" i="1"/>
  <c r="X19" i="1"/>
  <c r="V19" i="1"/>
  <c r="R19" i="1"/>
  <c r="N19" i="1"/>
  <c r="AC18" i="1"/>
  <c r="AB18" i="1"/>
  <c r="AA18" i="1"/>
  <c r="Z18" i="1"/>
  <c r="Y18" i="1"/>
  <c r="X18" i="1"/>
  <c r="V18" i="1"/>
  <c r="R18" i="1"/>
  <c r="N18" i="1"/>
  <c r="AC17" i="1"/>
  <c r="AB17" i="1"/>
  <c r="AA17" i="1"/>
  <c r="Z17" i="1"/>
  <c r="Y17" i="1"/>
  <c r="X17" i="1"/>
  <c r="V17" i="1"/>
  <c r="R17" i="1"/>
  <c r="N17" i="1"/>
  <c r="AC16" i="1"/>
  <c r="AB16" i="1"/>
  <c r="AA16" i="1"/>
  <c r="Z16" i="1"/>
  <c r="Y16" i="1"/>
  <c r="X16" i="1"/>
  <c r="V16" i="1"/>
  <c r="W16" i="1" s="1"/>
  <c r="R16" i="1"/>
  <c r="N16" i="1"/>
  <c r="AC15" i="1"/>
  <c r="AB15" i="1"/>
  <c r="AA15" i="1"/>
  <c r="Z15" i="1"/>
  <c r="Y15" i="1"/>
  <c r="X15" i="1"/>
  <c r="V15" i="1"/>
  <c r="R15" i="1"/>
  <c r="N15" i="1"/>
  <c r="AC14" i="1"/>
  <c r="AB14" i="1"/>
  <c r="AA14" i="1"/>
  <c r="Z14" i="1"/>
  <c r="Y14" i="1"/>
  <c r="X14" i="1"/>
  <c r="V14" i="1"/>
  <c r="R14" i="1"/>
  <c r="N14" i="1"/>
  <c r="AC13" i="1"/>
  <c r="AB13" i="1"/>
  <c r="AA13" i="1"/>
  <c r="Z13" i="1"/>
  <c r="Y13" i="1"/>
  <c r="X13" i="1"/>
  <c r="V13" i="1"/>
  <c r="R13" i="1"/>
  <c r="N13" i="1"/>
  <c r="AC12" i="1"/>
  <c r="AB12" i="1"/>
  <c r="AA12" i="1"/>
  <c r="Z12" i="1"/>
  <c r="Y12" i="1"/>
  <c r="X12" i="1"/>
  <c r="V12" i="1"/>
  <c r="W12" i="1" s="1"/>
  <c r="R12" i="1"/>
  <c r="N12" i="1"/>
  <c r="AC11" i="1"/>
  <c r="AB11" i="1"/>
  <c r="AA11" i="1"/>
  <c r="Z11" i="1"/>
  <c r="Y11" i="1"/>
  <c r="X11" i="1"/>
  <c r="V11" i="1"/>
  <c r="R11" i="1"/>
  <c r="N11" i="1"/>
  <c r="AC10" i="1"/>
  <c r="AB10" i="1"/>
  <c r="AA10" i="1"/>
  <c r="Z10" i="1"/>
  <c r="Y10" i="1"/>
  <c r="X10" i="1"/>
  <c r="V10" i="1"/>
  <c r="R10" i="1"/>
  <c r="N10" i="1"/>
  <c r="AC9" i="1"/>
  <c r="AB9" i="1"/>
  <c r="AA9" i="1"/>
  <c r="Z9" i="1"/>
  <c r="Y9" i="1"/>
  <c r="X9" i="1"/>
  <c r="V9" i="1"/>
  <c r="R9" i="1"/>
  <c r="N9" i="1"/>
  <c r="AC8" i="1"/>
  <c r="AB8" i="1"/>
  <c r="AA8" i="1"/>
  <c r="Z8" i="1"/>
  <c r="Y8" i="1"/>
  <c r="X8" i="1"/>
  <c r="V8" i="1"/>
  <c r="W8" i="1" s="1"/>
  <c r="R8" i="1"/>
  <c r="N8" i="1"/>
  <c r="AC7" i="1"/>
  <c r="AB7" i="1"/>
  <c r="AA7" i="1"/>
  <c r="Z7" i="1"/>
  <c r="Y7" i="1"/>
  <c r="X7" i="1"/>
  <c r="V7" i="1"/>
  <c r="R7" i="1"/>
  <c r="N7" i="1"/>
  <c r="AC6" i="1"/>
  <c r="AB6" i="1"/>
  <c r="AA6" i="1"/>
  <c r="Z6" i="1"/>
  <c r="Y6" i="1"/>
  <c r="X6" i="1"/>
  <c r="V6" i="1"/>
  <c r="R6" i="1"/>
  <c r="N6" i="1"/>
  <c r="AC5" i="1"/>
  <c r="AB5" i="1"/>
  <c r="AA5" i="1"/>
  <c r="Z5" i="1"/>
  <c r="Y5" i="1"/>
  <c r="X5" i="1"/>
  <c r="V5" i="1"/>
  <c r="R5" i="1"/>
  <c r="N5" i="1"/>
  <c r="B3" i="1"/>
  <c r="W116" i="1" l="1"/>
  <c r="W130" i="1"/>
  <c r="W141" i="1"/>
  <c r="W174" i="1"/>
  <c r="W192" i="1"/>
  <c r="W196" i="1"/>
  <c r="W300" i="1"/>
  <c r="W338" i="1"/>
  <c r="W368" i="1"/>
  <c r="W372" i="1"/>
  <c r="W380" i="1"/>
  <c r="W407" i="1"/>
  <c r="W411" i="1"/>
  <c r="W415" i="1"/>
  <c r="W431" i="1"/>
  <c r="W467" i="1"/>
  <c r="W471" i="1"/>
  <c r="W117" i="1"/>
  <c r="W146" i="1"/>
  <c r="W171" i="1"/>
  <c r="W172" i="1"/>
  <c r="W208" i="1"/>
  <c r="W319" i="1"/>
  <c r="W327" i="1"/>
  <c r="W332" i="1"/>
  <c r="W400" i="1"/>
  <c r="W404" i="1"/>
  <c r="W455" i="1"/>
  <c r="W457" i="1"/>
  <c r="W11" i="1"/>
  <c r="W15" i="1"/>
  <c r="W19" i="1"/>
  <c r="W23" i="1"/>
  <c r="W27" i="1"/>
  <c r="W31" i="1"/>
  <c r="W35" i="1"/>
  <c r="W39" i="1"/>
  <c r="W43" i="1"/>
  <c r="W47" i="1"/>
  <c r="W51" i="1"/>
  <c r="W55" i="1"/>
  <c r="W111" i="1"/>
  <c r="W125" i="1"/>
  <c r="W129" i="1"/>
  <c r="W135" i="1"/>
  <c r="W139" i="1"/>
  <c r="W143" i="1"/>
  <c r="W154" i="1"/>
  <c r="W164" i="1"/>
  <c r="W176" i="1"/>
  <c r="W198" i="1"/>
  <c r="W310" i="1"/>
  <c r="W312" i="1"/>
  <c r="W316" i="1"/>
  <c r="W340" i="1"/>
  <c r="W382" i="1"/>
  <c r="W386" i="1"/>
  <c r="W443" i="1"/>
  <c r="W447" i="1"/>
  <c r="W459" i="1"/>
  <c r="W499" i="1"/>
  <c r="W503" i="1"/>
  <c r="B176" i="2"/>
  <c r="B178" i="2"/>
  <c r="B177" i="2"/>
  <c r="B180" i="2"/>
  <c r="B182" i="2"/>
  <c r="B179" i="2"/>
  <c r="B181" i="2"/>
  <c r="B183" i="2"/>
  <c r="W7" i="1"/>
  <c r="W149" i="1"/>
  <c r="W212" i="1"/>
  <c r="W491" i="1"/>
  <c r="W109" i="1"/>
  <c r="W122" i="1"/>
  <c r="W128" i="1"/>
  <c r="W131" i="1"/>
  <c r="W152" i="1"/>
  <c r="W158" i="1"/>
  <c r="W168" i="1"/>
  <c r="W202" i="1"/>
  <c r="W306" i="1"/>
  <c r="W320" i="1"/>
  <c r="W324" i="1"/>
  <c r="W390" i="1"/>
  <c r="W394" i="1"/>
  <c r="W408" i="1"/>
  <c r="W419" i="1"/>
  <c r="W430" i="1"/>
  <c r="W433" i="1"/>
  <c r="W437" i="1"/>
  <c r="W451" i="1"/>
  <c r="W475" i="1"/>
  <c r="W479" i="1"/>
  <c r="W5" i="1"/>
  <c r="W9" i="1"/>
  <c r="W13" i="1"/>
  <c r="W17" i="1"/>
  <c r="W21" i="1"/>
  <c r="W25" i="1"/>
  <c r="W29" i="1"/>
  <c r="W33" i="1"/>
  <c r="W37" i="1"/>
  <c r="W41" i="1"/>
  <c r="W45" i="1"/>
  <c r="W49" i="1"/>
  <c r="W53" i="1"/>
  <c r="W57" i="1"/>
  <c r="W59" i="1"/>
  <c r="W114" i="1"/>
  <c r="W120" i="1"/>
  <c r="W123" i="1"/>
  <c r="W132" i="1"/>
  <c r="W150" i="1"/>
  <c r="W155" i="1"/>
  <c r="W179" i="1"/>
  <c r="W182" i="1"/>
  <c r="W186" i="1"/>
  <c r="W206" i="1"/>
  <c r="W216" i="1"/>
  <c r="W336" i="1"/>
  <c r="W343" i="1"/>
  <c r="W350" i="1"/>
  <c r="W354" i="1"/>
  <c r="W358" i="1"/>
  <c r="W362" i="1"/>
  <c r="W376" i="1"/>
  <c r="W383" i="1"/>
  <c r="W391" i="1"/>
  <c r="W402" i="1"/>
  <c r="W413" i="1"/>
  <c r="W427" i="1"/>
  <c r="W494" i="1"/>
  <c r="W497" i="1"/>
  <c r="W501" i="1"/>
  <c r="W509" i="1"/>
  <c r="W6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W94" i="1"/>
  <c r="W98" i="1"/>
  <c r="W102" i="1"/>
  <c r="W106" i="1"/>
  <c r="W112" i="1"/>
  <c r="W115" i="1"/>
  <c r="W124" i="1"/>
  <c r="W138" i="1"/>
  <c r="W144" i="1"/>
  <c r="W147" i="1"/>
  <c r="W163" i="1"/>
  <c r="W166" i="1"/>
  <c r="W170" i="1"/>
  <c r="W187" i="1"/>
  <c r="W190" i="1"/>
  <c r="W200" i="1"/>
  <c r="W221" i="1"/>
  <c r="W225" i="1"/>
  <c r="W229" i="1"/>
  <c r="W233" i="1"/>
  <c r="W237" i="1"/>
  <c r="W241" i="1"/>
  <c r="W245" i="1"/>
  <c r="W249" i="1"/>
  <c r="W253" i="1"/>
  <c r="W257" i="1"/>
  <c r="W261" i="1"/>
  <c r="W265" i="1"/>
  <c r="W269" i="1"/>
  <c r="W273" i="1"/>
  <c r="W277" i="1"/>
  <c r="W281" i="1"/>
  <c r="W285" i="1"/>
  <c r="W289" i="1"/>
  <c r="W302" i="1"/>
  <c r="W304" i="1"/>
  <c r="W311" i="1"/>
  <c r="W318" i="1"/>
  <c r="W322" i="1"/>
  <c r="W326" i="1"/>
  <c r="W330" i="1"/>
  <c r="W344" i="1"/>
  <c r="W351" i="1"/>
  <c r="W359" i="1"/>
  <c r="W370" i="1"/>
  <c r="W384" i="1"/>
  <c r="W388" i="1"/>
  <c r="W435" i="1"/>
  <c r="W442" i="1"/>
  <c r="W456" i="1"/>
  <c r="W466" i="1"/>
  <c r="W477" i="1"/>
  <c r="W488" i="1"/>
  <c r="W498" i="1"/>
  <c r="W506" i="1"/>
  <c r="W517" i="1"/>
  <c r="W61" i="1"/>
  <c r="W65" i="1"/>
  <c r="W69" i="1"/>
  <c r="W73" i="1"/>
  <c r="W77" i="1"/>
  <c r="W81" i="1"/>
  <c r="W85" i="1"/>
  <c r="W89" i="1"/>
  <c r="W93" i="1"/>
  <c r="W97" i="1"/>
  <c r="W101" i="1"/>
  <c r="W105" i="1"/>
  <c r="W110" i="1"/>
  <c r="W118" i="1"/>
  <c r="W126" i="1"/>
  <c r="W134" i="1"/>
  <c r="W142" i="1"/>
  <c r="W148" i="1"/>
  <c r="W156" i="1"/>
  <c r="W162" i="1"/>
  <c r="W178" i="1"/>
  <c r="W194" i="1"/>
  <c r="W210" i="1"/>
  <c r="W220" i="1"/>
  <c r="W224" i="1"/>
  <c r="W228" i="1"/>
  <c r="W232" i="1"/>
  <c r="W236" i="1"/>
  <c r="W240" i="1"/>
  <c r="W244" i="1"/>
  <c r="W248" i="1"/>
  <c r="W252" i="1"/>
  <c r="W256" i="1"/>
  <c r="W260" i="1"/>
  <c r="W264" i="1"/>
  <c r="W268" i="1"/>
  <c r="W272" i="1"/>
  <c r="W276" i="1"/>
  <c r="W280" i="1"/>
  <c r="W284" i="1"/>
  <c r="W288" i="1"/>
  <c r="W292" i="1"/>
  <c r="W293" i="1"/>
  <c r="W296" i="1"/>
  <c r="W297" i="1"/>
  <c r="W303" i="1"/>
  <c r="W314" i="1"/>
  <c r="W328" i="1"/>
  <c r="W335" i="1"/>
  <c r="W342" i="1"/>
  <c r="W346" i="1"/>
  <c r="W360" i="1"/>
  <c r="W367" i="1"/>
  <c r="W374" i="1"/>
  <c r="W378" i="1"/>
  <c r="W392" i="1"/>
  <c r="W399" i="1"/>
  <c r="W406" i="1"/>
  <c r="W410" i="1"/>
  <c r="W424" i="1"/>
  <c r="W434" i="1"/>
  <c r="W445" i="1"/>
  <c r="W462" i="1"/>
  <c r="W465" i="1"/>
  <c r="W469" i="1"/>
  <c r="W483" i="1"/>
  <c r="W493" i="1"/>
  <c r="W507" i="1"/>
  <c r="F3" i="2"/>
  <c r="W203" i="1"/>
  <c r="W211" i="1"/>
  <c r="W161" i="1"/>
  <c r="W169" i="1"/>
  <c r="W177" i="1"/>
  <c r="W185" i="1"/>
  <c r="W193" i="1"/>
  <c r="W201" i="1"/>
  <c r="W209" i="1"/>
  <c r="W217" i="1"/>
  <c r="W159" i="1"/>
  <c r="W167" i="1"/>
  <c r="W175" i="1"/>
  <c r="W183" i="1"/>
  <c r="W191" i="1"/>
  <c r="W199" i="1"/>
  <c r="W207" i="1"/>
  <c r="W215" i="1"/>
  <c r="W295" i="1"/>
  <c r="W429" i="1"/>
  <c r="W157" i="1"/>
  <c r="W165" i="1"/>
  <c r="W173" i="1"/>
  <c r="W181" i="1"/>
  <c r="W189" i="1"/>
  <c r="W197" i="1"/>
  <c r="W205" i="1"/>
  <c r="W213" i="1"/>
  <c r="W219" i="1"/>
  <c r="W223" i="1"/>
  <c r="W227" i="1"/>
  <c r="W231" i="1"/>
  <c r="W235" i="1"/>
  <c r="W239" i="1"/>
  <c r="W243" i="1"/>
  <c r="W247" i="1"/>
  <c r="W251" i="1"/>
  <c r="W255" i="1"/>
  <c r="W259" i="1"/>
  <c r="W263" i="1"/>
  <c r="W267" i="1"/>
  <c r="W271" i="1"/>
  <c r="W275" i="1"/>
  <c r="W279" i="1"/>
  <c r="W283" i="1"/>
  <c r="W287" i="1"/>
  <c r="W291" i="1"/>
  <c r="W334" i="1"/>
  <c r="W366" i="1"/>
  <c r="W398" i="1"/>
  <c r="W461" i="1"/>
  <c r="W299" i="1"/>
  <c r="W307" i="1"/>
  <c r="W315" i="1"/>
  <c r="W323" i="1"/>
  <c r="W331" i="1"/>
  <c r="W339" i="1"/>
  <c r="W347" i="1"/>
  <c r="W355" i="1"/>
  <c r="W363" i="1"/>
  <c r="W371" i="1"/>
  <c r="W379" i="1"/>
  <c r="W387" i="1"/>
  <c r="W395" i="1"/>
  <c r="W403" i="1"/>
  <c r="W414" i="1"/>
  <c r="W417" i="1"/>
  <c r="W426" i="1"/>
  <c r="W440" i="1"/>
  <c r="W446" i="1"/>
  <c r="W449" i="1"/>
  <c r="W458" i="1"/>
  <c r="W472" i="1"/>
  <c r="W478" i="1"/>
  <c r="W481" i="1"/>
  <c r="W490" i="1"/>
  <c r="W504" i="1"/>
  <c r="W510" i="1"/>
  <c r="W513" i="1"/>
  <c r="W305" i="1"/>
  <c r="W313" i="1"/>
  <c r="W321" i="1"/>
  <c r="W329" i="1"/>
  <c r="W337" i="1"/>
  <c r="W345" i="1"/>
  <c r="W353" i="1"/>
  <c r="W361" i="1"/>
  <c r="W369" i="1"/>
  <c r="W377" i="1"/>
  <c r="W385" i="1"/>
  <c r="W393" i="1"/>
  <c r="W401" i="1"/>
  <c r="W409" i="1"/>
  <c r="W418" i="1"/>
  <c r="W432" i="1"/>
  <c r="W438" i="1"/>
  <c r="W441" i="1"/>
  <c r="W450" i="1"/>
  <c r="W464" i="1"/>
  <c r="W470" i="1"/>
  <c r="W473" i="1"/>
  <c r="W482" i="1"/>
  <c r="W496" i="1"/>
  <c r="W502" i="1"/>
  <c r="W505" i="1"/>
  <c r="W514" i="1"/>
  <c r="W301" i="1"/>
  <c r="W309" i="1"/>
  <c r="W317" i="1"/>
  <c r="W325" i="1"/>
  <c r="W333" i="1"/>
  <c r="W341" i="1"/>
  <c r="W349" i="1"/>
  <c r="W357" i="1"/>
  <c r="W365" i="1"/>
  <c r="W373" i="1"/>
  <c r="W381" i="1"/>
  <c r="W389" i="1"/>
  <c r="W397" i="1"/>
  <c r="W405" i="1"/>
  <c r="W416" i="1"/>
  <c r="W422" i="1"/>
  <c r="W448" i="1"/>
  <c r="W454" i="1"/>
  <c r="W480" i="1"/>
  <c r="W486" i="1"/>
  <c r="W512" i="1"/>
  <c r="W518" i="1"/>
  <c r="W412" i="1"/>
  <c r="W420" i="1"/>
  <c r="W428" i="1"/>
  <c r="W436" i="1"/>
  <c r="W444" i="1"/>
  <c r="W452" i="1"/>
  <c r="W460" i="1"/>
  <c r="W468" i="1"/>
  <c r="W476" i="1"/>
  <c r="W484" i="1"/>
  <c r="W492" i="1"/>
  <c r="W500" i="1"/>
  <c r="W508" i="1"/>
  <c r="W516" i="1"/>
  <c r="X12" i="2" l="1"/>
  <c r="X47" i="2"/>
  <c r="X31" i="2"/>
  <c r="X15" i="2"/>
  <c r="X34" i="2"/>
  <c r="X18" i="2"/>
  <c r="B161" i="2"/>
  <c r="X33" i="2"/>
  <c r="X17" i="2"/>
  <c r="X46" i="2"/>
  <c r="X32" i="2"/>
  <c r="X16" i="2"/>
  <c r="X43" i="2"/>
  <c r="X27" i="2"/>
  <c r="X11" i="2"/>
  <c r="X30" i="2"/>
  <c r="X14" i="2"/>
  <c r="X45" i="2"/>
  <c r="X29" i="2"/>
  <c r="X13" i="2"/>
  <c r="X44" i="2"/>
  <c r="X28" i="2"/>
  <c r="X3" i="2" a="1"/>
  <c r="X3" i="2" s="1"/>
  <c r="Y3" i="2"/>
  <c r="B162" i="2"/>
  <c r="X39" i="2"/>
  <c r="X23" i="2"/>
  <c r="X7" i="2"/>
  <c r="X26" i="2"/>
  <c r="X10" i="2"/>
  <c r="X41" i="2"/>
  <c r="X25" i="2"/>
  <c r="X9" i="2"/>
  <c r="X40" i="2"/>
  <c r="X24" i="2"/>
  <c r="X8" i="2"/>
  <c r="X42" i="2"/>
  <c r="X35" i="2"/>
  <c r="X19" i="2"/>
  <c r="X38" i="2"/>
  <c r="X22" i="2"/>
  <c r="X6" i="2"/>
  <c r="X37" i="2"/>
  <c r="X21" i="2"/>
  <c r="X5" i="2"/>
  <c r="X36" i="2"/>
  <c r="X20" i="2"/>
  <c r="X4" i="2"/>
  <c r="BW5" i="2"/>
  <c r="BW9" i="2"/>
  <c r="BW13" i="2"/>
  <c r="BW17" i="2"/>
  <c r="BW21" i="2"/>
  <c r="BW25" i="2"/>
  <c r="BW29" i="2"/>
  <c r="BW33" i="2"/>
  <c r="BW37" i="2"/>
  <c r="BW41" i="2"/>
  <c r="BW45" i="2"/>
  <c r="BV5" i="2"/>
  <c r="BV9" i="2"/>
  <c r="BV13" i="2"/>
  <c r="BV17" i="2"/>
  <c r="BV21" i="2"/>
  <c r="BV25" i="2"/>
  <c r="BV29" i="2"/>
  <c r="BV33" i="2"/>
  <c r="BV37" i="2"/>
  <c r="BV41" i="2"/>
  <c r="BV45" i="2"/>
  <c r="BU5" i="2"/>
  <c r="BU9" i="2"/>
  <c r="BU13" i="2"/>
  <c r="BU17" i="2"/>
  <c r="BU21" i="2"/>
  <c r="BU25" i="2"/>
  <c r="BU29" i="2"/>
  <c r="BU33" i="2"/>
  <c r="BU37" i="2"/>
  <c r="BU41" i="2"/>
  <c r="BU45" i="2"/>
  <c r="BT5" i="2"/>
  <c r="BT9" i="2"/>
  <c r="BT13" i="2"/>
  <c r="BT17" i="2"/>
  <c r="BT21" i="2"/>
  <c r="BT25" i="2"/>
  <c r="BT29" i="2"/>
  <c r="BT33" i="2"/>
  <c r="BT37" i="2"/>
  <c r="BT41" i="2"/>
  <c r="BT45" i="2"/>
  <c r="BS5" i="2"/>
  <c r="BS9" i="2"/>
  <c r="BS13" i="2"/>
  <c r="BS17" i="2"/>
  <c r="BS21" i="2"/>
  <c r="BS25" i="2"/>
  <c r="BS29" i="2"/>
  <c r="BS33" i="2"/>
  <c r="BS37" i="2"/>
  <c r="BS41" i="2"/>
  <c r="BS45" i="2"/>
  <c r="BR5" i="2"/>
  <c r="BR9" i="2"/>
  <c r="BR13" i="2"/>
  <c r="BR17" i="2"/>
  <c r="BR21" i="2"/>
  <c r="BR25" i="2"/>
  <c r="BR29" i="2"/>
  <c r="BR33" i="2"/>
  <c r="BR37" i="2"/>
  <c r="BR41" i="2"/>
  <c r="BR45" i="2"/>
  <c r="BQ5" i="2"/>
  <c r="BQ9" i="2"/>
  <c r="BQ13" i="2"/>
  <c r="BQ17" i="2"/>
  <c r="BQ21" i="2"/>
  <c r="BQ25" i="2"/>
  <c r="BQ29" i="2"/>
  <c r="BQ33" i="2"/>
  <c r="BQ37" i="2"/>
  <c r="BQ41" i="2"/>
  <c r="BQ45" i="2"/>
  <c r="BP5" i="2"/>
  <c r="BP9" i="2"/>
  <c r="BW6" i="2"/>
  <c r="BW10" i="2"/>
  <c r="BW14" i="2"/>
  <c r="BW18" i="2"/>
  <c r="BW22" i="2"/>
  <c r="BW26" i="2"/>
  <c r="BW30" i="2"/>
  <c r="BW34" i="2"/>
  <c r="BW38" i="2"/>
  <c r="BW42" i="2"/>
  <c r="BW46" i="2"/>
  <c r="BV6" i="2"/>
  <c r="BV10" i="2"/>
  <c r="BV14" i="2"/>
  <c r="BV18" i="2"/>
  <c r="BV22" i="2"/>
  <c r="BV26" i="2"/>
  <c r="BV30" i="2"/>
  <c r="BV34" i="2"/>
  <c r="BV38" i="2"/>
  <c r="BV42" i="2"/>
  <c r="BV46" i="2"/>
  <c r="BU6" i="2"/>
  <c r="BU10" i="2"/>
  <c r="BU14" i="2"/>
  <c r="BU18" i="2"/>
  <c r="BU22" i="2"/>
  <c r="BU26" i="2"/>
  <c r="BU30" i="2"/>
  <c r="BU34" i="2"/>
  <c r="BU38" i="2"/>
  <c r="BU42" i="2"/>
  <c r="BU46" i="2"/>
  <c r="BT6" i="2"/>
  <c r="BT10" i="2"/>
  <c r="BT14" i="2"/>
  <c r="BT18" i="2"/>
  <c r="BT22" i="2"/>
  <c r="BT26" i="2"/>
  <c r="BT30" i="2"/>
  <c r="BT34" i="2"/>
  <c r="BT38" i="2"/>
  <c r="BT42" i="2"/>
  <c r="BT46" i="2"/>
  <c r="BS6" i="2"/>
  <c r="BS10" i="2"/>
  <c r="BS14" i="2"/>
  <c r="BS18" i="2"/>
  <c r="BS22" i="2"/>
  <c r="BS26" i="2"/>
  <c r="BS30" i="2"/>
  <c r="BS34" i="2"/>
  <c r="BS38" i="2"/>
  <c r="BS42" i="2"/>
  <c r="BS46" i="2"/>
  <c r="BR6" i="2"/>
  <c r="BR10" i="2"/>
  <c r="BR14" i="2"/>
  <c r="BR18" i="2"/>
  <c r="BR22" i="2"/>
  <c r="BR26" i="2"/>
  <c r="BR30" i="2"/>
  <c r="BR34" i="2"/>
  <c r="BR38" i="2"/>
  <c r="BR42" i="2"/>
  <c r="BR46" i="2"/>
  <c r="BQ6" i="2"/>
  <c r="BQ10" i="2"/>
  <c r="BQ14" i="2"/>
  <c r="BQ18" i="2"/>
  <c r="BQ22" i="2"/>
  <c r="BQ26" i="2"/>
  <c r="BQ30" i="2"/>
  <c r="BQ34" i="2"/>
  <c r="BQ38" i="2"/>
  <c r="BQ42" i="2"/>
  <c r="BQ46" i="2"/>
  <c r="BP6" i="2"/>
  <c r="BP10" i="2"/>
  <c r="BW3" i="2"/>
  <c r="BW7" i="2"/>
  <c r="BW11" i="2"/>
  <c r="BW15" i="2"/>
  <c r="BW19" i="2"/>
  <c r="BW23" i="2"/>
  <c r="BW27" i="2"/>
  <c r="BW31" i="2"/>
  <c r="BW35" i="2"/>
  <c r="BW39" i="2"/>
  <c r="BW43" i="2"/>
  <c r="BV3" i="2"/>
  <c r="BV7" i="2"/>
  <c r="BV11" i="2"/>
  <c r="BV15" i="2"/>
  <c r="BV19" i="2"/>
  <c r="BV23" i="2"/>
  <c r="BV27" i="2"/>
  <c r="BV31" i="2"/>
  <c r="BV35" i="2"/>
  <c r="BV39" i="2"/>
  <c r="BV43" i="2"/>
  <c r="BU3" i="2"/>
  <c r="BU7" i="2"/>
  <c r="BU11" i="2"/>
  <c r="BU15" i="2"/>
  <c r="BU19" i="2"/>
  <c r="BU23" i="2"/>
  <c r="BU27" i="2"/>
  <c r="BU31" i="2"/>
  <c r="BU35" i="2"/>
  <c r="BU39" i="2"/>
  <c r="BU43" i="2"/>
  <c r="BT3" i="2"/>
  <c r="BT7" i="2"/>
  <c r="BT11" i="2"/>
  <c r="BT15" i="2"/>
  <c r="BT19" i="2"/>
  <c r="BT23" i="2"/>
  <c r="BT27" i="2"/>
  <c r="BT31" i="2"/>
  <c r="BT35" i="2"/>
  <c r="BT39" i="2"/>
  <c r="BT43" i="2"/>
  <c r="BS3" i="2"/>
  <c r="BS7" i="2"/>
  <c r="BS11" i="2"/>
  <c r="BS15" i="2"/>
  <c r="BS19" i="2"/>
  <c r="BS23" i="2"/>
  <c r="BS27" i="2"/>
  <c r="BS31" i="2"/>
  <c r="BS35" i="2"/>
  <c r="BS39" i="2"/>
  <c r="BS43" i="2"/>
  <c r="BR3" i="2"/>
  <c r="BR7" i="2"/>
  <c r="BR11" i="2"/>
  <c r="BR15" i="2"/>
  <c r="BR19" i="2"/>
  <c r="BR23" i="2"/>
  <c r="BR27" i="2"/>
  <c r="BR31" i="2"/>
  <c r="BR35" i="2"/>
  <c r="BR39" i="2"/>
  <c r="BR43" i="2"/>
  <c r="BQ3" i="2"/>
  <c r="BQ7" i="2"/>
  <c r="BQ11" i="2"/>
  <c r="BQ15" i="2"/>
  <c r="BQ19" i="2"/>
  <c r="BQ23" i="2"/>
  <c r="BQ27" i="2"/>
  <c r="BQ31" i="2"/>
  <c r="BQ35" i="2"/>
  <c r="BQ39" i="2"/>
  <c r="BW4" i="2"/>
  <c r="BW8" i="2"/>
  <c r="BW12" i="2"/>
  <c r="BW16" i="2"/>
  <c r="BW20" i="2"/>
  <c r="BW24" i="2"/>
  <c r="BW28" i="2"/>
  <c r="BW32" i="2"/>
  <c r="BW36" i="2"/>
  <c r="BW40" i="2"/>
  <c r="BW44" i="2"/>
  <c r="BV4" i="2"/>
  <c r="BV8" i="2"/>
  <c r="BV12" i="2"/>
  <c r="BV16" i="2"/>
  <c r="BV20" i="2"/>
  <c r="BV24" i="2"/>
  <c r="BV28" i="2"/>
  <c r="BV32" i="2"/>
  <c r="BV36" i="2"/>
  <c r="BV40" i="2"/>
  <c r="BV44" i="2"/>
  <c r="BU4" i="2"/>
  <c r="BU8" i="2"/>
  <c r="BU12" i="2"/>
  <c r="BU16" i="2"/>
  <c r="BU20" i="2"/>
  <c r="BU24" i="2"/>
  <c r="BU28" i="2"/>
  <c r="BU32" i="2"/>
  <c r="BU36" i="2"/>
  <c r="BU40" i="2"/>
  <c r="BU44" i="2"/>
  <c r="BT4" i="2"/>
  <c r="BT8" i="2"/>
  <c r="BT12" i="2"/>
  <c r="BT16" i="2"/>
  <c r="BT20" i="2"/>
  <c r="BT24" i="2"/>
  <c r="BT28" i="2"/>
  <c r="BT32" i="2"/>
  <c r="BT36" i="2"/>
  <c r="BT40" i="2"/>
  <c r="BT44" i="2"/>
  <c r="BS4" i="2"/>
  <c r="BS8" i="2"/>
  <c r="BS12" i="2"/>
  <c r="BS16" i="2"/>
  <c r="BS20" i="2"/>
  <c r="BS24" i="2"/>
  <c r="BS28" i="2"/>
  <c r="BS32" i="2"/>
  <c r="BS36" i="2"/>
  <c r="BS40" i="2"/>
  <c r="BS44" i="2"/>
  <c r="BR4" i="2"/>
  <c r="BR8" i="2"/>
  <c r="BR12" i="2"/>
  <c r="BR16" i="2"/>
  <c r="BR20" i="2"/>
  <c r="BR24" i="2"/>
  <c r="BR28" i="2"/>
  <c r="BR32" i="2"/>
  <c r="BR36" i="2"/>
  <c r="BR40" i="2"/>
  <c r="BR44" i="2"/>
  <c r="BQ4" i="2"/>
  <c r="BQ8" i="2"/>
  <c r="BQ12" i="2"/>
  <c r="BQ16" i="2"/>
  <c r="BQ20" i="2"/>
  <c r="BQ24" i="2"/>
  <c r="BQ28" i="2"/>
  <c r="BQ32" i="2"/>
  <c r="BQ36" i="2"/>
  <c r="BQ40" i="2"/>
  <c r="BQ44" i="2"/>
  <c r="BP4" i="2"/>
  <c r="BP8" i="2"/>
  <c r="BP12" i="2"/>
  <c r="BP16" i="2"/>
  <c r="BP7" i="2"/>
  <c r="BP15" i="2"/>
  <c r="BP20" i="2"/>
  <c r="BP24" i="2"/>
  <c r="BP28" i="2"/>
  <c r="BP32" i="2"/>
  <c r="BP36" i="2"/>
  <c r="BP40" i="2"/>
  <c r="BP44" i="2"/>
  <c r="BO4" i="2"/>
  <c r="BO8" i="2"/>
  <c r="BO12" i="2"/>
  <c r="BO16" i="2"/>
  <c r="BO20" i="2"/>
  <c r="BO24" i="2"/>
  <c r="BO28" i="2"/>
  <c r="BO32" i="2"/>
  <c r="BO36" i="2"/>
  <c r="BO40" i="2"/>
  <c r="BO44" i="2"/>
  <c r="BN4" i="2"/>
  <c r="BN8" i="2"/>
  <c r="BN12" i="2"/>
  <c r="BN16" i="2"/>
  <c r="BN20" i="2"/>
  <c r="BN24" i="2"/>
  <c r="BN28" i="2"/>
  <c r="BN32" i="2"/>
  <c r="BN36" i="2"/>
  <c r="BN40" i="2"/>
  <c r="BN44" i="2"/>
  <c r="BM3" i="2"/>
  <c r="BM7" i="2"/>
  <c r="BM11" i="2"/>
  <c r="BM15" i="2"/>
  <c r="BM19" i="2"/>
  <c r="BM23" i="2"/>
  <c r="BM27" i="2"/>
  <c r="BM31" i="2"/>
  <c r="BM35" i="2"/>
  <c r="BM39" i="2"/>
  <c r="BM43" i="2"/>
  <c r="BL6" i="2"/>
  <c r="BL10" i="2"/>
  <c r="BL14" i="2"/>
  <c r="BL18" i="2"/>
  <c r="BL22" i="2"/>
  <c r="BL26" i="2"/>
  <c r="BL30" i="2"/>
  <c r="BL34" i="2"/>
  <c r="BL38" i="2"/>
  <c r="BL42" i="2"/>
  <c r="BL46" i="2"/>
  <c r="Z8" i="2"/>
  <c r="AD8" i="2"/>
  <c r="AH8" i="2"/>
  <c r="AA7" i="2"/>
  <c r="AE7" i="2"/>
  <c r="AI7" i="2"/>
  <c r="AB6" i="2"/>
  <c r="AF6" i="2"/>
  <c r="Y5" i="2"/>
  <c r="AC5" i="2"/>
  <c r="AG5" i="2"/>
  <c r="Z4" i="2"/>
  <c r="AD4" i="2"/>
  <c r="AH4" i="2"/>
  <c r="AA3" i="2"/>
  <c r="AE3" i="2"/>
  <c r="AI3" i="2"/>
  <c r="AI27" i="2"/>
  <c r="BD6" i="2"/>
  <c r="BD10" i="2"/>
  <c r="BD14" i="2"/>
  <c r="BD18" i="2"/>
  <c r="BD22" i="2"/>
  <c r="BD26" i="2"/>
  <c r="BD30" i="2"/>
  <c r="BD34" i="2"/>
  <c r="BD38" i="2"/>
  <c r="BD42" i="2"/>
  <c r="BD46" i="2"/>
  <c r="BC5" i="2"/>
  <c r="BC9" i="2"/>
  <c r="BP11" i="2"/>
  <c r="BP17" i="2"/>
  <c r="BP21" i="2"/>
  <c r="BP25" i="2"/>
  <c r="BP29" i="2"/>
  <c r="BP33" i="2"/>
  <c r="BP37" i="2"/>
  <c r="BP41" i="2"/>
  <c r="BP45" i="2"/>
  <c r="BO5" i="2"/>
  <c r="BO9" i="2"/>
  <c r="BO13" i="2"/>
  <c r="BO17" i="2"/>
  <c r="BO21" i="2"/>
  <c r="BO25" i="2"/>
  <c r="BO29" i="2"/>
  <c r="BO33" i="2"/>
  <c r="BO37" i="2"/>
  <c r="BO41" i="2"/>
  <c r="BO45" i="2"/>
  <c r="BN5" i="2"/>
  <c r="BN9" i="2"/>
  <c r="BN13" i="2"/>
  <c r="BN17" i="2"/>
  <c r="BN21" i="2"/>
  <c r="BN25" i="2"/>
  <c r="BN29" i="2"/>
  <c r="BN33" i="2"/>
  <c r="BN37" i="2"/>
  <c r="BN41" i="2"/>
  <c r="BN45" i="2"/>
  <c r="BM4" i="2"/>
  <c r="BM8" i="2"/>
  <c r="BM12" i="2"/>
  <c r="BM16" i="2"/>
  <c r="BM20" i="2"/>
  <c r="BM24" i="2"/>
  <c r="BM28" i="2"/>
  <c r="BM32" i="2"/>
  <c r="BM36" i="2"/>
  <c r="BM40" i="2"/>
  <c r="BM44" i="2"/>
  <c r="BL3" i="2"/>
  <c r="BL7" i="2"/>
  <c r="BL11" i="2"/>
  <c r="BL15" i="2"/>
  <c r="BL19" i="2"/>
  <c r="BL23" i="2"/>
  <c r="BL27" i="2"/>
  <c r="BL31" i="2"/>
  <c r="BL35" i="2"/>
  <c r="BL39" i="2"/>
  <c r="BL43" i="2"/>
  <c r="AA8" i="2"/>
  <c r="AE8" i="2"/>
  <c r="AI8" i="2"/>
  <c r="AB7" i="2"/>
  <c r="AF7" i="2"/>
  <c r="Y6" i="2"/>
  <c r="AC6" i="2"/>
  <c r="AG6" i="2"/>
  <c r="Z5" i="2"/>
  <c r="AD5" i="2"/>
  <c r="AH5" i="2"/>
  <c r="AA4" i="2"/>
  <c r="AE4" i="2"/>
  <c r="AI4" i="2"/>
  <c r="AB3" i="2"/>
  <c r="AF3" i="2"/>
  <c r="AF27" i="2"/>
  <c r="BD3" i="2"/>
  <c r="BD7" i="2"/>
  <c r="BD11" i="2"/>
  <c r="BD15" i="2"/>
  <c r="BD19" i="2"/>
  <c r="BD23" i="2"/>
  <c r="BD27" i="2"/>
  <c r="BD31" i="2"/>
  <c r="BD35" i="2"/>
  <c r="BD39" i="2"/>
  <c r="BD43" i="2"/>
  <c r="BD47" i="2"/>
  <c r="BC6" i="2"/>
  <c r="BC10" i="2"/>
  <c r="BQ43" i="2"/>
  <c r="BP13" i="2"/>
  <c r="BP18" i="2"/>
  <c r="BP22" i="2"/>
  <c r="BP26" i="2"/>
  <c r="BP30" i="2"/>
  <c r="BP34" i="2"/>
  <c r="BP38" i="2"/>
  <c r="BP42" i="2"/>
  <c r="BP46" i="2"/>
  <c r="BO6" i="2"/>
  <c r="BO10" i="2"/>
  <c r="BO14" i="2"/>
  <c r="BO18" i="2"/>
  <c r="BO22" i="2"/>
  <c r="BO26" i="2"/>
  <c r="BO30" i="2"/>
  <c r="BO34" i="2"/>
  <c r="BO38" i="2"/>
  <c r="BO42" i="2"/>
  <c r="BO46" i="2"/>
  <c r="BN6" i="2"/>
  <c r="BN10" i="2"/>
  <c r="BN14" i="2"/>
  <c r="BN18" i="2"/>
  <c r="BN22" i="2"/>
  <c r="BN26" i="2"/>
  <c r="BN30" i="2"/>
  <c r="BN34" i="2"/>
  <c r="BN38" i="2"/>
  <c r="BN42" i="2"/>
  <c r="BN46" i="2"/>
  <c r="BM5" i="2"/>
  <c r="BM9" i="2"/>
  <c r="BM13" i="2"/>
  <c r="BM17" i="2"/>
  <c r="BM21" i="2"/>
  <c r="BM25" i="2"/>
  <c r="BM29" i="2"/>
  <c r="BM33" i="2"/>
  <c r="BM37" i="2"/>
  <c r="BM41" i="2"/>
  <c r="BM45" i="2"/>
  <c r="BL4" i="2"/>
  <c r="BX4" i="2" s="1"/>
  <c r="BL8" i="2"/>
  <c r="BX8" i="2" s="1"/>
  <c r="BL12" i="2"/>
  <c r="BX12" i="2" s="1"/>
  <c r="BL16" i="2"/>
  <c r="BX16" i="2" s="1"/>
  <c r="BL20" i="2"/>
  <c r="BX20" i="2" s="1"/>
  <c r="BL24" i="2"/>
  <c r="BX24" i="2" s="1"/>
  <c r="BL28" i="2"/>
  <c r="BX28" i="2" s="1"/>
  <c r="BL32" i="2"/>
  <c r="BX32" i="2" s="1"/>
  <c r="BL36" i="2"/>
  <c r="BX36" i="2" s="1"/>
  <c r="BL40" i="2"/>
  <c r="BX40" i="2" s="1"/>
  <c r="BL44" i="2"/>
  <c r="BX44" i="2" s="1"/>
  <c r="C3" i="2"/>
  <c r="AB8" i="2"/>
  <c r="AF8" i="2"/>
  <c r="Y7" i="2"/>
  <c r="AC7" i="2"/>
  <c r="AG7" i="2"/>
  <c r="Z6" i="2"/>
  <c r="AD6" i="2"/>
  <c r="AH6" i="2"/>
  <c r="AA5" i="2"/>
  <c r="AE5" i="2"/>
  <c r="AI5" i="2"/>
  <c r="AB4" i="2"/>
  <c r="AF4" i="2"/>
  <c r="AC3" i="2"/>
  <c r="AG3" i="2"/>
  <c r="AG27" i="2"/>
  <c r="BD4" i="2"/>
  <c r="BD8" i="2"/>
  <c r="BD12" i="2"/>
  <c r="BD16" i="2"/>
  <c r="BD20" i="2"/>
  <c r="BD24" i="2"/>
  <c r="BD28" i="2"/>
  <c r="BD32" i="2"/>
  <c r="BD36" i="2"/>
  <c r="BD40" i="2"/>
  <c r="BD44" i="2"/>
  <c r="BP3" i="2"/>
  <c r="BP14" i="2"/>
  <c r="BP19" i="2"/>
  <c r="BP23" i="2"/>
  <c r="BP27" i="2"/>
  <c r="BP31" i="2"/>
  <c r="BP35" i="2"/>
  <c r="BP39" i="2"/>
  <c r="BP43" i="2"/>
  <c r="BO3" i="2"/>
  <c r="BO7" i="2"/>
  <c r="BO11" i="2"/>
  <c r="BO15" i="2"/>
  <c r="BO19" i="2"/>
  <c r="BO23" i="2"/>
  <c r="BO27" i="2"/>
  <c r="BO31" i="2"/>
  <c r="BO35" i="2"/>
  <c r="BO39" i="2"/>
  <c r="BO43" i="2"/>
  <c r="BN3" i="2"/>
  <c r="BN7" i="2"/>
  <c r="BN11" i="2"/>
  <c r="BN15" i="2"/>
  <c r="BN19" i="2"/>
  <c r="BN23" i="2"/>
  <c r="BN27" i="2"/>
  <c r="BN31" i="2"/>
  <c r="BN35" i="2"/>
  <c r="BN39" i="2"/>
  <c r="BN43" i="2"/>
  <c r="BM6" i="2"/>
  <c r="BM10" i="2"/>
  <c r="BM14" i="2"/>
  <c r="BM18" i="2"/>
  <c r="BM22" i="2"/>
  <c r="BM26" i="2"/>
  <c r="BM30" i="2"/>
  <c r="BM34" i="2"/>
  <c r="BM38" i="2"/>
  <c r="BM42" i="2"/>
  <c r="BM46" i="2"/>
  <c r="BL5" i="2"/>
  <c r="BX5" i="2" s="1"/>
  <c r="BL9" i="2"/>
  <c r="BX9" i="2" s="1"/>
  <c r="BL13" i="2"/>
  <c r="BX13" i="2" s="1"/>
  <c r="BL17" i="2"/>
  <c r="BX17" i="2" s="1"/>
  <c r="BL21" i="2"/>
  <c r="BX21" i="2" s="1"/>
  <c r="BL25" i="2"/>
  <c r="BX25" i="2" s="1"/>
  <c r="BL29" i="2"/>
  <c r="BX29" i="2" s="1"/>
  <c r="BL33" i="2"/>
  <c r="BX33" i="2" s="1"/>
  <c r="BL37" i="2"/>
  <c r="BX37" i="2" s="1"/>
  <c r="BL41" i="2"/>
  <c r="BX41" i="2" s="1"/>
  <c r="BL45" i="2"/>
  <c r="BX45" i="2" s="1"/>
  <c r="Y8" i="2"/>
  <c r="AC8" i="2"/>
  <c r="AG8" i="2"/>
  <c r="Z7" i="2"/>
  <c r="AD7" i="2"/>
  <c r="AH7" i="2"/>
  <c r="AA6" i="2"/>
  <c r="AE6" i="2"/>
  <c r="AI6" i="2"/>
  <c r="AB5" i="2"/>
  <c r="AF5" i="2"/>
  <c r="Y4" i="2"/>
  <c r="AC4" i="2"/>
  <c r="AG4" i="2"/>
  <c r="Z3" i="2"/>
  <c r="AD3" i="2"/>
  <c r="AH3" i="2"/>
  <c r="AH27" i="2"/>
  <c r="BD5" i="2"/>
  <c r="BD9" i="2"/>
  <c r="BD13" i="2"/>
  <c r="BD17" i="2"/>
  <c r="BD21" i="2"/>
  <c r="BD25" i="2"/>
  <c r="BD29" i="2"/>
  <c r="BD33" i="2"/>
  <c r="BD37" i="2"/>
  <c r="BD41" i="2"/>
  <c r="BD45" i="2"/>
  <c r="BC4" i="2"/>
  <c r="BC8" i="2"/>
  <c r="BC12" i="2"/>
  <c r="BC16" i="2"/>
  <c r="BC11" i="2"/>
  <c r="BC17" i="2"/>
  <c r="BC21" i="2"/>
  <c r="BC25" i="2"/>
  <c r="BC29" i="2"/>
  <c r="BC33" i="2"/>
  <c r="BC37" i="2"/>
  <c r="BC41" i="2"/>
  <c r="BC45" i="2"/>
  <c r="BB5" i="2"/>
  <c r="BB9" i="2"/>
  <c r="BB13" i="2"/>
  <c r="BB17" i="2"/>
  <c r="BB21" i="2"/>
  <c r="BB25" i="2"/>
  <c r="BB29" i="2"/>
  <c r="BB33" i="2"/>
  <c r="BB37" i="2"/>
  <c r="BB41" i="2"/>
  <c r="BB45" i="2"/>
  <c r="BA3" i="2"/>
  <c r="BA7" i="2"/>
  <c r="BA11" i="2"/>
  <c r="BA15" i="2"/>
  <c r="BA19" i="2"/>
  <c r="BA23" i="2"/>
  <c r="BA27" i="2"/>
  <c r="BA31" i="2"/>
  <c r="BA35" i="2"/>
  <c r="BA39" i="2"/>
  <c r="BA43" i="2"/>
  <c r="BA47" i="2"/>
  <c r="AZ6" i="2"/>
  <c r="AZ10" i="2"/>
  <c r="AZ14" i="2"/>
  <c r="AZ18" i="2"/>
  <c r="AZ22" i="2"/>
  <c r="AZ26" i="2"/>
  <c r="AZ30" i="2"/>
  <c r="AZ34" i="2"/>
  <c r="AZ38" i="2"/>
  <c r="AZ42" i="2"/>
  <c r="AZ46" i="2"/>
  <c r="AY5" i="2"/>
  <c r="AY9" i="2"/>
  <c r="AY13" i="2"/>
  <c r="AY17" i="2"/>
  <c r="AY21" i="2"/>
  <c r="AY25" i="2"/>
  <c r="AY29" i="2"/>
  <c r="AY33" i="2"/>
  <c r="AY37" i="2"/>
  <c r="AY41" i="2"/>
  <c r="AY45" i="2"/>
  <c r="AX4" i="2"/>
  <c r="AX8" i="2"/>
  <c r="AX12" i="2"/>
  <c r="AX16" i="2"/>
  <c r="AX20" i="2"/>
  <c r="AX24" i="2"/>
  <c r="AX28" i="2"/>
  <c r="AX32" i="2"/>
  <c r="AX36" i="2"/>
  <c r="AX40" i="2"/>
  <c r="AX44" i="2"/>
  <c r="AW3" i="2"/>
  <c r="AW7" i="2"/>
  <c r="AW11" i="2"/>
  <c r="AW15" i="2"/>
  <c r="AW19" i="2"/>
  <c r="AW23" i="2"/>
  <c r="AW27" i="2"/>
  <c r="AW31" i="2"/>
  <c r="AW35" i="2"/>
  <c r="AW39" i="2"/>
  <c r="AW43" i="2"/>
  <c r="AW47" i="2"/>
  <c r="AV7" i="2"/>
  <c r="AV11" i="2"/>
  <c r="AV15" i="2"/>
  <c r="AV19" i="2"/>
  <c r="AV23" i="2"/>
  <c r="AV27" i="2"/>
  <c r="AV31" i="2"/>
  <c r="AV35" i="2"/>
  <c r="BC13" i="2"/>
  <c r="BC18" i="2"/>
  <c r="BC22" i="2"/>
  <c r="BC26" i="2"/>
  <c r="BC30" i="2"/>
  <c r="BC34" i="2"/>
  <c r="BC38" i="2"/>
  <c r="BC42" i="2"/>
  <c r="BC46" i="2"/>
  <c r="BB6" i="2"/>
  <c r="BB10" i="2"/>
  <c r="BB14" i="2"/>
  <c r="BB18" i="2"/>
  <c r="BB22" i="2"/>
  <c r="BB26" i="2"/>
  <c r="BB30" i="2"/>
  <c r="BB34" i="2"/>
  <c r="BB38" i="2"/>
  <c r="BB42" i="2"/>
  <c r="BB46" i="2"/>
  <c r="BA4" i="2"/>
  <c r="BA8" i="2"/>
  <c r="BA12" i="2"/>
  <c r="BA16" i="2"/>
  <c r="BA20" i="2"/>
  <c r="BA24" i="2"/>
  <c r="BA28" i="2"/>
  <c r="BA32" i="2"/>
  <c r="BA36" i="2"/>
  <c r="BA40" i="2"/>
  <c r="BA44" i="2"/>
  <c r="AZ3" i="2"/>
  <c r="AZ7" i="2"/>
  <c r="AZ11" i="2"/>
  <c r="AZ15" i="2"/>
  <c r="AZ19" i="2"/>
  <c r="AZ23" i="2"/>
  <c r="AZ27" i="2"/>
  <c r="AZ31" i="2"/>
  <c r="AZ35" i="2"/>
  <c r="AZ39" i="2"/>
  <c r="AZ43" i="2"/>
  <c r="AZ47" i="2"/>
  <c r="AY6" i="2"/>
  <c r="AY10" i="2"/>
  <c r="AY14" i="2"/>
  <c r="AY18" i="2"/>
  <c r="AY22" i="2"/>
  <c r="AY26" i="2"/>
  <c r="AY30" i="2"/>
  <c r="AY34" i="2"/>
  <c r="AY38" i="2"/>
  <c r="AY42" i="2"/>
  <c r="AY46" i="2"/>
  <c r="AX5" i="2"/>
  <c r="AX9" i="2"/>
  <c r="AX13" i="2"/>
  <c r="AX17" i="2"/>
  <c r="AX21" i="2"/>
  <c r="AX25" i="2"/>
  <c r="AX29" i="2"/>
  <c r="AX33" i="2"/>
  <c r="AX37" i="2"/>
  <c r="AX41" i="2"/>
  <c r="AX45" i="2"/>
  <c r="AW4" i="2"/>
  <c r="AW8" i="2"/>
  <c r="AW12" i="2"/>
  <c r="AW16" i="2"/>
  <c r="AW20" i="2"/>
  <c r="AW24" i="2"/>
  <c r="AW28" i="2"/>
  <c r="AW32" i="2"/>
  <c r="AW36" i="2"/>
  <c r="AW40" i="2"/>
  <c r="AW44" i="2"/>
  <c r="AV4" i="2"/>
  <c r="AV8" i="2"/>
  <c r="BC3" i="2"/>
  <c r="BC14" i="2"/>
  <c r="BC19" i="2"/>
  <c r="BC23" i="2"/>
  <c r="BC27" i="2"/>
  <c r="BC31" i="2"/>
  <c r="BC35" i="2"/>
  <c r="BC39" i="2"/>
  <c r="BC43" i="2"/>
  <c r="BC47" i="2"/>
  <c r="BB7" i="2"/>
  <c r="BB11" i="2"/>
  <c r="BB15" i="2"/>
  <c r="BB19" i="2"/>
  <c r="BB23" i="2"/>
  <c r="BB27" i="2"/>
  <c r="BB31" i="2"/>
  <c r="BB35" i="2"/>
  <c r="BB39" i="2"/>
  <c r="BB43" i="2"/>
  <c r="BB47" i="2"/>
  <c r="BA5" i="2"/>
  <c r="BA9" i="2"/>
  <c r="BA13" i="2"/>
  <c r="BA17" i="2"/>
  <c r="BA21" i="2"/>
  <c r="BA25" i="2"/>
  <c r="BA29" i="2"/>
  <c r="BA33" i="2"/>
  <c r="BA37" i="2"/>
  <c r="BA41" i="2"/>
  <c r="BA45" i="2"/>
  <c r="AZ4" i="2"/>
  <c r="AZ8" i="2"/>
  <c r="AZ12" i="2"/>
  <c r="AZ16" i="2"/>
  <c r="AZ20" i="2"/>
  <c r="AZ24" i="2"/>
  <c r="AZ28" i="2"/>
  <c r="AZ32" i="2"/>
  <c r="AZ36" i="2"/>
  <c r="AZ40" i="2"/>
  <c r="AZ44" i="2"/>
  <c r="AY3" i="2"/>
  <c r="AY7" i="2"/>
  <c r="AY11" i="2"/>
  <c r="AY15" i="2"/>
  <c r="AY19" i="2"/>
  <c r="AY23" i="2"/>
  <c r="AY27" i="2"/>
  <c r="AY31" i="2"/>
  <c r="AY35" i="2"/>
  <c r="AY39" i="2"/>
  <c r="AY43" i="2"/>
  <c r="AY47" i="2"/>
  <c r="AX6" i="2"/>
  <c r="AX10" i="2"/>
  <c r="AX14" i="2"/>
  <c r="AX18" i="2"/>
  <c r="AX22" i="2"/>
  <c r="AX26" i="2"/>
  <c r="AX30" i="2"/>
  <c r="AX34" i="2"/>
  <c r="AX38" i="2"/>
  <c r="AX42" i="2"/>
  <c r="AX46" i="2"/>
  <c r="AW5" i="2"/>
  <c r="AW9" i="2"/>
  <c r="AW13" i="2"/>
  <c r="AW17" i="2"/>
  <c r="AW21" i="2"/>
  <c r="AW25" i="2"/>
  <c r="AW29" i="2"/>
  <c r="AW33" i="2"/>
  <c r="AW37" i="2"/>
  <c r="AW41" i="2"/>
  <c r="AW45" i="2"/>
  <c r="AV5" i="2"/>
  <c r="AV9" i="2"/>
  <c r="AV13" i="2"/>
  <c r="AV17" i="2"/>
  <c r="AV21" i="2"/>
  <c r="AV25" i="2"/>
  <c r="AV29" i="2"/>
  <c r="BC7" i="2"/>
  <c r="BC15" i="2"/>
  <c r="BC20" i="2"/>
  <c r="BC24" i="2"/>
  <c r="BC28" i="2"/>
  <c r="BC32" i="2"/>
  <c r="BC36" i="2"/>
  <c r="BC40" i="2"/>
  <c r="BC44" i="2"/>
  <c r="BB4" i="2"/>
  <c r="BB8" i="2"/>
  <c r="BB12" i="2"/>
  <c r="BB16" i="2"/>
  <c r="BB20" i="2"/>
  <c r="BB24" i="2"/>
  <c r="BB28" i="2"/>
  <c r="BB32" i="2"/>
  <c r="BB36" i="2"/>
  <c r="BB40" i="2"/>
  <c r="BB44" i="2"/>
  <c r="BB3" i="2"/>
  <c r="BA6" i="2"/>
  <c r="BA10" i="2"/>
  <c r="BA14" i="2"/>
  <c r="BA18" i="2"/>
  <c r="BA22" i="2"/>
  <c r="BA26" i="2"/>
  <c r="BA30" i="2"/>
  <c r="BA34" i="2"/>
  <c r="BA38" i="2"/>
  <c r="BA42" i="2"/>
  <c r="BA46" i="2"/>
  <c r="AZ5" i="2"/>
  <c r="AZ9" i="2"/>
  <c r="AZ13" i="2"/>
  <c r="AZ17" i="2"/>
  <c r="AZ21" i="2"/>
  <c r="AZ25" i="2"/>
  <c r="AZ29" i="2"/>
  <c r="AZ33" i="2"/>
  <c r="AZ37" i="2"/>
  <c r="AZ41" i="2"/>
  <c r="AZ45" i="2"/>
  <c r="AY4" i="2"/>
  <c r="AY8" i="2"/>
  <c r="AY12" i="2"/>
  <c r="AY16" i="2"/>
  <c r="AY20" i="2"/>
  <c r="AY24" i="2"/>
  <c r="AY28" i="2"/>
  <c r="AY32" i="2"/>
  <c r="AY36" i="2"/>
  <c r="AY40" i="2"/>
  <c r="AY44" i="2"/>
  <c r="AX3" i="2"/>
  <c r="AX7" i="2"/>
  <c r="AX11" i="2"/>
  <c r="AX15" i="2"/>
  <c r="AX19" i="2"/>
  <c r="AX23" i="2"/>
  <c r="AX27" i="2"/>
  <c r="AX31" i="2"/>
  <c r="AX35" i="2"/>
  <c r="AX39" i="2"/>
  <c r="AX43" i="2"/>
  <c r="AX47" i="2"/>
  <c r="AW6" i="2"/>
  <c r="AW10" i="2"/>
  <c r="AW14" i="2"/>
  <c r="AW18" i="2"/>
  <c r="AW22" i="2"/>
  <c r="AW26" i="2"/>
  <c r="AW30" i="2"/>
  <c r="AW34" i="2"/>
  <c r="AW38" i="2"/>
  <c r="AW42" i="2"/>
  <c r="AW46" i="2"/>
  <c r="AV6" i="2"/>
  <c r="AV10" i="2"/>
  <c r="AV14" i="2"/>
  <c r="AV18" i="2"/>
  <c r="AV22" i="2"/>
  <c r="AV26" i="2"/>
  <c r="AV30" i="2"/>
  <c r="AV20" i="2"/>
  <c r="AV33" i="2"/>
  <c r="AV38" i="2"/>
  <c r="AV42" i="2"/>
  <c r="AV46" i="2"/>
  <c r="AU4" i="2"/>
  <c r="AU8" i="2"/>
  <c r="AU12" i="2"/>
  <c r="AU16" i="2"/>
  <c r="AU20" i="2"/>
  <c r="AU24" i="2"/>
  <c r="AU28" i="2"/>
  <c r="AU32" i="2"/>
  <c r="AU36" i="2"/>
  <c r="AU40" i="2"/>
  <c r="AU44" i="2"/>
  <c r="AT4" i="2"/>
  <c r="AT8" i="2"/>
  <c r="AT12" i="2"/>
  <c r="AT16" i="2"/>
  <c r="AT20" i="2"/>
  <c r="AT24" i="2"/>
  <c r="AT28" i="2"/>
  <c r="AT32" i="2"/>
  <c r="AT36" i="2"/>
  <c r="AT40" i="2"/>
  <c r="AT44" i="2"/>
  <c r="AT3" i="2"/>
  <c r="AS42" i="2"/>
  <c r="AS46" i="2"/>
  <c r="AS6" i="2"/>
  <c r="AS10" i="2"/>
  <c r="AS14" i="2"/>
  <c r="AS18" i="2"/>
  <c r="AS22" i="2"/>
  <c r="AS26" i="2"/>
  <c r="AS30" i="2"/>
  <c r="AS34" i="2"/>
  <c r="AS38" i="2"/>
  <c r="AD11" i="2"/>
  <c r="AD15" i="2"/>
  <c r="AD19" i="2"/>
  <c r="AD23" i="2"/>
  <c r="AD27" i="2"/>
  <c r="AD31" i="2"/>
  <c r="AD35" i="2"/>
  <c r="AD39" i="2"/>
  <c r="AD43" i="2"/>
  <c r="AD47" i="2"/>
  <c r="AI12" i="2"/>
  <c r="AI16" i="2"/>
  <c r="AI20" i="2"/>
  <c r="AI24" i="2"/>
  <c r="AI29" i="2"/>
  <c r="AI33" i="2"/>
  <c r="AI37" i="2"/>
  <c r="AI41" i="2"/>
  <c r="AI45" i="2"/>
  <c r="AH10" i="2"/>
  <c r="AH14" i="2"/>
  <c r="AH18" i="2"/>
  <c r="AH22" i="2"/>
  <c r="AH26" i="2"/>
  <c r="AH31" i="2"/>
  <c r="AH35" i="2"/>
  <c r="AH39" i="2"/>
  <c r="AH43" i="2"/>
  <c r="AH47" i="2"/>
  <c r="AG12" i="2"/>
  <c r="AG16" i="2"/>
  <c r="AG20" i="2"/>
  <c r="AG24" i="2"/>
  <c r="AG29" i="2"/>
  <c r="AG33" i="2"/>
  <c r="AG37" i="2"/>
  <c r="AG41" i="2"/>
  <c r="AG45" i="2"/>
  <c r="AF10" i="2"/>
  <c r="AF14" i="2"/>
  <c r="AF18" i="2"/>
  <c r="AF22" i="2"/>
  <c r="AF26" i="2"/>
  <c r="AF31" i="2"/>
  <c r="AF35" i="2"/>
  <c r="AF39" i="2"/>
  <c r="AF43" i="2"/>
  <c r="AV24" i="2"/>
  <c r="AV34" i="2"/>
  <c r="AV39" i="2"/>
  <c r="AV43" i="2"/>
  <c r="AV47" i="2"/>
  <c r="AU5" i="2"/>
  <c r="AU9" i="2"/>
  <c r="AU13" i="2"/>
  <c r="AU17" i="2"/>
  <c r="AU21" i="2"/>
  <c r="AU25" i="2"/>
  <c r="AU29" i="2"/>
  <c r="AU33" i="2"/>
  <c r="AU37" i="2"/>
  <c r="AU41" i="2"/>
  <c r="AU45" i="2"/>
  <c r="AT5" i="2"/>
  <c r="AT9" i="2"/>
  <c r="AT13" i="2"/>
  <c r="AT17" i="2"/>
  <c r="AT21" i="2"/>
  <c r="AT25" i="2"/>
  <c r="AT29" i="2"/>
  <c r="AT33" i="2"/>
  <c r="AT37" i="2"/>
  <c r="AT41" i="2"/>
  <c r="AT45" i="2"/>
  <c r="AS39" i="2"/>
  <c r="AS43" i="2"/>
  <c r="AS47" i="2"/>
  <c r="AS7" i="2"/>
  <c r="AS11" i="2"/>
  <c r="AS15" i="2"/>
  <c r="AS19" i="2"/>
  <c r="AS23" i="2"/>
  <c r="AS27" i="2"/>
  <c r="AS31" i="2"/>
  <c r="AS35" i="2"/>
  <c r="AS3" i="2"/>
  <c r="AD12" i="2"/>
  <c r="AD16" i="2"/>
  <c r="AD20" i="2"/>
  <c r="AD24" i="2"/>
  <c r="AD28" i="2"/>
  <c r="AD32" i="2"/>
  <c r="AD36" i="2"/>
  <c r="AD40" i="2"/>
  <c r="AD44" i="2"/>
  <c r="AI9" i="2"/>
  <c r="AI13" i="2"/>
  <c r="AI17" i="2"/>
  <c r="AI21" i="2"/>
  <c r="AI25" i="2"/>
  <c r="AI30" i="2"/>
  <c r="AI34" i="2"/>
  <c r="AI38" i="2"/>
  <c r="AI42" i="2"/>
  <c r="AI46" i="2"/>
  <c r="AH11" i="2"/>
  <c r="AH15" i="2"/>
  <c r="AH19" i="2"/>
  <c r="AH23" i="2"/>
  <c r="AH28" i="2"/>
  <c r="AH32" i="2"/>
  <c r="AH36" i="2"/>
  <c r="AH40" i="2"/>
  <c r="AH44" i="2"/>
  <c r="AG9" i="2"/>
  <c r="AG13" i="2"/>
  <c r="AG17" i="2"/>
  <c r="AG21" i="2"/>
  <c r="AG25" i="2"/>
  <c r="AG30" i="2"/>
  <c r="AG34" i="2"/>
  <c r="AG38" i="2"/>
  <c r="AG42" i="2"/>
  <c r="AG46" i="2"/>
  <c r="AF11" i="2"/>
  <c r="AF15" i="2"/>
  <c r="AF19" i="2"/>
  <c r="AF23" i="2"/>
  <c r="AF28" i="2"/>
  <c r="AF32" i="2"/>
  <c r="AF36" i="2"/>
  <c r="AF40" i="2"/>
  <c r="AF44" i="2"/>
  <c r="AV12" i="2"/>
  <c r="AV28" i="2"/>
  <c r="AV36" i="2"/>
  <c r="AV40" i="2"/>
  <c r="AV44" i="2"/>
  <c r="AV3" i="2"/>
  <c r="AU6" i="2"/>
  <c r="AU10" i="2"/>
  <c r="AU14" i="2"/>
  <c r="AU18" i="2"/>
  <c r="AU22" i="2"/>
  <c r="AU26" i="2"/>
  <c r="AU30" i="2"/>
  <c r="AU34" i="2"/>
  <c r="AU38" i="2"/>
  <c r="AU42" i="2"/>
  <c r="AU46" i="2"/>
  <c r="AT6" i="2"/>
  <c r="AT10" i="2"/>
  <c r="AT14" i="2"/>
  <c r="AT18" i="2"/>
  <c r="AT22" i="2"/>
  <c r="AT26" i="2"/>
  <c r="AT30" i="2"/>
  <c r="AT34" i="2"/>
  <c r="AT38" i="2"/>
  <c r="AT42" i="2"/>
  <c r="AT46" i="2"/>
  <c r="AS40" i="2"/>
  <c r="AS44" i="2"/>
  <c r="AS4" i="2"/>
  <c r="BE4" i="2" s="1"/>
  <c r="AS8" i="2"/>
  <c r="BE8" i="2" s="1"/>
  <c r="AS12" i="2"/>
  <c r="BE12" i="2" s="1"/>
  <c r="AS16" i="2"/>
  <c r="AS20" i="2"/>
  <c r="BE20" i="2" s="1"/>
  <c r="AS24" i="2"/>
  <c r="BE24" i="2" s="1"/>
  <c r="AS28" i="2"/>
  <c r="AS32" i="2"/>
  <c r="AS36" i="2"/>
  <c r="BE36" i="2" s="1"/>
  <c r="AD9" i="2"/>
  <c r="AD13" i="2"/>
  <c r="AD17" i="2"/>
  <c r="AD21" i="2"/>
  <c r="AD25" i="2"/>
  <c r="AD29" i="2"/>
  <c r="AD33" i="2"/>
  <c r="AD37" i="2"/>
  <c r="AD41" i="2"/>
  <c r="AD45" i="2"/>
  <c r="AI10" i="2"/>
  <c r="AI14" i="2"/>
  <c r="AI18" i="2"/>
  <c r="AI22" i="2"/>
  <c r="AI26" i="2"/>
  <c r="AI31" i="2"/>
  <c r="AI35" i="2"/>
  <c r="AI39" i="2"/>
  <c r="AI43" i="2"/>
  <c r="AI47" i="2"/>
  <c r="AH12" i="2"/>
  <c r="AH16" i="2"/>
  <c r="AH20" i="2"/>
  <c r="AH24" i="2"/>
  <c r="AH29" i="2"/>
  <c r="AH33" i="2"/>
  <c r="AH37" i="2"/>
  <c r="AH41" i="2"/>
  <c r="AH45" i="2"/>
  <c r="AG10" i="2"/>
  <c r="AG14" i="2"/>
  <c r="AG18" i="2"/>
  <c r="AG22" i="2"/>
  <c r="AG26" i="2"/>
  <c r="AG31" i="2"/>
  <c r="AG35" i="2"/>
  <c r="AG39" i="2"/>
  <c r="AG43" i="2"/>
  <c r="AG47" i="2"/>
  <c r="AF12" i="2"/>
  <c r="AF16" i="2"/>
  <c r="AF20" i="2"/>
  <c r="AF24" i="2"/>
  <c r="AF29" i="2"/>
  <c r="AF33" i="2"/>
  <c r="AF37" i="2"/>
  <c r="AV16" i="2"/>
  <c r="AV32" i="2"/>
  <c r="AV37" i="2"/>
  <c r="AV41" i="2"/>
  <c r="AV45" i="2"/>
  <c r="AU3" i="2"/>
  <c r="AU7" i="2"/>
  <c r="AU11" i="2"/>
  <c r="AU15" i="2"/>
  <c r="AU19" i="2"/>
  <c r="AU23" i="2"/>
  <c r="AU27" i="2"/>
  <c r="AU31" i="2"/>
  <c r="AU35" i="2"/>
  <c r="AU39" i="2"/>
  <c r="AU43" i="2"/>
  <c r="AU47" i="2"/>
  <c r="AT7" i="2"/>
  <c r="AT11" i="2"/>
  <c r="AT15" i="2"/>
  <c r="AT19" i="2"/>
  <c r="AT23" i="2"/>
  <c r="AT27" i="2"/>
  <c r="AT31" i="2"/>
  <c r="AT35" i="2"/>
  <c r="AT39" i="2"/>
  <c r="AT43" i="2"/>
  <c r="AT47" i="2"/>
  <c r="AS41" i="2"/>
  <c r="AS45" i="2"/>
  <c r="AS5" i="2"/>
  <c r="BE5" i="2" s="1"/>
  <c r="AS9" i="2"/>
  <c r="BE9" i="2" s="1"/>
  <c r="AS13" i="2"/>
  <c r="BE13" i="2" s="1"/>
  <c r="AS17" i="2"/>
  <c r="BE17" i="2" s="1"/>
  <c r="AS21" i="2"/>
  <c r="BE21" i="2" s="1"/>
  <c r="AS25" i="2"/>
  <c r="BE25" i="2" s="1"/>
  <c r="AS29" i="2"/>
  <c r="BE29" i="2" s="1"/>
  <c r="AS33" i="2"/>
  <c r="BE33" i="2" s="1"/>
  <c r="AS37" i="2"/>
  <c r="BE37" i="2" s="1"/>
  <c r="AD10" i="2"/>
  <c r="AD14" i="2"/>
  <c r="AD18" i="2"/>
  <c r="AD22" i="2"/>
  <c r="AD26" i="2"/>
  <c r="AD30" i="2"/>
  <c r="AD34" i="2"/>
  <c r="AD38" i="2"/>
  <c r="AD42" i="2"/>
  <c r="AD46" i="2"/>
  <c r="AI11" i="2"/>
  <c r="AI15" i="2"/>
  <c r="AI19" i="2"/>
  <c r="AI23" i="2"/>
  <c r="AI28" i="2"/>
  <c r="AI32" i="2"/>
  <c r="AI36" i="2"/>
  <c r="AI40" i="2"/>
  <c r="AI44" i="2"/>
  <c r="AH9" i="2"/>
  <c r="AH13" i="2"/>
  <c r="AH17" i="2"/>
  <c r="AH21" i="2"/>
  <c r="AH25" i="2"/>
  <c r="AH30" i="2"/>
  <c r="AH34" i="2"/>
  <c r="AH38" i="2"/>
  <c r="AH42" i="2"/>
  <c r="AH46" i="2"/>
  <c r="AG11" i="2"/>
  <c r="AG15" i="2"/>
  <c r="AG19" i="2"/>
  <c r="AG23" i="2"/>
  <c r="AG28" i="2"/>
  <c r="AG32" i="2"/>
  <c r="AG36" i="2"/>
  <c r="AG40" i="2"/>
  <c r="AG44" i="2"/>
  <c r="AF9" i="2"/>
  <c r="AF13" i="2"/>
  <c r="AF17" i="2"/>
  <c r="AF21" i="2"/>
  <c r="AF25" i="2"/>
  <c r="AF30" i="2"/>
  <c r="AF34" i="2"/>
  <c r="AF38" i="2"/>
  <c r="AF42" i="2"/>
  <c r="AF46" i="2"/>
  <c r="AE11" i="2"/>
  <c r="AE15" i="2"/>
  <c r="AE19" i="2"/>
  <c r="AE23" i="2"/>
  <c r="AE27" i="2"/>
  <c r="AE31" i="2"/>
  <c r="AE35" i="2"/>
  <c r="AE39" i="2"/>
  <c r="AE43" i="2"/>
  <c r="AE47" i="2"/>
  <c r="AC12" i="2"/>
  <c r="AC16" i="2"/>
  <c r="AC20" i="2"/>
  <c r="AC24" i="2"/>
  <c r="AC28" i="2"/>
  <c r="AC32" i="2"/>
  <c r="AC36" i="2"/>
  <c r="AC40" i="2"/>
  <c r="AC44" i="2"/>
  <c r="AB9" i="2"/>
  <c r="AB13" i="2"/>
  <c r="AB17" i="2"/>
  <c r="AB21" i="2"/>
  <c r="AB25" i="2"/>
  <c r="AB29" i="2"/>
  <c r="AB33" i="2"/>
  <c r="AB37" i="2"/>
  <c r="AB41" i="2"/>
  <c r="AB45" i="2"/>
  <c r="AA10" i="2"/>
  <c r="AA14" i="2"/>
  <c r="AA18" i="2"/>
  <c r="AA22" i="2"/>
  <c r="AA26" i="2"/>
  <c r="AA30" i="2"/>
  <c r="AA34" i="2"/>
  <c r="AA38" i="2"/>
  <c r="AA42" i="2"/>
  <c r="AA46" i="2"/>
  <c r="Z11" i="2"/>
  <c r="Z15" i="2"/>
  <c r="Z19" i="2"/>
  <c r="Z23" i="2"/>
  <c r="Z27" i="2"/>
  <c r="Z31" i="2"/>
  <c r="Z35" i="2"/>
  <c r="Z39" i="2"/>
  <c r="Z43" i="2"/>
  <c r="Z47" i="2"/>
  <c r="Y12" i="2"/>
  <c r="Y16" i="2"/>
  <c r="Y20" i="2"/>
  <c r="Y24" i="2"/>
  <c r="Y28" i="2"/>
  <c r="Y32" i="2"/>
  <c r="Y36" i="2"/>
  <c r="Y40" i="2"/>
  <c r="Y44" i="2"/>
  <c r="AJ8" i="2"/>
  <c r="AF47" i="2"/>
  <c r="AE12" i="2"/>
  <c r="AE16" i="2"/>
  <c r="AE20" i="2"/>
  <c r="AE24" i="2"/>
  <c r="AE28" i="2"/>
  <c r="AE32" i="2"/>
  <c r="AE36" i="2"/>
  <c r="AE40" i="2"/>
  <c r="AE44" i="2"/>
  <c r="AC9" i="2"/>
  <c r="AC13" i="2"/>
  <c r="AC17" i="2"/>
  <c r="AC21" i="2"/>
  <c r="AC25" i="2"/>
  <c r="AC29" i="2"/>
  <c r="AC33" i="2"/>
  <c r="AC37" i="2"/>
  <c r="AC41" i="2"/>
  <c r="AC45" i="2"/>
  <c r="AB10" i="2"/>
  <c r="AB14" i="2"/>
  <c r="AB18" i="2"/>
  <c r="AB22" i="2"/>
  <c r="AB26" i="2"/>
  <c r="AB30" i="2"/>
  <c r="AB34" i="2"/>
  <c r="AB38" i="2"/>
  <c r="AB42" i="2"/>
  <c r="AB46" i="2"/>
  <c r="AA11" i="2"/>
  <c r="AA15" i="2"/>
  <c r="AA19" i="2"/>
  <c r="AA23" i="2"/>
  <c r="AA27" i="2"/>
  <c r="AA31" i="2"/>
  <c r="AA35" i="2"/>
  <c r="AA39" i="2"/>
  <c r="AA43" i="2"/>
  <c r="AA47" i="2"/>
  <c r="Z12" i="2"/>
  <c r="Z16" i="2"/>
  <c r="Z20" i="2"/>
  <c r="Z24" i="2"/>
  <c r="Z28" i="2"/>
  <c r="Z32" i="2"/>
  <c r="Z36" i="2"/>
  <c r="Z40" i="2"/>
  <c r="Z44" i="2"/>
  <c r="Y9" i="2"/>
  <c r="Y13" i="2"/>
  <c r="Y17" i="2"/>
  <c r="Y21" i="2"/>
  <c r="Y25" i="2"/>
  <c r="Y29" i="2"/>
  <c r="Y33" i="2"/>
  <c r="Y37" i="2"/>
  <c r="Y41" i="2"/>
  <c r="Y45" i="2"/>
  <c r="AJ5" i="2"/>
  <c r="AF41" i="2"/>
  <c r="AE9" i="2"/>
  <c r="AE13" i="2"/>
  <c r="AE17" i="2"/>
  <c r="AE21" i="2"/>
  <c r="AE25" i="2"/>
  <c r="AE29" i="2"/>
  <c r="AE33" i="2"/>
  <c r="AE37" i="2"/>
  <c r="AE41" i="2"/>
  <c r="AE45" i="2"/>
  <c r="AC10" i="2"/>
  <c r="AC14" i="2"/>
  <c r="AC18" i="2"/>
  <c r="AC22" i="2"/>
  <c r="AC26" i="2"/>
  <c r="AC30" i="2"/>
  <c r="AC34" i="2"/>
  <c r="AC38" i="2"/>
  <c r="AC42" i="2"/>
  <c r="AC46" i="2"/>
  <c r="AB11" i="2"/>
  <c r="AB15" i="2"/>
  <c r="AB19" i="2"/>
  <c r="AB23" i="2"/>
  <c r="AB27" i="2"/>
  <c r="AB31" i="2"/>
  <c r="AB35" i="2"/>
  <c r="AB39" i="2"/>
  <c r="AB43" i="2"/>
  <c r="AB47" i="2"/>
  <c r="AA12" i="2"/>
  <c r="AA16" i="2"/>
  <c r="AA20" i="2"/>
  <c r="AA24" i="2"/>
  <c r="AA28" i="2"/>
  <c r="AA32" i="2"/>
  <c r="AA36" i="2"/>
  <c r="AA40" i="2"/>
  <c r="AA44" i="2"/>
  <c r="Z9" i="2"/>
  <c r="Z13" i="2"/>
  <c r="Z17" i="2"/>
  <c r="Z21" i="2"/>
  <c r="Z25" i="2"/>
  <c r="Z29" i="2"/>
  <c r="Z33" i="2"/>
  <c r="Z37" i="2"/>
  <c r="Z41" i="2"/>
  <c r="Z45" i="2"/>
  <c r="Y10" i="2"/>
  <c r="Y14" i="2"/>
  <c r="Y18" i="2"/>
  <c r="Y22" i="2"/>
  <c r="Y26" i="2"/>
  <c r="Y30" i="2"/>
  <c r="Y34" i="2"/>
  <c r="Y38" i="2"/>
  <c r="Y42" i="2"/>
  <c r="Y46" i="2"/>
  <c r="AJ6" i="2"/>
  <c r="AF45" i="2"/>
  <c r="AE10" i="2"/>
  <c r="AE14" i="2"/>
  <c r="AE18" i="2"/>
  <c r="AE22" i="2"/>
  <c r="AE26" i="2"/>
  <c r="AE30" i="2"/>
  <c r="AE34" i="2"/>
  <c r="AE38" i="2"/>
  <c r="AE42" i="2"/>
  <c r="AE46" i="2"/>
  <c r="AC11" i="2"/>
  <c r="AC15" i="2"/>
  <c r="AC19" i="2"/>
  <c r="AC23" i="2"/>
  <c r="AC27" i="2"/>
  <c r="AC31" i="2"/>
  <c r="AC35" i="2"/>
  <c r="AC39" i="2"/>
  <c r="AC43" i="2"/>
  <c r="AC47" i="2"/>
  <c r="AB12" i="2"/>
  <c r="AB16" i="2"/>
  <c r="AB20" i="2"/>
  <c r="AB24" i="2"/>
  <c r="AB28" i="2"/>
  <c r="AB32" i="2"/>
  <c r="AB36" i="2"/>
  <c r="AB40" i="2"/>
  <c r="AB44" i="2"/>
  <c r="AA9" i="2"/>
  <c r="AA13" i="2"/>
  <c r="AA17" i="2"/>
  <c r="AA21" i="2"/>
  <c r="AA25" i="2"/>
  <c r="AA29" i="2"/>
  <c r="AA33" i="2"/>
  <c r="AA37" i="2"/>
  <c r="AA41" i="2"/>
  <c r="AA45" i="2"/>
  <c r="Z10" i="2"/>
  <c r="Z14" i="2"/>
  <c r="Z18" i="2"/>
  <c r="Z22" i="2"/>
  <c r="Z26" i="2"/>
  <c r="Z30" i="2"/>
  <c r="Z34" i="2"/>
  <c r="Z38" i="2"/>
  <c r="Z42" i="2"/>
  <c r="Z46" i="2"/>
  <c r="Y11" i="2"/>
  <c r="Y15" i="2"/>
  <c r="Y19" i="2"/>
  <c r="Y23" i="2"/>
  <c r="Y27" i="2"/>
  <c r="Y31" i="2"/>
  <c r="Y35" i="2"/>
  <c r="Y39" i="2"/>
  <c r="Y43" i="2"/>
  <c r="Y47" i="2"/>
  <c r="AJ7" i="2"/>
  <c r="D34" i="2"/>
  <c r="H34" i="2"/>
  <c r="L34" i="2"/>
  <c r="D35" i="2"/>
  <c r="H35" i="2"/>
  <c r="L35" i="2"/>
  <c r="D36" i="2"/>
  <c r="H36" i="2"/>
  <c r="L36" i="2"/>
  <c r="D37" i="2"/>
  <c r="H37" i="2"/>
  <c r="L37" i="2"/>
  <c r="D38" i="2"/>
  <c r="H38" i="2"/>
  <c r="L38" i="2"/>
  <c r="D39" i="2"/>
  <c r="H39" i="2"/>
  <c r="L39" i="2"/>
  <c r="D40" i="2"/>
  <c r="H40" i="2"/>
  <c r="L40" i="2"/>
  <c r="D41" i="2"/>
  <c r="H41" i="2"/>
  <c r="L41" i="2"/>
  <c r="D42" i="2"/>
  <c r="H42" i="2"/>
  <c r="L42" i="2"/>
  <c r="D43" i="2"/>
  <c r="H43" i="2"/>
  <c r="L43" i="2"/>
  <c r="D44" i="2"/>
  <c r="H44" i="2"/>
  <c r="L44" i="2"/>
  <c r="D45" i="2"/>
  <c r="H45" i="2"/>
  <c r="L45" i="2"/>
  <c r="D46" i="2"/>
  <c r="H46" i="2"/>
  <c r="L46" i="2"/>
  <c r="D47" i="2"/>
  <c r="H47" i="2"/>
  <c r="L47" i="2"/>
  <c r="E33" i="2"/>
  <c r="I33" i="2"/>
  <c r="E34" i="2"/>
  <c r="I34" i="2"/>
  <c r="M34" i="2"/>
  <c r="E35" i="2"/>
  <c r="I35" i="2"/>
  <c r="M35" i="2"/>
  <c r="E36" i="2"/>
  <c r="I36" i="2"/>
  <c r="M36" i="2"/>
  <c r="E37" i="2"/>
  <c r="I37" i="2"/>
  <c r="M37" i="2"/>
  <c r="E38" i="2"/>
  <c r="I38" i="2"/>
  <c r="M38" i="2"/>
  <c r="E39" i="2"/>
  <c r="I39" i="2"/>
  <c r="M39" i="2"/>
  <c r="E40" i="2"/>
  <c r="I40" i="2"/>
  <c r="M40" i="2"/>
  <c r="E41" i="2"/>
  <c r="I41" i="2"/>
  <c r="M41" i="2"/>
  <c r="E42" i="2"/>
  <c r="I42" i="2"/>
  <c r="M42" i="2"/>
  <c r="E43" i="2"/>
  <c r="I43" i="2"/>
  <c r="M43" i="2"/>
  <c r="E44" i="2"/>
  <c r="I44" i="2"/>
  <c r="M44" i="2"/>
  <c r="E45" i="2"/>
  <c r="I45" i="2"/>
  <c r="M45" i="2"/>
  <c r="E46" i="2"/>
  <c r="I46" i="2"/>
  <c r="M46" i="2"/>
  <c r="E47" i="2"/>
  <c r="I47" i="2"/>
  <c r="M47" i="2"/>
  <c r="F33" i="2"/>
  <c r="J33" i="2"/>
  <c r="V33" i="2"/>
  <c r="K4" i="2"/>
  <c r="B34" i="2"/>
  <c r="F34" i="2"/>
  <c r="J34" i="2"/>
  <c r="B35" i="2"/>
  <c r="F35" i="2"/>
  <c r="J35" i="2"/>
  <c r="B36" i="2"/>
  <c r="F36" i="2"/>
  <c r="J36" i="2"/>
  <c r="B37" i="2"/>
  <c r="F37" i="2"/>
  <c r="J37" i="2"/>
  <c r="B38" i="2"/>
  <c r="F38" i="2"/>
  <c r="J38" i="2"/>
  <c r="B39" i="2"/>
  <c r="F39" i="2"/>
  <c r="J39" i="2"/>
  <c r="B40" i="2"/>
  <c r="F40" i="2"/>
  <c r="J40" i="2"/>
  <c r="B41" i="2"/>
  <c r="F41" i="2"/>
  <c r="J41" i="2"/>
  <c r="B42" i="2"/>
  <c r="F42" i="2"/>
  <c r="J42" i="2"/>
  <c r="B43" i="2"/>
  <c r="F43" i="2"/>
  <c r="J43" i="2"/>
  <c r="B44" i="2"/>
  <c r="F44" i="2"/>
  <c r="J44" i="2"/>
  <c r="B45" i="2"/>
  <c r="F45" i="2"/>
  <c r="J45" i="2"/>
  <c r="B46" i="2"/>
  <c r="F46" i="2"/>
  <c r="J46" i="2"/>
  <c r="B47" i="2"/>
  <c r="F47" i="2"/>
  <c r="J47" i="2"/>
  <c r="C33" i="2"/>
  <c r="G33" i="2"/>
  <c r="K33" i="2"/>
  <c r="B33" i="2"/>
  <c r="M33" i="2"/>
  <c r="C34" i="2"/>
  <c r="G34" i="2"/>
  <c r="K34" i="2"/>
  <c r="C35" i="2"/>
  <c r="G35" i="2"/>
  <c r="K35" i="2"/>
  <c r="C36" i="2"/>
  <c r="G36" i="2"/>
  <c r="K36" i="2"/>
  <c r="C37" i="2"/>
  <c r="G37" i="2"/>
  <c r="K37" i="2"/>
  <c r="C38" i="2"/>
  <c r="G38" i="2"/>
  <c r="K38" i="2"/>
  <c r="C39" i="2"/>
  <c r="G39" i="2"/>
  <c r="K39" i="2"/>
  <c r="C40" i="2"/>
  <c r="G40" i="2"/>
  <c r="K40" i="2"/>
  <c r="C41" i="2"/>
  <c r="G41" i="2"/>
  <c r="K41" i="2"/>
  <c r="C42" i="2"/>
  <c r="G42" i="2"/>
  <c r="K42" i="2"/>
  <c r="C43" i="2"/>
  <c r="G43" i="2"/>
  <c r="K43" i="2"/>
  <c r="C44" i="2"/>
  <c r="G44" i="2"/>
  <c r="K44" i="2"/>
  <c r="C45" i="2"/>
  <c r="G45" i="2"/>
  <c r="K45" i="2"/>
  <c r="C46" i="2"/>
  <c r="G46" i="2"/>
  <c r="K46" i="2"/>
  <c r="C47" i="2"/>
  <c r="G47" i="2"/>
  <c r="K47" i="2"/>
  <c r="D33" i="2"/>
  <c r="H33" i="2"/>
  <c r="L33" i="2"/>
  <c r="B3" i="2"/>
  <c r="E3" i="2"/>
  <c r="D3" i="2"/>
  <c r="M3" i="2"/>
  <c r="E4" i="2"/>
  <c r="I5" i="2"/>
  <c r="M6" i="2"/>
  <c r="E8" i="2"/>
  <c r="I9" i="2"/>
  <c r="J4" i="2"/>
  <c r="B6" i="2"/>
  <c r="F7" i="2"/>
  <c r="J8" i="2"/>
  <c r="B10" i="2"/>
  <c r="K3" i="2"/>
  <c r="C5" i="2"/>
  <c r="G6" i="2"/>
  <c r="K7" i="2"/>
  <c r="C9" i="2"/>
  <c r="H3" i="2"/>
  <c r="L4" i="2"/>
  <c r="D6" i="2"/>
  <c r="H7" i="2"/>
  <c r="L8" i="2"/>
  <c r="F10" i="2"/>
  <c r="K10" i="2"/>
  <c r="C12" i="2"/>
  <c r="G13" i="2"/>
  <c r="M14" i="2"/>
  <c r="E16" i="2"/>
  <c r="G17" i="2"/>
  <c r="M18" i="2"/>
  <c r="E20" i="2"/>
  <c r="G21" i="2"/>
  <c r="M22" i="2"/>
  <c r="E24" i="2"/>
  <c r="G25" i="2"/>
  <c r="M26" i="2"/>
  <c r="E28" i="2"/>
  <c r="G29" i="2"/>
  <c r="M30" i="2"/>
  <c r="E32" i="2"/>
  <c r="H11" i="2"/>
  <c r="L12" i="2"/>
  <c r="B14" i="2"/>
  <c r="H15" i="2"/>
  <c r="J16" i="2"/>
  <c r="B18" i="2"/>
  <c r="H19" i="2"/>
  <c r="J20" i="2"/>
  <c r="B22" i="2"/>
  <c r="H23" i="2"/>
  <c r="J24" i="2"/>
  <c r="B26" i="2"/>
  <c r="H27" i="2"/>
  <c r="J28" i="2"/>
  <c r="B30" i="2"/>
  <c r="H31" i="2"/>
  <c r="J32" i="2"/>
  <c r="E10" i="2"/>
  <c r="I11" i="2"/>
  <c r="M12" i="2"/>
  <c r="C14" i="2"/>
  <c r="I15" i="2"/>
  <c r="K16" i="2"/>
  <c r="C18" i="2"/>
  <c r="I19" i="2"/>
  <c r="K20" i="2"/>
  <c r="C22" i="2"/>
  <c r="I23" i="2"/>
  <c r="K24" i="2"/>
  <c r="C26" i="2"/>
  <c r="I27" i="2"/>
  <c r="K28" i="2"/>
  <c r="C30" i="2"/>
  <c r="I31" i="2"/>
  <c r="K32" i="2"/>
  <c r="F11" i="2"/>
  <c r="J12" i="2"/>
  <c r="D14" i="2"/>
  <c r="F15" i="2"/>
  <c r="L16" i="2"/>
  <c r="D18" i="2"/>
  <c r="F19" i="2"/>
  <c r="L20" i="2"/>
  <c r="D22" i="2"/>
  <c r="F23" i="2"/>
  <c r="L24" i="2"/>
  <c r="D26" i="2"/>
  <c r="F27" i="2"/>
  <c r="L28" i="2"/>
  <c r="D30" i="2"/>
  <c r="F31" i="2"/>
  <c r="L32" i="2"/>
  <c r="I4" i="2"/>
  <c r="M5" i="2"/>
  <c r="E7" i="2"/>
  <c r="I8" i="2"/>
  <c r="M9" i="2"/>
  <c r="B5" i="2"/>
  <c r="F6" i="2"/>
  <c r="J7" i="2"/>
  <c r="B9" i="2"/>
  <c r="J10" i="2"/>
  <c r="C4" i="2"/>
  <c r="G5" i="2"/>
  <c r="K6" i="2"/>
  <c r="C8" i="2"/>
  <c r="G9" i="2"/>
  <c r="L3" i="2"/>
  <c r="D5" i="2"/>
  <c r="H6" i="2"/>
  <c r="L7" i="2"/>
  <c r="D9" i="2"/>
  <c r="B11" i="2"/>
  <c r="C11" i="2"/>
  <c r="G12" i="2"/>
  <c r="K13" i="2"/>
  <c r="C15" i="2"/>
  <c r="I16" i="2"/>
  <c r="K17" i="2"/>
  <c r="C19" i="2"/>
  <c r="I20" i="2"/>
  <c r="K21" i="2"/>
  <c r="C23" i="2"/>
  <c r="I24" i="2"/>
  <c r="K25" i="2"/>
  <c r="C27" i="2"/>
  <c r="I28" i="2"/>
  <c r="K29" i="2"/>
  <c r="C31" i="2"/>
  <c r="I32" i="2"/>
  <c r="L11" i="2"/>
  <c r="D13" i="2"/>
  <c r="F14" i="2"/>
  <c r="L15" i="2"/>
  <c r="D17" i="2"/>
  <c r="F18" i="2"/>
  <c r="L19" i="2"/>
  <c r="D21" i="2"/>
  <c r="F22" i="2"/>
  <c r="L23" i="2"/>
  <c r="D25" i="2"/>
  <c r="F26" i="2"/>
  <c r="L27" i="2"/>
  <c r="D29" i="2"/>
  <c r="F30" i="2"/>
  <c r="L31" i="2"/>
  <c r="I10" i="2"/>
  <c r="M11" i="2"/>
  <c r="E13" i="2"/>
  <c r="G14" i="2"/>
  <c r="M15" i="2"/>
  <c r="E17" i="2"/>
  <c r="G18" i="2"/>
  <c r="M19" i="2"/>
  <c r="E21" i="2"/>
  <c r="G22" i="2"/>
  <c r="M23" i="2"/>
  <c r="E25" i="2"/>
  <c r="G26" i="2"/>
  <c r="M27" i="2"/>
  <c r="E29" i="2"/>
  <c r="G30" i="2"/>
  <c r="M31" i="2"/>
  <c r="J11" i="2"/>
  <c r="B13" i="2"/>
  <c r="H14" i="2"/>
  <c r="J15" i="2"/>
  <c r="B17" i="2"/>
  <c r="H18" i="2"/>
  <c r="J19" i="2"/>
  <c r="B21" i="2"/>
  <c r="H22" i="2"/>
  <c r="J23" i="2"/>
  <c r="B25" i="2"/>
  <c r="H26" i="2"/>
  <c r="J27" i="2"/>
  <c r="B29" i="2"/>
  <c r="H30" i="2"/>
  <c r="J31" i="2"/>
  <c r="J3" i="2"/>
  <c r="I3" i="2"/>
  <c r="M4" i="2"/>
  <c r="E6" i="2"/>
  <c r="I7" i="2"/>
  <c r="M8" i="2"/>
  <c r="H10" i="2"/>
  <c r="F5" i="2"/>
  <c r="J6" i="2"/>
  <c r="B8" i="2"/>
  <c r="F9" i="2"/>
  <c r="G4" i="2"/>
  <c r="K5" i="2"/>
  <c r="C7" i="2"/>
  <c r="G8" i="2"/>
  <c r="K9" i="2"/>
  <c r="D4" i="2"/>
  <c r="H5" i="2"/>
  <c r="L6" i="2"/>
  <c r="D8" i="2"/>
  <c r="H9" i="2"/>
  <c r="C10" i="2"/>
  <c r="G11" i="2"/>
  <c r="K12" i="2"/>
  <c r="E14" i="2"/>
  <c r="G15" i="2"/>
  <c r="M16" i="2"/>
  <c r="E18" i="2"/>
  <c r="G19" i="2"/>
  <c r="M20" i="2"/>
  <c r="E22" i="2"/>
  <c r="G23" i="2"/>
  <c r="M24" i="2"/>
  <c r="E26" i="2"/>
  <c r="G27" i="2"/>
  <c r="M28" i="2"/>
  <c r="E30" i="2"/>
  <c r="G31" i="2"/>
  <c r="M32" i="2"/>
  <c r="L10" i="2"/>
  <c r="D12" i="2"/>
  <c r="H13" i="2"/>
  <c r="J14" i="2"/>
  <c r="B16" i="2"/>
  <c r="H17" i="2"/>
  <c r="J18" i="2"/>
  <c r="B20" i="2"/>
  <c r="H21" i="2"/>
  <c r="J22" i="2"/>
  <c r="B24" i="2"/>
  <c r="H25" i="2"/>
  <c r="J26" i="2"/>
  <c r="B28" i="2"/>
  <c r="H29" i="2"/>
  <c r="J30" i="2"/>
  <c r="B32" i="2"/>
  <c r="M10" i="2"/>
  <c r="E12" i="2"/>
  <c r="I13" i="2"/>
  <c r="K14" i="2"/>
  <c r="C16" i="2"/>
  <c r="I17" i="2"/>
  <c r="K18" i="2"/>
  <c r="C20" i="2"/>
  <c r="I21" i="2"/>
  <c r="K22" i="2"/>
  <c r="C24" i="2"/>
  <c r="I25" i="2"/>
  <c r="K26" i="2"/>
  <c r="C28" i="2"/>
  <c r="I29" i="2"/>
  <c r="K30" i="2"/>
  <c r="C32" i="2"/>
  <c r="B12" i="2"/>
  <c r="F13" i="2"/>
  <c r="L14" i="2"/>
  <c r="D16" i="2"/>
  <c r="F17" i="2"/>
  <c r="L18" i="2"/>
  <c r="D20" i="2"/>
  <c r="F21" i="2"/>
  <c r="L22" i="2"/>
  <c r="D24" i="2"/>
  <c r="F25" i="2"/>
  <c r="L26" i="2"/>
  <c r="D28" i="2"/>
  <c r="F29" i="2"/>
  <c r="L30" i="2"/>
  <c r="D32" i="2"/>
  <c r="B4" i="2"/>
  <c r="E5" i="2"/>
  <c r="I6" i="2"/>
  <c r="M7" i="2"/>
  <c r="E9" i="2"/>
  <c r="F4" i="2"/>
  <c r="J5" i="2"/>
  <c r="B7" i="2"/>
  <c r="F8" i="2"/>
  <c r="J9" i="2"/>
  <c r="G3" i="2"/>
  <c r="C6" i="2"/>
  <c r="G7" i="2"/>
  <c r="K8" i="2"/>
  <c r="D10" i="2"/>
  <c r="H4" i="2"/>
  <c r="L5" i="2"/>
  <c r="D7" i="2"/>
  <c r="H8" i="2"/>
  <c r="L9" i="2"/>
  <c r="G10" i="2"/>
  <c r="K11" i="2"/>
  <c r="C13" i="2"/>
  <c r="I14" i="2"/>
  <c r="K15" i="2"/>
  <c r="C17" i="2"/>
  <c r="I18" i="2"/>
  <c r="K19" i="2"/>
  <c r="C21" i="2"/>
  <c r="I22" i="2"/>
  <c r="K23" i="2"/>
  <c r="C25" i="2"/>
  <c r="I26" i="2"/>
  <c r="K27" i="2"/>
  <c r="C29" i="2"/>
  <c r="I30" i="2"/>
  <c r="K31" i="2"/>
  <c r="D11" i="2"/>
  <c r="H12" i="2"/>
  <c r="L13" i="2"/>
  <c r="D15" i="2"/>
  <c r="F16" i="2"/>
  <c r="L17" i="2"/>
  <c r="D19" i="2"/>
  <c r="F20" i="2"/>
  <c r="L21" i="2"/>
  <c r="D23" i="2"/>
  <c r="F24" i="2"/>
  <c r="L25" i="2"/>
  <c r="D27" i="2"/>
  <c r="F28" i="2"/>
  <c r="L29" i="2"/>
  <c r="D31" i="2"/>
  <c r="F32" i="2"/>
  <c r="E11" i="2"/>
  <c r="I12" i="2"/>
  <c r="M13" i="2"/>
  <c r="E15" i="2"/>
  <c r="G16" i="2"/>
  <c r="M17" i="2"/>
  <c r="E19" i="2"/>
  <c r="G20" i="2"/>
  <c r="M21" i="2"/>
  <c r="E23" i="2"/>
  <c r="G24" i="2"/>
  <c r="M25" i="2"/>
  <c r="E27" i="2"/>
  <c r="G28" i="2"/>
  <c r="M29" i="2"/>
  <c r="E31" i="2"/>
  <c r="G32" i="2"/>
  <c r="F12" i="2"/>
  <c r="J13" i="2"/>
  <c r="B15" i="2"/>
  <c r="H16" i="2"/>
  <c r="J17" i="2"/>
  <c r="B19" i="2"/>
  <c r="H20" i="2"/>
  <c r="J21" i="2"/>
  <c r="B23" i="2"/>
  <c r="H24" i="2"/>
  <c r="J25" i="2"/>
  <c r="B27" i="2"/>
  <c r="H28" i="2"/>
  <c r="J29" i="2"/>
  <c r="B31" i="2"/>
  <c r="H32" i="2"/>
  <c r="BE28" i="2" l="1"/>
  <c r="BE41" i="2"/>
  <c r="BE44" i="2"/>
  <c r="AJ39" i="2"/>
  <c r="AJ23" i="2"/>
  <c r="BE45" i="2"/>
  <c r="BE40" i="2"/>
  <c r="AJ47" i="2"/>
  <c r="AJ31" i="2"/>
  <c r="AJ15" i="2"/>
  <c r="AJ43" i="2"/>
  <c r="AJ27" i="2"/>
  <c r="AJ11" i="2"/>
  <c r="AJ38" i="2"/>
  <c r="AJ22" i="2"/>
  <c r="AJ29" i="2"/>
  <c r="AJ13" i="2"/>
  <c r="AJ40" i="2"/>
  <c r="AJ24" i="2"/>
  <c r="BE35" i="2"/>
  <c r="BE19" i="2"/>
  <c r="BE47" i="2"/>
  <c r="BE26" i="2"/>
  <c r="BE10" i="2"/>
  <c r="AT48" i="2"/>
  <c r="C156" i="2" s="1"/>
  <c r="AY48" i="2"/>
  <c r="H156" i="2" s="1"/>
  <c r="BN47" i="2"/>
  <c r="D157" i="2" s="1"/>
  <c r="BP47" i="2"/>
  <c r="F157" i="2" s="1"/>
  <c r="BX39" i="2"/>
  <c r="BX23" i="2"/>
  <c r="BX7" i="2"/>
  <c r="BX42" i="2"/>
  <c r="BX26" i="2"/>
  <c r="BX10" i="2"/>
  <c r="BM47" i="2"/>
  <c r="C157" i="2" s="1"/>
  <c r="BS47" i="2"/>
  <c r="I157" i="2" s="1"/>
  <c r="BW47" i="2"/>
  <c r="M157" i="2" s="1"/>
  <c r="AJ34" i="2"/>
  <c r="AJ18" i="2"/>
  <c r="AJ41" i="2"/>
  <c r="AJ25" i="2"/>
  <c r="AJ9" i="2"/>
  <c r="AJ36" i="2"/>
  <c r="AJ20" i="2"/>
  <c r="AJ4" i="2"/>
  <c r="X48" i="2"/>
  <c r="B155" i="2" s="1"/>
  <c r="AU48" i="2"/>
  <c r="D156" i="2" s="1"/>
  <c r="BE31" i="2"/>
  <c r="BE15" i="2"/>
  <c r="BE43" i="2"/>
  <c r="BE38" i="2"/>
  <c r="BE22" i="2"/>
  <c r="BE6" i="2"/>
  <c r="AX48" i="2"/>
  <c r="G156" i="2" s="1"/>
  <c r="AW48" i="2"/>
  <c r="F156" i="2" s="1"/>
  <c r="BD48" i="2"/>
  <c r="M156" i="2" s="1"/>
  <c r="BX35" i="2"/>
  <c r="BX19" i="2"/>
  <c r="BX3" i="2"/>
  <c r="BL47" i="2"/>
  <c r="B157" i="2" s="1"/>
  <c r="BX38" i="2"/>
  <c r="BX22" i="2"/>
  <c r="BX6" i="2"/>
  <c r="BR47" i="2"/>
  <c r="H157" i="2" s="1"/>
  <c r="BV47" i="2"/>
  <c r="L157" i="2" s="1"/>
  <c r="AJ35" i="2"/>
  <c r="AJ19" i="2"/>
  <c r="AJ46" i="2"/>
  <c r="AJ30" i="2"/>
  <c r="AJ14" i="2"/>
  <c r="AJ37" i="2"/>
  <c r="AJ21" i="2"/>
  <c r="AJ45" i="2"/>
  <c r="AJ32" i="2"/>
  <c r="AJ16" i="2"/>
  <c r="BE32" i="2"/>
  <c r="BE16" i="2"/>
  <c r="AV48" i="2"/>
  <c r="E156" i="2" s="1"/>
  <c r="BE27" i="2"/>
  <c r="BE11" i="2"/>
  <c r="BE39" i="2"/>
  <c r="BE34" i="2"/>
  <c r="BE18" i="2"/>
  <c r="BE46" i="2"/>
  <c r="AZ48" i="2"/>
  <c r="I156" i="2" s="1"/>
  <c r="BA48" i="2"/>
  <c r="J156" i="2" s="1"/>
  <c r="BX31" i="2"/>
  <c r="BX15" i="2"/>
  <c r="BX34" i="2"/>
  <c r="BX18" i="2"/>
  <c r="BQ47" i="2"/>
  <c r="G157" i="2" s="1"/>
  <c r="BU47" i="2"/>
  <c r="K157" i="2" s="1"/>
  <c r="AJ42" i="2"/>
  <c r="AJ26" i="2"/>
  <c r="AJ10" i="2"/>
  <c r="AJ33" i="2"/>
  <c r="AJ17" i="2"/>
  <c r="AJ44" i="2"/>
  <c r="AJ28" i="2"/>
  <c r="AJ12" i="2"/>
  <c r="BE3" i="2"/>
  <c r="AS48" i="2"/>
  <c r="B156" i="2" s="1"/>
  <c r="BE23" i="2"/>
  <c r="BE7" i="2"/>
  <c r="BE30" i="2"/>
  <c r="BE14" i="2"/>
  <c r="BE42" i="2"/>
  <c r="BB48" i="2"/>
  <c r="K156" i="2" s="1"/>
  <c r="BC48" i="2"/>
  <c r="L156" i="2" s="1"/>
  <c r="BO47" i="2"/>
  <c r="E157" i="2" s="1"/>
  <c r="Y48" i="2"/>
  <c r="C155" i="2" s="1"/>
  <c r="AJ3" i="2"/>
  <c r="BX43" i="2"/>
  <c r="BX27" i="2"/>
  <c r="BX11" i="2"/>
  <c r="BX46" i="2"/>
  <c r="BX30" i="2"/>
  <c r="BX14" i="2"/>
  <c r="BT47" i="2"/>
  <c r="J157" i="2" s="1"/>
  <c r="N15" i="2"/>
  <c r="U15" i="2" s="1"/>
  <c r="N46" i="2"/>
  <c r="U46" i="2" s="1"/>
  <c r="N42" i="2"/>
  <c r="U42" i="2" s="1"/>
  <c r="N38" i="2"/>
  <c r="U38" i="2" s="1"/>
  <c r="N34" i="2"/>
  <c r="U34" i="2" s="1"/>
  <c r="N47" i="2"/>
  <c r="U47" i="2" s="1"/>
  <c r="N43" i="2"/>
  <c r="U43" i="2" s="1"/>
  <c r="N39" i="2"/>
  <c r="U39" i="2" s="1"/>
  <c r="N35" i="2"/>
  <c r="U35" i="2" s="1"/>
  <c r="N44" i="2"/>
  <c r="U44" i="2" s="1"/>
  <c r="N40" i="2"/>
  <c r="U40" i="2" s="1"/>
  <c r="N36" i="2"/>
  <c r="U36" i="2" s="1"/>
  <c r="N33" i="2"/>
  <c r="U33" i="2" s="1"/>
  <c r="N45" i="2"/>
  <c r="U45" i="2" s="1"/>
  <c r="N41" i="2"/>
  <c r="U41" i="2" s="1"/>
  <c r="N37" i="2"/>
  <c r="U37" i="2" s="1"/>
  <c r="N31" i="2"/>
  <c r="U31" i="2" s="1"/>
  <c r="N23" i="2"/>
  <c r="U23" i="2" s="1"/>
  <c r="N27" i="2"/>
  <c r="U27" i="2" s="1"/>
  <c r="N19" i="2"/>
  <c r="U19" i="2" s="1"/>
  <c r="N20" i="2"/>
  <c r="U20" i="2" s="1"/>
  <c r="N17" i="2"/>
  <c r="U17" i="2" s="1"/>
  <c r="N26" i="2"/>
  <c r="U26" i="2" s="1"/>
  <c r="N6" i="2"/>
  <c r="U6" i="2" s="1"/>
  <c r="N24" i="2"/>
  <c r="U24" i="2" s="1"/>
  <c r="N21" i="2"/>
  <c r="U21" i="2" s="1"/>
  <c r="N5" i="2"/>
  <c r="U5" i="2" s="1"/>
  <c r="N30" i="2"/>
  <c r="U30" i="2" s="1"/>
  <c r="N14" i="2"/>
  <c r="U14" i="2" s="1"/>
  <c r="N10" i="2"/>
  <c r="U10" i="2" s="1"/>
  <c r="N4" i="2"/>
  <c r="U4" i="2" s="1"/>
  <c r="N28" i="2"/>
  <c r="U28" i="2" s="1"/>
  <c r="N8" i="2"/>
  <c r="U8" i="2" s="1"/>
  <c r="N25" i="2"/>
  <c r="U25" i="2" s="1"/>
  <c r="N11" i="2"/>
  <c r="U11" i="2" s="1"/>
  <c r="N9" i="2"/>
  <c r="U9" i="2" s="1"/>
  <c r="N18" i="2"/>
  <c r="U18" i="2" s="1"/>
  <c r="N7" i="2"/>
  <c r="U7" i="2" s="1"/>
  <c r="N12" i="2"/>
  <c r="U12" i="2" s="1"/>
  <c r="N32" i="2"/>
  <c r="U32" i="2" s="1"/>
  <c r="N16" i="2"/>
  <c r="U16" i="2" s="1"/>
  <c r="N29" i="2"/>
  <c r="U29" i="2" s="1"/>
  <c r="N13" i="2"/>
  <c r="U13" i="2" s="1"/>
  <c r="N3" i="2"/>
  <c r="U3" i="2" s="1"/>
  <c r="N22" i="2"/>
  <c r="U22" i="2" s="1"/>
  <c r="N156" i="2" l="1"/>
  <c r="N155" i="2"/>
  <c r="BE48" i="2"/>
  <c r="N157" i="2"/>
  <c r="T14" i="2"/>
  <c r="S41" i="2"/>
  <c r="S25" i="2"/>
  <c r="T44" i="2"/>
  <c r="T28" i="2"/>
  <c r="S40" i="2"/>
  <c r="S24" i="2"/>
  <c r="T43" i="2"/>
  <c r="T27" i="2"/>
  <c r="S43" i="2"/>
  <c r="S27" i="2"/>
  <c r="T46" i="2"/>
  <c r="T30" i="2"/>
  <c r="T16" i="2"/>
  <c r="S37" i="2"/>
  <c r="S21" i="2"/>
  <c r="T40" i="2"/>
  <c r="T24" i="2"/>
  <c r="S36" i="2"/>
  <c r="S20" i="2"/>
  <c r="T39" i="2"/>
  <c r="T23" i="2"/>
  <c r="S39" i="2"/>
  <c r="S23" i="2"/>
  <c r="T42" i="2"/>
  <c r="T26" i="2"/>
  <c r="T15" i="2"/>
  <c r="S33" i="2"/>
  <c r="S17" i="2"/>
  <c r="T36" i="2"/>
  <c r="T20" i="2"/>
  <c r="S32" i="2"/>
  <c r="S16" i="2"/>
  <c r="T35" i="2"/>
  <c r="T19" i="2"/>
  <c r="S35" i="2"/>
  <c r="S19" i="2"/>
  <c r="T38" i="2"/>
  <c r="T22" i="2"/>
  <c r="S45" i="2"/>
  <c r="S29" i="2"/>
  <c r="S13" i="2"/>
  <c r="T32" i="2"/>
  <c r="S44" i="2"/>
  <c r="S28" i="2"/>
  <c r="T47" i="2"/>
  <c r="T31" i="2"/>
  <c r="S47" i="2"/>
  <c r="S31" i="2"/>
  <c r="S15" i="2"/>
  <c r="T34" i="2"/>
  <c r="T18" i="2"/>
  <c r="T17" i="2"/>
  <c r="T33" i="2"/>
  <c r="S14" i="2"/>
  <c r="S30" i="2"/>
  <c r="S46" i="2"/>
  <c r="T21" i="2"/>
  <c r="T37" i="2"/>
  <c r="S18" i="2"/>
  <c r="S34" i="2"/>
  <c r="T25" i="2"/>
  <c r="T41" i="2"/>
  <c r="S22" i="2"/>
  <c r="S38" i="2"/>
  <c r="T13" i="2"/>
  <c r="T29" i="2"/>
  <c r="T45" i="2"/>
  <c r="S26" i="2"/>
  <c r="S42" i="2"/>
  <c r="S12" i="2"/>
  <c r="S3" i="2"/>
  <c r="S11" i="2"/>
  <c r="S7" i="2"/>
  <c r="S5" i="2"/>
  <c r="S6" i="2"/>
  <c r="S9" i="2"/>
  <c r="S4" i="2"/>
  <c r="S8" i="2"/>
  <c r="S10" i="2"/>
  <c r="T10" i="2"/>
  <c r="T6" i="2"/>
  <c r="T9" i="2"/>
  <c r="T5" i="2"/>
  <c r="T12" i="2"/>
  <c r="T8" i="2"/>
  <c r="T4" i="2"/>
  <c r="T11" i="2"/>
  <c r="T7" i="2"/>
  <c r="T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000-000001000000}">
      <text>
        <r>
          <rPr>
            <sz val="11"/>
            <color rgb="FF000000"/>
            <rFont val="Calibri"/>
          </rPr>
          <t>EDUARDO:
Número da OSM</t>
        </r>
      </text>
    </comment>
    <comment ref="B4" authorId="0" shapeId="0" xr:uid="{00000000-0006-0000-0000-000002000000}">
      <text>
        <r>
          <rPr>
            <sz val="11"/>
            <color rgb="FF000000"/>
            <rFont val="Calibri"/>
          </rPr>
          <t>EDUARDO:
Data de abertura da OSM</t>
        </r>
      </text>
    </comment>
    <comment ref="C4" authorId="0" shapeId="0" xr:uid="{00000000-0006-0000-0000-000003000000}">
      <text>
        <r>
          <rPr>
            <sz val="11"/>
            <color rgb="FF000000"/>
            <rFont val="Calibri"/>
          </rPr>
          <t>EDUARDO:
Escolher o Equipamento / Peça / Máquina que será executado o serviço</t>
        </r>
      </text>
    </comment>
    <comment ref="D4" authorId="0" shapeId="0" xr:uid="{00000000-0006-0000-0000-000004000000}">
      <text>
        <r>
          <rPr>
            <sz val="11"/>
            <color rgb="FF000000"/>
            <rFont val="Calibri"/>
          </rPr>
          <t>EDUARDO:
Selecionar qual planta foi realizado a OSM</t>
        </r>
      </text>
    </comment>
    <comment ref="E4" authorId="0" shapeId="0" xr:uid="{00000000-0006-0000-0000-000005000000}">
      <text>
        <r>
          <rPr>
            <sz val="11"/>
            <color rgb="FF000000"/>
            <rFont val="Calibri"/>
          </rPr>
          <t>EDUARDO:
Digitar: 0 para turno Adm, ou 1, 2 ou 3 para turnos de produção.</t>
        </r>
      </text>
    </comment>
    <comment ref="F4" authorId="0" shapeId="0" xr:uid="{00000000-0006-0000-0000-000006000000}">
      <text>
        <r>
          <rPr>
            <sz val="11"/>
            <color rgb="FF000000"/>
            <rFont val="Calibri"/>
          </rPr>
          <t>EDUARDO:
Selecionar em qual área foi realizado a OSM</t>
        </r>
      </text>
    </comment>
    <comment ref="G4" authorId="0" shapeId="0" xr:uid="{00000000-0006-0000-0000-000007000000}">
      <text>
        <r>
          <rPr>
            <sz val="11"/>
            <color rgb="FF000000"/>
            <rFont val="Calibri"/>
          </rPr>
          <t>EDUARDO:
Selecionar: PREV (preventiva) CORR (corretiva) ou PAR (parada)</t>
        </r>
      </text>
    </comment>
    <comment ref="H4" authorId="0" shapeId="0" xr:uid="{00000000-0006-0000-0000-000008000000}">
      <text>
        <r>
          <rPr>
            <sz val="11"/>
            <color rgb="FF000000"/>
            <rFont val="Calibri"/>
          </rPr>
          <t>EDUARDO:
Selecionar o tipo de manutenção: ELET (elétrica) ou MEC (mecânica)</t>
        </r>
      </text>
    </comment>
    <comment ref="I4" authorId="0" shapeId="0" xr:uid="{00000000-0006-0000-0000-000009000000}">
      <text>
        <r>
          <rPr>
            <sz val="11"/>
            <color rgb="FF000000"/>
            <rFont val="Calibri"/>
          </rPr>
          <t>EDUARDO:
Faça um breve resumo do que foi executado ou solicitado</t>
        </r>
      </text>
    </comment>
    <comment ref="K4" authorId="0" shapeId="0" xr:uid="{00000000-0006-0000-0000-00000A000000}">
      <text>
        <r>
          <rPr>
            <sz val="11"/>
            <color rgb="FF000000"/>
            <rFont val="Calibri"/>
          </rPr>
          <t>EDUARDO
Hora que iniciou o serviço</t>
        </r>
      </text>
    </comment>
    <comment ref="L4" authorId="0" shapeId="0" xr:uid="{00000000-0006-0000-0000-00000B000000}">
      <text>
        <r>
          <rPr>
            <sz val="11"/>
            <color rgb="FF000000"/>
            <rFont val="Calibri"/>
          </rPr>
          <t>EDUARDO:
Hora que terminou o serviço</t>
        </r>
      </text>
    </comment>
    <comment ref="M4" authorId="0" shapeId="0" xr:uid="{00000000-0006-0000-0000-00000C000000}">
      <text>
        <r>
          <rPr>
            <sz val="11"/>
            <color rgb="FF000000"/>
            <rFont val="Calibri"/>
          </rPr>
          <t>EDUARDO:
COLOCAR S ou N</t>
        </r>
      </text>
    </comment>
    <comment ref="O4" authorId="0" shapeId="0" xr:uid="{00000000-0006-0000-0000-00000D000000}">
      <text>
        <r>
          <rPr>
            <sz val="11"/>
            <color rgb="FF000000"/>
            <rFont val="Calibri"/>
          </rPr>
          <t>EDUARDO
Hora que iniciou o serviço</t>
        </r>
      </text>
    </comment>
    <comment ref="P4" authorId="0" shapeId="0" xr:uid="{00000000-0006-0000-0000-00000E000000}">
      <text>
        <r>
          <rPr>
            <sz val="11"/>
            <color rgb="FF000000"/>
            <rFont val="Calibri"/>
          </rPr>
          <t>EDUARDO:
Hora que terminou o serviço</t>
        </r>
      </text>
    </comment>
    <comment ref="Q4" authorId="0" shapeId="0" xr:uid="{00000000-0006-0000-0000-00000F000000}">
      <text>
        <r>
          <rPr>
            <sz val="11"/>
            <color rgb="FF000000"/>
            <rFont val="Calibri"/>
          </rPr>
          <t>EDUARDO:
COLOCAR S ou N</t>
        </r>
      </text>
    </comment>
    <comment ref="S4" authorId="0" shapeId="0" xr:uid="{00000000-0006-0000-0000-000010000000}">
      <text>
        <r>
          <rPr>
            <sz val="11"/>
            <color rgb="FF000000"/>
            <rFont val="Calibri"/>
          </rPr>
          <t>EDUARDO:
Hora que iniciou o serviço</t>
        </r>
      </text>
    </comment>
    <comment ref="T4" authorId="0" shapeId="0" xr:uid="{00000000-0006-0000-0000-000011000000}">
      <text>
        <r>
          <rPr>
            <sz val="11"/>
            <color rgb="FF000000"/>
            <rFont val="Calibri"/>
          </rPr>
          <t>EDUARDO:
Hora que terminou o serviço</t>
        </r>
      </text>
    </comment>
    <comment ref="U4" authorId="0" shapeId="0" xr:uid="{00000000-0006-0000-0000-000012000000}">
      <text>
        <r>
          <rPr>
            <sz val="11"/>
            <color rgb="FF000000"/>
            <rFont val="Calibri"/>
          </rPr>
          <t>EDUARDO:
COLOCAR S ou N</t>
        </r>
      </text>
    </comment>
    <comment ref="AD4" authorId="0" shapeId="0" xr:uid="{00000000-0006-0000-0000-000013000000}">
      <text>
        <r>
          <rPr>
            <sz val="11"/>
            <color rgb="FF000000"/>
            <rFont val="Calibri"/>
          </rPr>
          <t>EDUARDO:
Selecione o mecânico / eletricista que realizou a OSM</t>
        </r>
      </text>
    </comment>
    <comment ref="AE4" authorId="0" shapeId="0" xr:uid="{00000000-0006-0000-0000-000014000000}">
      <text>
        <r>
          <rPr>
            <sz val="11"/>
            <color rgb="FF000000"/>
            <rFont val="Calibri"/>
          </rPr>
          <t>EDUARDO:
Selecione o mecânico / eletricista que realizou a OSM</t>
        </r>
      </text>
    </comment>
    <comment ref="AF4" authorId="0" shapeId="0" xr:uid="{00000000-0006-0000-0000-000015000000}">
      <text>
        <r>
          <rPr>
            <sz val="11"/>
            <color rgb="FF000000"/>
            <rFont val="Calibri"/>
          </rPr>
          <t>EDUARDO:
Selecione o mecânico / eletricista que realizou a OSM</t>
        </r>
      </text>
    </comment>
    <comment ref="AG4" authorId="0" shapeId="0" xr:uid="{00000000-0006-0000-0000-000016000000}">
      <text>
        <r>
          <rPr>
            <sz val="11"/>
            <color rgb="FF000000"/>
            <rFont val="Calibri"/>
          </rPr>
          <t>EDUARDO:
Selecione o mecânico / eletricista que realizou a OSM</t>
        </r>
      </text>
    </comment>
    <comment ref="AH4" authorId="0" shapeId="0" xr:uid="{00000000-0006-0000-0000-000017000000}">
      <text>
        <r>
          <rPr>
            <sz val="11"/>
            <color rgb="FF000000"/>
            <rFont val="Calibri"/>
          </rPr>
          <t>EDUARDO:
Selecione o mecânico / eletricista que realizou a OSM</t>
        </r>
      </text>
    </comment>
    <comment ref="AI4" authorId="0" shapeId="0" xr:uid="{00000000-0006-0000-0000-000018000000}">
      <text>
        <r>
          <rPr>
            <sz val="11"/>
            <color rgb="FF000000"/>
            <rFont val="Calibri"/>
          </rPr>
          <t>EDUARDO:
Digitar: Aprovada ou Reprovada</t>
        </r>
      </text>
    </comment>
    <comment ref="AJ4" authorId="0" shapeId="0" xr:uid="{00000000-0006-0000-0000-000019000000}">
      <text>
        <r>
          <rPr>
            <sz val="11"/>
            <color rgb="FF000000"/>
            <rFont val="Calibri"/>
          </rPr>
          <t>EDUARDO:
Selecione o que precisou ser realizado</t>
        </r>
      </text>
    </comment>
    <comment ref="AK4" authorId="0" shapeId="0" xr:uid="{00000000-0006-0000-0000-00001A000000}">
      <text>
        <r>
          <rPr>
            <sz val="11"/>
            <color rgb="FF000000"/>
            <rFont val="Calibri"/>
          </rPr>
          <t>EDUARDO:
Escolha o que foi preciso trocar ou repor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" authorId="0" shapeId="0" xr:uid="{00000000-0006-0000-0100-000001000000}">
      <text>
        <r>
          <rPr>
            <sz val="11"/>
            <color rgb="FF000000"/>
            <rFont val="Calibri"/>
          </rPr>
          <t>Eduardo:
Quantidade de vezes que Consertou, Quebrou,Trocou, Peças, Qtde. OSM.</t>
        </r>
      </text>
    </comment>
    <comment ref="AK1" authorId="0" shapeId="0" xr:uid="{00000000-0006-0000-0100-000002000000}">
      <text>
        <r>
          <rPr>
            <sz val="11"/>
            <color rgb="FF000000"/>
            <rFont val="Calibri"/>
          </rPr>
          <t>Eduardo:
Quantidade de vezes que Consertou, Quebrou,Trocou, Peças, Qtde. OSM.</t>
        </r>
      </text>
    </comment>
    <comment ref="BF1" authorId="0" shapeId="0" xr:uid="{00000000-0006-0000-0100-000003000000}">
      <text>
        <r>
          <rPr>
            <sz val="11"/>
            <color rgb="FF000000"/>
            <rFont val="Calibri"/>
          </rPr>
          <t>Eduardo:
Quantidade de vezes que Consertou, Quebrou,Trocou, Peças, Qtde. OSM.</t>
        </r>
      </text>
    </comment>
    <comment ref="BY1" authorId="0" shapeId="0" xr:uid="{00000000-0006-0000-0100-000004000000}">
      <text>
        <r>
          <rPr>
            <sz val="11"/>
            <color rgb="FF000000"/>
            <rFont val="Calibri"/>
          </rPr>
          <t>Eduardo:
Quantidade de vezes que Consertou, Quebrou,Trocou, Peças, Qtde. OSM.</t>
        </r>
      </text>
    </comment>
    <comment ref="O2" authorId="0" shapeId="0" xr:uid="{00000000-0006-0000-0100-000005000000}">
      <text>
        <r>
          <rPr>
            <sz val="11"/>
            <color rgb="FF000000"/>
            <rFont val="Calibri"/>
          </rPr>
          <t>Autor:
CONSERTO</t>
        </r>
      </text>
    </comment>
    <comment ref="P2" authorId="0" shapeId="0" xr:uid="{00000000-0006-0000-0100-000006000000}">
      <text>
        <r>
          <rPr>
            <sz val="11"/>
            <color rgb="FF000000"/>
            <rFont val="Calibri"/>
          </rPr>
          <t>Autor:
QUEBRA</t>
        </r>
      </text>
    </comment>
    <comment ref="AK2" authorId="0" shapeId="0" xr:uid="{00000000-0006-0000-0100-000007000000}">
      <text>
        <r>
          <rPr>
            <sz val="11"/>
            <color rgb="FF000000"/>
            <rFont val="Calibri"/>
          </rPr>
          <t>Autor:
CONSERTO</t>
        </r>
      </text>
    </comment>
    <comment ref="AL2" authorId="0" shapeId="0" xr:uid="{00000000-0006-0000-0100-000008000000}">
      <text>
        <r>
          <rPr>
            <sz val="11"/>
            <color rgb="FF000000"/>
            <rFont val="Calibri"/>
          </rPr>
          <t>Autor:
QUEBRA</t>
        </r>
      </text>
    </comment>
    <comment ref="BF2" authorId="0" shapeId="0" xr:uid="{00000000-0006-0000-0100-000009000000}">
      <text>
        <r>
          <rPr>
            <sz val="11"/>
            <color rgb="FF000000"/>
            <rFont val="Calibri"/>
          </rPr>
          <t>Autor:
CONSERTO</t>
        </r>
      </text>
    </comment>
    <comment ref="BG2" authorId="0" shapeId="0" xr:uid="{00000000-0006-0000-0100-00000A000000}">
      <text>
        <r>
          <rPr>
            <sz val="11"/>
            <color rgb="FF000000"/>
            <rFont val="Calibri"/>
          </rPr>
          <t>Autor:
QUEBRA</t>
        </r>
      </text>
    </comment>
    <comment ref="BY2" authorId="0" shapeId="0" xr:uid="{00000000-0006-0000-0100-00000B000000}">
      <text>
        <r>
          <rPr>
            <sz val="11"/>
            <color rgb="FF000000"/>
            <rFont val="Calibri"/>
          </rPr>
          <t>Autor:
CONSERTO</t>
        </r>
      </text>
    </comment>
    <comment ref="BZ2" authorId="0" shapeId="0" xr:uid="{00000000-0006-0000-0100-00000C000000}">
      <text>
        <r>
          <rPr>
            <sz val="11"/>
            <color rgb="FF000000"/>
            <rFont val="Calibri"/>
          </rPr>
          <t>Autor:
QUEBRA</t>
        </r>
      </text>
    </comment>
    <comment ref="Q84" authorId="0" shapeId="0" xr:uid="{00000000-0006-0000-0100-00000D000000}">
      <text>
        <r>
          <rPr>
            <sz val="11"/>
            <color rgb="FF000000"/>
            <rFont val="Calibri"/>
          </rPr>
          <t>Autor:
Existem dados aqui.</t>
        </r>
      </text>
    </comment>
    <comment ref="A187" authorId="0" shapeId="0" xr:uid="{00000000-0006-0000-0100-00000F000000}">
      <text>
        <r>
          <rPr>
            <sz val="11"/>
            <color rgb="FF000000"/>
            <rFont val="Calibri"/>
          </rPr>
          <t>Autor:
Fórmulas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" authorId="0" shapeId="0" xr:uid="{00000000-0006-0000-0300-000001000000}">
      <text>
        <r>
          <rPr>
            <sz val="11"/>
            <color rgb="FF000000"/>
            <rFont val="Calibri"/>
          </rPr>
          <t>Autor:
Contém dados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<sst xmlns="http://schemas.openxmlformats.org/spreadsheetml/2006/main" count="2511" uniqueCount="229">
  <si>
    <t xml:space="preserve">   Plano de Manutenção Industrial  </t>
  </si>
  <si>
    <t xml:space="preserve">    Os  dados que constam abaixo são meramente ilustrativos.</t>
  </si>
  <si>
    <t>QTDE. OSM</t>
  </si>
  <si>
    <t>ATIVIDADE 1</t>
  </si>
  <si>
    <t>ATIVIDADE 2</t>
  </si>
  <si>
    <t>ATIVIDADE 3</t>
  </si>
  <si>
    <t xml:space="preserve">PREV </t>
  </si>
  <si>
    <t>CORR</t>
  </si>
  <si>
    <t>PARADA</t>
  </si>
  <si>
    <t>EQUIP</t>
  </si>
  <si>
    <t>NÃO APAGAR OS VALORES. OS VALORES SÃO A REFERÊNCIA DA VALIDAÇÃO DE DADOS!</t>
  </si>
  <si>
    <t>QUANTIDADE TOTAL DE HORAS GASTAS DE MANUTENÇÃO POR EQUIPAMENTO</t>
  </si>
  <si>
    <t>QUANTIDADE</t>
  </si>
  <si>
    <t>OSM Nr</t>
  </si>
  <si>
    <t>RANKING DAS 10+ MANUTENÇÕES REALIZADAS</t>
  </si>
  <si>
    <t>DATA</t>
  </si>
  <si>
    <t>EQUIP /PÇ /MAQ</t>
  </si>
  <si>
    <t>DESEMPATE</t>
  </si>
  <si>
    <t>UNIDADE</t>
  </si>
  <si>
    <t>TURNO</t>
  </si>
  <si>
    <t>SETOR</t>
  </si>
  <si>
    <t>PREV / CORR / PAR</t>
  </si>
  <si>
    <t>PREV</t>
  </si>
  <si>
    <t>ELÉTRICA /
MECÂNICA</t>
  </si>
  <si>
    <t>QUANTIDADE TOTAL DE HORAS GASTAS DE MANUTENÇÃO (PREVENTIVA) POR EQUIPAMENTO</t>
  </si>
  <si>
    <t>INÍCIO</t>
  </si>
  <si>
    <t>TÉRMINO</t>
  </si>
  <si>
    <t>ALMOÇO</t>
  </si>
  <si>
    <t>HORAS</t>
  </si>
  <si>
    <t>TOTAL</t>
  </si>
  <si>
    <t>Elétr.</t>
  </si>
  <si>
    <t>Mec.</t>
  </si>
  <si>
    <t>Mecânico / Eletricista</t>
  </si>
  <si>
    <t>QUANTIDADE TOTAL DE HORAS GASTAS DE MANUTENÇÃO (CORRETIVA) POR EQUIPAMENTO</t>
  </si>
  <si>
    <t>PAR</t>
  </si>
  <si>
    <t>TROCA / CONSERTO / QUEBRA</t>
  </si>
  <si>
    <t>TROCA OU REPOSIÇÃO DE PEÇAS</t>
  </si>
  <si>
    <t>MAQ 1</t>
  </si>
  <si>
    <t>PRODUÇÃO</t>
  </si>
  <si>
    <t>JAN</t>
  </si>
  <si>
    <t>JOSÉ PAULO</t>
  </si>
  <si>
    <t>BOMBA DE VÁCUO</t>
  </si>
  <si>
    <t>MATRIZ</t>
  </si>
  <si>
    <t>MEC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</si>
  <si>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</si>
  <si>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</si>
  <si>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</si>
  <si>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</si>
  <si>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</si>
  <si>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</si>
  <si>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</si>
  <si>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</si>
  <si>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</si>
  <si>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</si>
  <si>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</si>
  <si>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CONS</t>
  </si>
  <si>
    <t>QUE</t>
  </si>
  <si>
    <t>TROCA</t>
  </si>
  <si>
    <t>OSM</t>
  </si>
  <si>
    <t>LAERTE</t>
  </si>
  <si>
    <t>LEANDRO</t>
  </si>
  <si>
    <t>COSTA</t>
  </si>
  <si>
    <t>DANILO</t>
  </si>
  <si>
    <t>MAQ 2</t>
  </si>
  <si>
    <t>PREPARAÇÃO</t>
  </si>
  <si>
    <t>MANGUEIRA</t>
  </si>
  <si>
    <t>FILIAL</t>
  </si>
  <si>
    <t>N</t>
  </si>
  <si>
    <t>MAQ 3</t>
  </si>
  <si>
    <t>MANUTENÇÃO</t>
  </si>
  <si>
    <t>ELET</t>
  </si>
  <si>
    <t>QUEBRA</t>
  </si>
  <si>
    <t>ADMINISTRATIVO</t>
  </si>
  <si>
    <t>MELHORIA</t>
  </si>
  <si>
    <t>MAQ 5</t>
  </si>
  <si>
    <t>EXPEDIÇÃO</t>
  </si>
  <si>
    <t>UNIÃO ROTATIVA</t>
  </si>
  <si>
    <t>MAQ 7</t>
  </si>
  <si>
    <t>MAQ 6</t>
  </si>
  <si>
    <t>ALEXANDRE</t>
  </si>
  <si>
    <t>PARAFUSO</t>
  </si>
  <si>
    <t>JÚNIOR</t>
  </si>
  <si>
    <t>POLÍMEROS</t>
  </si>
  <si>
    <t>EDISON</t>
  </si>
  <si>
    <t>FACAS</t>
  </si>
  <si>
    <t>ZANETTI</t>
  </si>
  <si>
    <t>QUANTIDADE TOTAL DE HORAS GASTAS DE MANUTENÇÃO POR SETOR</t>
  </si>
  <si>
    <t>TOTAL OSM</t>
  </si>
  <si>
    <t>QUANTIDADE TOTAL DE HORAS GASTAS DE MANUTENÇÃO (PREVENTIVA) POR SETOR</t>
  </si>
  <si>
    <t>QUANTIDADE TOTAL DE HORAS GASTAS DE MANUTENÇÃO (CORRETIVA) POR SETOR</t>
  </si>
  <si>
    <t>QUANTIDADE TOTAL DE HORAS GASTAS DE MANUTENÇÃO (PARADA) POR SETOR</t>
  </si>
  <si>
    <t>QUANTIDADE TOTAL DE HORAS GASTAS DE MANUTENÇÃO POR UNIDADE</t>
  </si>
  <si>
    <t xml:space="preserve">QUANTIDADE TOTAL DE HORAS GASTAS DE MANUTENÇÃO (PREVENTIVA) POR UNIDADE													</t>
  </si>
  <si>
    <t>QUANTIDADE TOTAL DE HORAS GASTAS DE MANUTENÇÃO (CORRETIVA) POR UNIDADE</t>
  </si>
  <si>
    <t>QUANTIDADE TOTAL DE HORAS GASTAS DE MANUTENÇÃO MECÂNICA (FILIAL)</t>
  </si>
  <si>
    <t>COR</t>
  </si>
  <si>
    <t>QUANTIDADE TOTAL DE HORAS GASTAS DE MANUTENÇÃO ELÉTRICA (FILIAL)</t>
  </si>
  <si>
    <t>QUANTIDADE TOTAL DE HORAS GASTAS DE MANUTENÇÃO MECÂNICA (MATRIZ)</t>
  </si>
  <si>
    <t>QUANTIDADE TOTAL DE HORAS GASTAS DE MANUTENÇÃO ELÉTRICA (MATRIZ)</t>
  </si>
  <si>
    <t>DIFERENÇA DE DIAS</t>
  </si>
  <si>
    <t>QUANTIDADE TOTAL DE HORAS GASTAS DE MANUTENÇÃO MECÂNICA (POLÍMEROS)</t>
  </si>
  <si>
    <t>QUANTIDADE TOTAL DE HORAS GASTAS DE MANUTENÇÃO ELÉTRICA (POLÍMEROS)</t>
  </si>
  <si>
    <t>QUANTIDADE TOTAL DE HORAS TRABALHADAS</t>
  </si>
  <si>
    <t>RANKING 10+ OSM REALIZADAS</t>
  </si>
  <si>
    <t>RANKING 10+ HORAS TRABALHADAS</t>
  </si>
  <si>
    <t>DADOS DO GRÁFICO DINÂMICO</t>
  </si>
  <si>
    <t>MÊS</t>
  </si>
  <si>
    <t>Média Intervalo (OSM)</t>
  </si>
  <si>
    <t>Qtde OSM</t>
  </si>
  <si>
    <t>Produto de TOTAL</t>
  </si>
  <si>
    <t>Grand Total</t>
  </si>
  <si>
    <t>PLANEJAMENTO DA MANUTENÇÃO</t>
  </si>
  <si>
    <t>UTILIZADO</t>
  </si>
  <si>
    <t>PROGR.</t>
  </si>
  <si>
    <t>EFETIVADO</t>
  </si>
  <si>
    <t>RAFAEL</t>
  </si>
  <si>
    <t>GABRIEL</t>
  </si>
  <si>
    <t>DUILIO</t>
  </si>
  <si>
    <t>IMP-30.09</t>
  </si>
  <si>
    <t>IMP-30.25</t>
  </si>
  <si>
    <t>IMP-30.24</t>
  </si>
  <si>
    <t>IMP-30.02</t>
  </si>
  <si>
    <t>IMP-30.21</t>
  </si>
  <si>
    <t>IMP-30.06</t>
  </si>
  <si>
    <t>IMP-30.20</t>
  </si>
  <si>
    <t>IMP-30.23</t>
  </si>
  <si>
    <t>CORT-VINC-11.21</t>
  </si>
  <si>
    <t>GRAMP-40.20</t>
  </si>
  <si>
    <t>GRAMP-40.21</t>
  </si>
  <si>
    <t>PRENSA-50.01</t>
  </si>
  <si>
    <t>PRENSA-50.20</t>
  </si>
  <si>
    <t>COLAD-60.20</t>
  </si>
  <si>
    <t>COLAD-60.22</t>
  </si>
  <si>
    <t>COLAD-60.21</t>
  </si>
  <si>
    <t>COLAD-60.26</t>
  </si>
  <si>
    <t>COLAD-60.27</t>
  </si>
  <si>
    <t>ARQUEAD-70.21</t>
  </si>
  <si>
    <t>ARQUEA-70.03</t>
  </si>
  <si>
    <t>ARQUEAD-70.01</t>
  </si>
  <si>
    <t>ARQUEAD-70.23</t>
  </si>
  <si>
    <t>ARQUEAD-70.26</t>
  </si>
  <si>
    <t>ARQUEAD-70.29</t>
  </si>
  <si>
    <t>ARQUEAD-70.32</t>
  </si>
  <si>
    <t>ARQUEAD-70.33</t>
  </si>
  <si>
    <t>AMARRAD-70.24</t>
  </si>
  <si>
    <t>AMARRAD-70.25</t>
  </si>
  <si>
    <t>AMARRAD-70.31</t>
  </si>
  <si>
    <t>AMARRAD-70.34</t>
  </si>
  <si>
    <t>ARQUEAD-70.03</t>
  </si>
  <si>
    <t>ARQUEAD-70-29</t>
  </si>
  <si>
    <t>COT-VINC-11.21</t>
  </si>
  <si>
    <t>PRE4NSA-50.20</t>
  </si>
  <si>
    <t>AMARRAD-70.33</t>
  </si>
  <si>
    <t>IMP30.23</t>
  </si>
  <si>
    <t>VINCADEIRA-10.04</t>
  </si>
  <si>
    <t>VINCADEIRA-10.22</t>
  </si>
  <si>
    <t>SERRA CIRCULAR-20.20</t>
  </si>
  <si>
    <t>SERRA CIRCULAR-20.21</t>
  </si>
  <si>
    <t>SERRA FITA 21.02</t>
  </si>
  <si>
    <t>COMPRESSOR SCHULZ -91.03</t>
  </si>
  <si>
    <t>COMPRESSOR SCHULZ -91.20</t>
  </si>
  <si>
    <t>COMPRESSOR CHICAGO 91-21</t>
  </si>
  <si>
    <t>SEPARADOR DEPOSITOR-91.22</t>
  </si>
  <si>
    <t>COMPRESSOR INGERSOLL-91.07</t>
  </si>
  <si>
    <t>ESTAÇÃO TRATAMENTO EFLUE-99.20</t>
  </si>
  <si>
    <t>LAVADORA DE PRESSÃO-110.20</t>
  </si>
  <si>
    <t>ROÇADEIRA STHIL-110.24</t>
  </si>
  <si>
    <t>TRATOR AGRALE-110.25</t>
  </si>
  <si>
    <t>DUILIO MATIAS</t>
  </si>
  <si>
    <t>REGISTRO DE OSM (ORDEM DE SERVIÇO DE MANUTENÇÃO) GERAL 2022</t>
  </si>
  <si>
    <t>------------------</t>
  </si>
  <si>
    <t>19:30:00</t>
  </si>
  <si>
    <t>CORRETIVA</t>
  </si>
  <si>
    <t>CORETIVA PLANEJADA</t>
  </si>
  <si>
    <t>PREVENTIVA</t>
  </si>
  <si>
    <t>PREDIAL/SERVIÇOS GERAIS</t>
  </si>
  <si>
    <t>FABRICAÇÃO</t>
  </si>
  <si>
    <t>DATA INICIAL</t>
  </si>
  <si>
    <t>DATA FINAL</t>
  </si>
  <si>
    <t>QUANTIDADE TOTAL DE HORAS GASTAS DE MANUTENÇÃO (MELHORIA) POR EQUIPAMENTO</t>
  </si>
  <si>
    <t>DESCRIÇÃO DA SOLICITAÇÃO</t>
  </si>
  <si>
    <t>SERVIÇO A SER EXECUTADO</t>
  </si>
  <si>
    <t>STATUS</t>
  </si>
  <si>
    <t>VALOR  PEÇAS</t>
  </si>
  <si>
    <t>TOTAL DE HORAS EQUIPAMENTO PARADO</t>
  </si>
  <si>
    <t>TOTAL HORAS SEM EQUIPAMENTO PARADO</t>
  </si>
  <si>
    <t>EM ANDAMENTO</t>
  </si>
  <si>
    <t>CONCLUIDO</t>
  </si>
  <si>
    <t>EM ATRASO</t>
  </si>
  <si>
    <t>TOTAL DE OS</t>
  </si>
  <si>
    <t>FOI SOLICITADO</t>
  </si>
  <si>
    <t>SIM</t>
  </si>
  <si>
    <t>NÃO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</si>
  <si>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</si>
  <si>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</si>
  <si>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</si>
  <si>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</si>
  <si>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</si>
  <si>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</si>
  <si>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</si>
  <si>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</si>
  <si>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</si>
  <si>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</si>
  <si>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</si>
  <si>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</si>
  <si>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</si>
  <si>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MELHOR</t>
  </si>
  <si>
    <t>QUANTIDADE TOTAL DE HORAS GASTAS DE MANUTENÇÃO TOTAL (PREV/COR/MELHOR)</t>
  </si>
  <si>
    <t>Coluna14</t>
  </si>
  <si>
    <t>YURI</t>
  </si>
  <si>
    <t>=</t>
  </si>
  <si>
    <t>CORRENTE QUEBRADA</t>
  </si>
  <si>
    <t>TROCAR CORRENTE AJUSTE ENGRENAGENS</t>
  </si>
  <si>
    <t>CORRENTE</t>
  </si>
  <si>
    <t>ENGRENAGEM</t>
  </si>
  <si>
    <t>PROBLEMA BOTOEIRA EMERGENCIA</t>
  </si>
  <si>
    <t>FOI REVISADO SISTEMA DE EMERGENCIA</t>
  </si>
  <si>
    <t>BOTOEIRA</t>
  </si>
  <si>
    <t>TROCA DAS RODINHAS DA MESA</t>
  </si>
  <si>
    <t xml:space="preserve">FOI TROCADO AS RODINHAS DA MESA </t>
  </si>
  <si>
    <t>ROLDANAS</t>
  </si>
  <si>
    <t>MOTOR DO VACUO PAROU</t>
  </si>
  <si>
    <t>FOI SUBSTITUIDO O MOTOR</t>
  </si>
  <si>
    <t>-----------------</t>
  </si>
  <si>
    <t>BOMBA 1° TINTEIRO PARANDO</t>
  </si>
  <si>
    <t>SENSOR FORA DE POSIÇÃO</t>
  </si>
  <si>
    <t>CHAVETA SOLTOU</t>
  </si>
  <si>
    <t>ALINHAMENTO ENGRENAGEM, FIXAÇÃO CHAVETA</t>
  </si>
  <si>
    <t>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</si>
</sst>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[$-F400]h:mm:ss\ AM/PM"/>
    <numFmt numFmtId="165" formatCode="[hh]:mm:ss"/>
  </numFmts>
  <fonts count="36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24"/>
      <color rgb="FFFFFFFF"/>
      <name val="Lato"/>
    </font>
    <font>
      <sz val="11"/>
      <name val="Calibri"/>
    </font>
    <font>
      <b/>
      <sz val="12"/>
      <color rgb="FFFFFFFF"/>
      <name val="Lato"/>
    </font>
    <font>
      <sz val="9"/>
      <color rgb="FF666666"/>
      <name val="Lato"/>
    </font>
    <font>
      <b/>
      <sz val="12"/>
      <color rgb="FF000000"/>
      <name val="Calibri"/>
    </font>
    <font>
      <sz val="12"/>
      <color rgb="FF000000"/>
      <name val="Calibri"/>
    </font>
    <font>
      <b/>
      <sz val="8"/>
      <color rgb="FFFFFFFF"/>
      <name val="Lato"/>
    </font>
    <font>
      <sz val="9"/>
      <color rgb="FFFFFFFF"/>
      <name val="Lato"/>
    </font>
    <font>
      <sz val="8"/>
      <color rgb="FF000000"/>
      <name val="Lato"/>
    </font>
    <font>
      <b/>
      <sz val="9"/>
      <color rgb="FFFFFFFF"/>
      <name val="Lato"/>
    </font>
    <font>
      <sz val="8"/>
      <color rgb="FFFFFFFF"/>
      <name val="Lato"/>
    </font>
    <font>
      <sz val="8"/>
      <color rgb="FF434343"/>
      <name val="Lato"/>
    </font>
    <font>
      <b/>
      <sz val="11"/>
      <color rgb="FF434343"/>
      <name val="Calibri"/>
    </font>
    <font>
      <b/>
      <sz val="8"/>
      <color rgb="FF434343"/>
      <name val="Lato"/>
    </font>
    <font>
      <sz val="11"/>
      <color rgb="FF434343"/>
      <name val="Calibri"/>
    </font>
    <font>
      <b/>
      <u/>
      <sz val="8"/>
      <color rgb="FF434343"/>
      <name val="Lato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8"/>
      <color rgb="FF000000"/>
      <name val="Calibri"/>
    </font>
    <font>
      <b/>
      <sz val="8"/>
      <color rgb="FFFFFFFF"/>
      <name val="Calibri"/>
    </font>
    <font>
      <b/>
      <sz val="8"/>
      <color rgb="FF000000"/>
      <name val="Calibri"/>
    </font>
    <font>
      <sz val="8"/>
      <color rgb="FFFFFFFF"/>
      <name val="Calibri"/>
    </font>
    <font>
      <b/>
      <u/>
      <sz val="8"/>
      <color rgb="FF434343"/>
      <name val="Lato"/>
    </font>
    <font>
      <sz val="8"/>
      <name val="Calibri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00"/>
      <name val="Lato"/>
      <family val="2"/>
    </font>
    <font>
      <b/>
      <sz val="9"/>
      <color rgb="FFFFFFFF"/>
      <name val="Lato"/>
      <family val="2"/>
    </font>
    <font>
      <sz val="9"/>
      <color rgb="FFFFFFFF"/>
      <name val="Lato"/>
      <family val="2"/>
    </font>
    <font>
      <sz val="11"/>
      <color rgb="FF000000"/>
      <name val="Calibri"/>
      <family val="2"/>
    </font>
    <font>
      <b/>
      <sz val="8"/>
      <color rgb="FFFFFFFF"/>
      <name val="Lato"/>
      <family val="2"/>
    </font>
    <font>
      <sz val="8"/>
      <color rgb="FF434343"/>
      <name val="Lato"/>
      <family val="2"/>
    </font>
    <font>
      <b/>
      <sz val="11"/>
      <color rgb="FF434343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009E99"/>
        <bgColor rgb="FF009E99"/>
      </patternFill>
    </fill>
    <fill>
      <patternFill patternType="solid">
        <fgColor rgb="FFFFFFFF"/>
        <bgColor rgb="FFFFFFFF"/>
      </patternFill>
    </fill>
    <fill>
      <patternFill patternType="solid">
        <fgColor rgb="FF00A19C"/>
        <bgColor rgb="FF00A19C"/>
      </patternFill>
    </fill>
    <fill>
      <patternFill patternType="solid">
        <fgColor rgb="FF26A69A"/>
        <bgColor rgb="FF26A69A"/>
      </patternFill>
    </fill>
    <fill>
      <patternFill patternType="solid">
        <fgColor rgb="FF434343"/>
        <bgColor rgb="FF434343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666666"/>
        <bgColor rgb="FF666666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/>
      <right style="thin">
        <color rgb="FF000000"/>
      </right>
      <top style="thick">
        <color rgb="FF000000"/>
      </top>
      <bottom style="thick">
        <color rgb="FF26A69A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26A69A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medium">
        <color rgb="FF00000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/>
      <top style="thick">
        <color rgb="FF000000"/>
      </top>
      <bottom style="thick">
        <color rgb="FF26A69A"/>
      </bottom>
      <diagonal/>
    </border>
    <border>
      <left style="thin">
        <color rgb="FFFFFFFF"/>
      </left>
      <right style="thin">
        <color rgb="FFFFFFFF"/>
      </right>
      <top/>
      <bottom style="thick">
        <color rgb="FF009E99"/>
      </bottom>
      <diagonal/>
    </border>
    <border>
      <left/>
      <right style="thin">
        <color rgb="FFF3F3F3"/>
      </right>
      <top/>
      <bottom/>
      <diagonal/>
    </border>
    <border>
      <left style="thin">
        <color rgb="FFF3F3F3"/>
      </left>
      <right style="thin">
        <color rgb="FFF3F3F3"/>
      </right>
      <top/>
      <bottom/>
      <diagonal/>
    </border>
    <border>
      <left/>
      <right style="medium">
        <color rgb="FFF3F3F3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9E99"/>
      </bottom>
      <diagonal/>
    </border>
    <border>
      <left style="thin">
        <color rgb="FFFFFFFF"/>
      </left>
      <right/>
      <top/>
      <bottom style="thick">
        <color rgb="FF009E99"/>
      </bottom>
      <diagonal/>
    </border>
    <border>
      <left/>
      <right style="thin">
        <color rgb="FFFFFFFF"/>
      </right>
      <top/>
      <bottom style="thick">
        <color rgb="FF009E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/>
      <top/>
      <bottom style="thin">
        <color rgb="FFF3F3F3"/>
      </bottom>
      <diagonal/>
    </border>
    <border>
      <left/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/>
      <top/>
      <bottom/>
      <diagonal/>
    </border>
    <border>
      <left/>
      <right style="medium">
        <color rgb="FFEFEFEF"/>
      </right>
      <top/>
      <bottom/>
      <diagonal/>
    </border>
    <border>
      <left style="thin">
        <color rgb="FFEFEFEF"/>
      </left>
      <right style="thin">
        <color rgb="FFF3F3F3"/>
      </right>
      <top/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/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medium">
        <color rgb="FFEFEFEF"/>
      </right>
      <top/>
      <bottom/>
      <diagonal/>
    </border>
    <border>
      <left style="thin">
        <color rgb="FFEFEFEF"/>
      </left>
      <right style="thin">
        <color rgb="FFF3F3F3"/>
      </right>
      <top/>
      <bottom style="thin">
        <color rgb="FFF3F3F3"/>
      </bottom>
      <diagonal/>
    </border>
    <border>
      <left style="thin">
        <color rgb="FFEFEFEF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434343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FFFFFF"/>
      </right>
      <top style="thin">
        <color rgb="FF434343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434343"/>
      </top>
      <bottom/>
      <diagonal/>
    </border>
    <border>
      <left style="thin">
        <color rgb="FFFFFFFF"/>
      </left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EFEFEF"/>
      </left>
      <right style="thin">
        <color rgb="FFF3F3F3"/>
      </right>
      <top style="thin">
        <color rgb="FFF3F3F3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 style="thin">
        <color rgb="FFF3F3F3"/>
      </left>
      <right/>
      <top style="thin">
        <color rgb="FFF3F3F3"/>
      </top>
      <bottom/>
      <diagonal/>
    </border>
    <border>
      <left style="thin">
        <color rgb="FFF3F3F3"/>
      </left>
      <right style="medium">
        <color rgb="FFEFEFEF"/>
      </right>
      <top/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61"/>
    <xf numFmtId="44" fontId="1" fillId="0" borderId="61" applyFont="0" applyFill="0" applyBorder="0" applyAlignment="0" applyProtection="0"/>
    <xf numFmtId="9" fontId="1" fillId="0" borderId="61" applyFont="0" applyFill="0" applyBorder="0" applyAlignment="0" applyProtection="0"/>
  </cellStyleXfs>
  <cellXfs count="318">
    <xf numFmtId="0" fontId="0" fillId="0" borderId="0" xfId="0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14" fontId="13" fillId="3" borderId="19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46" fontId="14" fillId="3" borderId="0" xfId="0" applyNumberFormat="1" applyFont="1" applyFill="1" applyAlignment="1">
      <alignment horizontal="center" vertical="center" wrapText="1"/>
    </xf>
    <xf numFmtId="46" fontId="15" fillId="0" borderId="19" xfId="0" applyNumberFormat="1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/>
    </xf>
    <xf numFmtId="46" fontId="15" fillId="0" borderId="19" xfId="0" applyNumberFormat="1" applyFont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46" fontId="10" fillId="8" borderId="27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4" fontId="13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46" fontId="15" fillId="0" borderId="33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46" fontId="10" fillId="8" borderId="14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46" fontId="10" fillId="0" borderId="37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46" fontId="15" fillId="0" borderId="39" xfId="0" applyNumberFormat="1" applyFont="1" applyBorder="1" applyAlignment="1">
      <alignment horizontal="center" vertical="center" wrapText="1"/>
    </xf>
    <xf numFmtId="46" fontId="15" fillId="0" borderId="28" xfId="0" applyNumberFormat="1" applyFont="1" applyBorder="1" applyAlignment="1">
      <alignment horizontal="center" vertical="center" wrapText="1"/>
    </xf>
    <xf numFmtId="46" fontId="15" fillId="0" borderId="28" xfId="0" applyNumberFormat="1" applyFont="1" applyBorder="1" applyAlignment="1">
      <alignment horizontal="center" vertical="center"/>
    </xf>
    <xf numFmtId="46" fontId="15" fillId="0" borderId="40" xfId="0" applyNumberFormat="1" applyFont="1" applyBorder="1" applyAlignment="1">
      <alignment horizontal="center" vertical="center" wrapText="1"/>
    </xf>
    <xf numFmtId="46" fontId="15" fillId="0" borderId="34" xfId="0" applyNumberFormat="1" applyFont="1" applyBorder="1" applyAlignment="1">
      <alignment horizontal="center" vertical="center" wrapText="1"/>
    </xf>
    <xf numFmtId="46" fontId="15" fillId="0" borderId="34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6" fontId="10" fillId="0" borderId="41" xfId="0" applyNumberFormat="1" applyFont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6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46" fontId="10" fillId="3" borderId="37" xfId="0" applyNumberFormat="1" applyFont="1" applyFill="1" applyBorder="1" applyAlignment="1">
      <alignment horizontal="center" vertical="center"/>
    </xf>
    <xf numFmtId="46" fontId="0" fillId="0" borderId="0" xfId="0" applyNumberFormat="1" applyAlignment="1">
      <alignment horizontal="center"/>
    </xf>
    <xf numFmtId="46" fontId="10" fillId="8" borderId="37" xfId="0" applyNumberFormat="1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46" fontId="10" fillId="0" borderId="46" xfId="0" applyNumberFormat="1" applyFont="1" applyBorder="1" applyAlignment="1">
      <alignment horizontal="center" vertical="center"/>
    </xf>
    <xf numFmtId="46" fontId="10" fillId="8" borderId="46" xfId="0" applyNumberFormat="1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8" fillId="6" borderId="4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7" borderId="51" xfId="0" applyFont="1" applyFill="1" applyBorder="1" applyAlignment="1">
      <alignment horizontal="center" vertical="center"/>
    </xf>
    <xf numFmtId="46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0" fillId="9" borderId="5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6" fontId="10" fillId="8" borderId="53" xfId="0" applyNumberFormat="1" applyFont="1" applyFill="1" applyBorder="1" applyAlignment="1">
      <alignment horizontal="center" vertical="center"/>
    </xf>
    <xf numFmtId="46" fontId="10" fillId="8" borderId="42" xfId="0" applyNumberFormat="1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/>
    </xf>
    <xf numFmtId="46" fontId="10" fillId="3" borderId="46" xfId="0" applyNumberFormat="1" applyFont="1" applyFill="1" applyBorder="1" applyAlignment="1">
      <alignment horizontal="center" vertical="center"/>
    </xf>
    <xf numFmtId="0" fontId="10" fillId="8" borderId="45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/>
    <xf numFmtId="1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12" borderId="66" xfId="0" applyFont="1" applyFill="1" applyBorder="1" applyAlignment="1">
      <alignment horizontal="left" vertical="center"/>
    </xf>
    <xf numFmtId="0" fontId="18" fillId="12" borderId="67" xfId="0" applyFont="1" applyFill="1" applyBorder="1" applyAlignment="1">
      <alignment horizontal="left" vertical="center"/>
    </xf>
    <xf numFmtId="0" fontId="8" fillId="6" borderId="68" xfId="0" applyFont="1" applyFill="1" applyBorder="1" applyAlignment="1">
      <alignment horizontal="center" vertical="center"/>
    </xf>
    <xf numFmtId="0" fontId="19" fillId="12" borderId="6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6" borderId="70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0" fillId="9" borderId="45" xfId="0" applyFont="1" applyFill="1" applyBorder="1" applyAlignment="1">
      <alignment horizontal="center" vertical="center"/>
    </xf>
    <xf numFmtId="0" fontId="10" fillId="9" borderId="54" xfId="0" applyFont="1" applyFill="1" applyBorder="1" applyAlignment="1">
      <alignment horizontal="center" vertical="center"/>
    </xf>
    <xf numFmtId="0" fontId="10" fillId="9" borderId="44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6" fontId="10" fillId="3" borderId="53" xfId="0" applyNumberFormat="1" applyFont="1" applyFill="1" applyBorder="1" applyAlignment="1">
      <alignment horizontal="center" vertical="center"/>
    </xf>
    <xf numFmtId="46" fontId="10" fillId="3" borderId="42" xfId="0" applyNumberFormat="1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8" borderId="5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10" borderId="51" xfId="0" applyFont="1" applyFill="1" applyBorder="1" applyAlignment="1">
      <alignment horizontal="center" vertical="center"/>
    </xf>
    <xf numFmtId="1" fontId="22" fillId="10" borderId="27" xfId="0" applyNumberFormat="1" applyFont="1" applyFill="1" applyBorder="1" applyAlignment="1">
      <alignment horizontal="center" vertical="center" wrapText="1"/>
    </xf>
    <xf numFmtId="0" fontId="22" fillId="10" borderId="27" xfId="0" applyFont="1" applyFill="1" applyBorder="1" applyAlignment="1">
      <alignment horizontal="center" vertical="center" wrapText="1"/>
    </xf>
    <xf numFmtId="14" fontId="23" fillId="7" borderId="52" xfId="0" applyNumberFormat="1" applyFont="1" applyFill="1" applyBorder="1" applyAlignment="1">
      <alignment horizontal="center" vertical="center"/>
    </xf>
    <xf numFmtId="1" fontId="23" fillId="8" borderId="37" xfId="0" applyNumberFormat="1" applyFont="1" applyFill="1" applyBorder="1" applyAlignment="1">
      <alignment horizontal="center" vertical="center"/>
    </xf>
    <xf numFmtId="14" fontId="23" fillId="9" borderId="52" xfId="0" applyNumberFormat="1" applyFont="1" applyFill="1" applyBorder="1" applyAlignment="1">
      <alignment horizontal="center" vertical="center"/>
    </xf>
    <xf numFmtId="1" fontId="23" fillId="0" borderId="37" xfId="0" applyNumberFormat="1" applyFont="1" applyBorder="1" applyAlignment="1">
      <alignment horizontal="center" vertical="center"/>
    </xf>
    <xf numFmtId="14" fontId="23" fillId="7" borderId="73" xfId="0" applyNumberFormat="1" applyFont="1" applyFill="1" applyBorder="1" applyAlignment="1">
      <alignment horizontal="center" vertical="center"/>
    </xf>
    <xf numFmtId="1" fontId="23" fillId="0" borderId="42" xfId="0" applyNumberFormat="1" applyFont="1" applyBorder="1" applyAlignment="1">
      <alignment horizontal="center" vertical="center"/>
    </xf>
    <xf numFmtId="14" fontId="23" fillId="9" borderId="0" xfId="0" applyNumberFormat="1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18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22" fillId="10" borderId="27" xfId="0" applyFont="1" applyFill="1" applyBorder="1" applyAlignment="1">
      <alignment horizontal="center" vertical="center"/>
    </xf>
    <xf numFmtId="0" fontId="23" fillId="7" borderId="52" xfId="0" applyFont="1" applyFill="1" applyBorder="1" applyAlignment="1">
      <alignment horizontal="center" vertical="center"/>
    </xf>
    <xf numFmtId="165" fontId="23" fillId="14" borderId="37" xfId="0" applyNumberFormat="1" applyFont="1" applyFill="1" applyBorder="1" applyAlignment="1">
      <alignment horizontal="center" vertical="center"/>
    </xf>
    <xf numFmtId="21" fontId="23" fillId="14" borderId="37" xfId="0" applyNumberFormat="1" applyFont="1" applyFill="1" applyBorder="1" applyAlignment="1">
      <alignment horizontal="center" vertical="center"/>
    </xf>
    <xf numFmtId="10" fontId="23" fillId="14" borderId="37" xfId="0" applyNumberFormat="1" applyFont="1" applyFill="1" applyBorder="1" applyAlignment="1">
      <alignment horizontal="center" vertical="center"/>
    </xf>
    <xf numFmtId="0" fontId="23" fillId="9" borderId="52" xfId="0" applyFont="1" applyFill="1" applyBorder="1" applyAlignment="1">
      <alignment horizontal="center" vertical="center"/>
    </xf>
    <xf numFmtId="21" fontId="23" fillId="0" borderId="37" xfId="0" applyNumberFormat="1" applyFont="1" applyBorder="1" applyAlignment="1">
      <alignment horizontal="center" vertical="center"/>
    </xf>
    <xf numFmtId="10" fontId="23" fillId="0" borderId="37" xfId="0" applyNumberFormat="1" applyFont="1" applyBorder="1" applyAlignment="1">
      <alignment horizontal="center" vertical="center"/>
    </xf>
    <xf numFmtId="0" fontId="23" fillId="7" borderId="73" xfId="0" applyFont="1" applyFill="1" applyBorder="1" applyAlignment="1">
      <alignment horizontal="center" vertical="center"/>
    </xf>
    <xf numFmtId="21" fontId="23" fillId="0" borderId="42" xfId="0" applyNumberFormat="1" applyFont="1" applyBorder="1" applyAlignment="1">
      <alignment horizontal="center" vertical="center"/>
    </xf>
    <xf numFmtId="10" fontId="23" fillId="0" borderId="42" xfId="0" applyNumberFormat="1" applyFont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21" fontId="23" fillId="0" borderId="3" xfId="0" applyNumberFormat="1" applyFont="1" applyBorder="1" applyAlignment="1">
      <alignment horizontal="center" vertical="center"/>
    </xf>
    <xf numFmtId="10" fontId="23" fillId="0" borderId="3" xfId="0" applyNumberFormat="1" applyFont="1" applyBorder="1" applyAlignment="1">
      <alignment horizontal="center" vertical="center"/>
    </xf>
    <xf numFmtId="46" fontId="15" fillId="0" borderId="74" xfId="0" applyNumberFormat="1" applyFont="1" applyBorder="1" applyAlignment="1">
      <alignment horizontal="center" vertical="center" wrapText="1"/>
    </xf>
    <xf numFmtId="46" fontId="15" fillId="0" borderId="75" xfId="0" applyNumberFormat="1" applyFont="1" applyBorder="1" applyAlignment="1">
      <alignment horizontal="center" vertical="center" wrapText="1"/>
    </xf>
    <xf numFmtId="46" fontId="15" fillId="0" borderId="75" xfId="0" applyNumberFormat="1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46" fontId="15" fillId="3" borderId="0" xfId="0" applyNumberFormat="1" applyFont="1" applyFill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4" fontId="13" fillId="0" borderId="28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46" fontId="15" fillId="3" borderId="44" xfId="0" applyNumberFormat="1" applyFont="1" applyFill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22" fontId="15" fillId="0" borderId="19" xfId="0" applyNumberFormat="1" applyFont="1" applyBorder="1" applyAlignment="1">
      <alignment horizontal="center" vertical="center" wrapText="1"/>
    </xf>
    <xf numFmtId="22" fontId="15" fillId="0" borderId="33" xfId="0" applyNumberFormat="1" applyFont="1" applyBorder="1" applyAlignment="1">
      <alignment horizontal="center" vertical="center" wrapText="1"/>
    </xf>
    <xf numFmtId="14" fontId="15" fillId="0" borderId="33" xfId="0" applyNumberFormat="1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/>
    </xf>
    <xf numFmtId="22" fontId="10" fillId="3" borderId="37" xfId="0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vertical="center"/>
    </xf>
    <xf numFmtId="0" fontId="3" fillId="0" borderId="43" xfId="0" applyFont="1" applyBorder="1"/>
    <xf numFmtId="46" fontId="10" fillId="8" borderId="4" xfId="0" applyNumberFormat="1" applyFont="1" applyFill="1" applyBorder="1" applyAlignment="1">
      <alignment horizontal="center" vertical="center"/>
    </xf>
    <xf numFmtId="0" fontId="0" fillId="0" borderId="61" xfId="0" applyBorder="1"/>
    <xf numFmtId="164" fontId="10" fillId="8" borderId="61" xfId="0" applyNumberFormat="1" applyFont="1" applyFill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46" fontId="10" fillId="0" borderId="61" xfId="0" applyNumberFormat="1" applyFont="1" applyBorder="1" applyAlignment="1">
      <alignment horizontal="center" vertical="center"/>
    </xf>
    <xf numFmtId="0" fontId="10" fillId="7" borderId="61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46" fontId="0" fillId="0" borderId="37" xfId="0" applyNumberFormat="1" applyBorder="1" applyAlignment="1">
      <alignment horizontal="center" vertical="center"/>
    </xf>
    <xf numFmtId="46" fontId="0" fillId="8" borderId="27" xfId="0" applyNumberFormat="1" applyFill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46" fontId="10" fillId="0" borderId="79" xfId="0" applyNumberFormat="1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46" fontId="10" fillId="8" borderId="79" xfId="0" applyNumberFormat="1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27" fillId="0" borderId="61" xfId="1" applyFont="1" applyAlignment="1">
      <alignment horizontal="center" vertical="center"/>
    </xf>
    <xf numFmtId="0" fontId="28" fillId="16" borderId="61" xfId="1" applyFont="1" applyFill="1" applyAlignment="1">
      <alignment horizontal="center" vertical="center"/>
    </xf>
    <xf numFmtId="0" fontId="28" fillId="17" borderId="61" xfId="1" applyFont="1" applyFill="1" applyAlignment="1">
      <alignment horizontal="center" vertical="center"/>
    </xf>
    <xf numFmtId="0" fontId="28" fillId="18" borderId="61" xfId="1" applyFont="1" applyFill="1" applyAlignment="1">
      <alignment horizontal="center" vertical="center"/>
    </xf>
    <xf numFmtId="0" fontId="27" fillId="15" borderId="83" xfId="1" applyFont="1" applyFill="1" applyBorder="1" applyAlignment="1">
      <alignment vertical="center"/>
    </xf>
    <xf numFmtId="0" fontId="27" fillId="15" borderId="83" xfId="1" applyFont="1" applyFill="1" applyBorder="1" applyAlignment="1">
      <alignment horizontal="center" vertical="center"/>
    </xf>
    <xf numFmtId="0" fontId="27" fillId="16" borderId="83" xfId="1" applyFont="1" applyFill="1" applyBorder="1" applyAlignment="1">
      <alignment horizontal="center" vertical="center"/>
    </xf>
    <xf numFmtId="0" fontId="27" fillId="17" borderId="83" xfId="1" applyFont="1" applyFill="1" applyBorder="1" applyAlignment="1">
      <alignment horizontal="center" vertical="center"/>
    </xf>
    <xf numFmtId="0" fontId="27" fillId="18" borderId="83" xfId="1" applyFont="1" applyFill="1" applyBorder="1" applyAlignment="1">
      <alignment horizontal="center" vertical="center"/>
    </xf>
    <xf numFmtId="44" fontId="27" fillId="0" borderId="83" xfId="2" applyFont="1" applyBorder="1" applyAlignment="1">
      <alignment horizontal="center" vertical="center"/>
    </xf>
    <xf numFmtId="164" fontId="27" fillId="0" borderId="83" xfId="1" applyNumberFormat="1" applyFont="1" applyBorder="1" applyAlignment="1">
      <alignment horizontal="center" vertical="center"/>
    </xf>
    <xf numFmtId="1" fontId="27" fillId="0" borderId="83" xfId="1" applyNumberFormat="1" applyFont="1" applyBorder="1" applyAlignment="1">
      <alignment horizontal="center" vertical="center"/>
    </xf>
    <xf numFmtId="0" fontId="0" fillId="17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30" fillId="6" borderId="16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/>
    </xf>
    <xf numFmtId="0" fontId="32" fillId="19" borderId="0" xfId="0" applyFont="1" applyFill="1" applyAlignment="1">
      <alignment horizontal="center"/>
    </xf>
    <xf numFmtId="0" fontId="32" fillId="20" borderId="0" xfId="0" applyFont="1" applyFill="1" applyAlignment="1">
      <alignment horizontal="center"/>
    </xf>
    <xf numFmtId="46" fontId="29" fillId="8" borderId="4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left" vertical="center" wrapText="1"/>
    </xf>
    <xf numFmtId="0" fontId="10" fillId="7" borderId="25" xfId="0" applyFont="1" applyFill="1" applyBorder="1" applyAlignment="1">
      <alignment horizontal="center" vertical="center"/>
    </xf>
    <xf numFmtId="46" fontId="10" fillId="0" borderId="53" xfId="0" applyNumberFormat="1" applyFont="1" applyBorder="1" applyAlignment="1">
      <alignment horizontal="center" vertical="center"/>
    </xf>
    <xf numFmtId="46" fontId="10" fillId="8" borderId="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3" borderId="61" xfId="0" applyFill="1" applyBorder="1" applyAlignment="1">
      <alignment horizontal="center"/>
    </xf>
    <xf numFmtId="0" fontId="3" fillId="3" borderId="2" xfId="0" applyFont="1" applyFill="1" applyBorder="1"/>
    <xf numFmtId="0" fontId="29" fillId="9" borderId="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46" fontId="0" fillId="3" borderId="61" xfId="0" applyNumberFormat="1" applyFill="1" applyBorder="1" applyAlignment="1">
      <alignment horizontal="center"/>
    </xf>
    <xf numFmtId="46" fontId="29" fillId="3" borderId="37" xfId="0" applyNumberFormat="1" applyFont="1" applyFill="1" applyBorder="1" applyAlignment="1">
      <alignment horizontal="center" vertical="center"/>
    </xf>
    <xf numFmtId="22" fontId="15" fillId="0" borderId="40" xfId="0" applyNumberFormat="1" applyFont="1" applyBorder="1" applyAlignment="1">
      <alignment horizontal="center" vertical="center" wrapText="1"/>
    </xf>
    <xf numFmtId="22" fontId="15" fillId="0" borderId="34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5" fillId="3" borderId="0" xfId="0" applyFont="1" applyFill="1" applyAlignment="1">
      <alignment horizontal="left" vertical="center"/>
    </xf>
    <xf numFmtId="0" fontId="0" fillId="0" borderId="0" xfId="0"/>
    <xf numFmtId="0" fontId="4" fillId="4" borderId="5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4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5" borderId="3" xfId="0" applyFont="1" applyFill="1" applyBorder="1" applyAlignment="1">
      <alignment horizontal="center" vertical="center"/>
    </xf>
    <xf numFmtId="0" fontId="3" fillId="0" borderId="23" xfId="0" applyFont="1" applyBorder="1"/>
    <xf numFmtId="0" fontId="8" fillId="6" borderId="5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3" fillId="3" borderId="45" xfId="0" applyFont="1" applyFill="1" applyBorder="1"/>
    <xf numFmtId="0" fontId="8" fillId="5" borderId="44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10" fillId="8" borderId="41" xfId="0" applyFont="1" applyFill="1" applyBorder="1" applyAlignment="1">
      <alignment horizontal="center" vertical="center"/>
    </xf>
    <xf numFmtId="0" fontId="3" fillId="0" borderId="45" xfId="0" applyFont="1" applyBorder="1"/>
    <xf numFmtId="0" fontId="3" fillId="8" borderId="45" xfId="0" applyFont="1" applyFill="1" applyBorder="1"/>
    <xf numFmtId="0" fontId="8" fillId="5" borderId="4" xfId="0" applyFont="1" applyFill="1" applyBorder="1" applyAlignment="1">
      <alignment horizontal="center" vertical="center"/>
    </xf>
    <xf numFmtId="0" fontId="3" fillId="0" borderId="17" xfId="0" applyFont="1" applyBorder="1"/>
    <xf numFmtId="0" fontId="33" fillId="5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22" xfId="0" applyFont="1" applyBorder="1"/>
    <xf numFmtId="0" fontId="8" fillId="5" borderId="13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33" fillId="5" borderId="85" xfId="0" applyFont="1" applyFill="1" applyBorder="1" applyAlignment="1">
      <alignment vertical="center" wrapText="1"/>
    </xf>
    <xf numFmtId="0" fontId="33" fillId="5" borderId="86" xfId="0" applyFont="1" applyFill="1" applyBorder="1" applyAlignment="1">
      <alignment vertical="center" wrapText="1"/>
    </xf>
    <xf numFmtId="0" fontId="33" fillId="5" borderId="80" xfId="0" applyFont="1" applyFill="1" applyBorder="1" applyAlignment="1">
      <alignment vertical="center" wrapText="1"/>
    </xf>
    <xf numFmtId="0" fontId="33" fillId="5" borderId="81" xfId="0" applyFont="1" applyFill="1" applyBorder="1" applyAlignment="1">
      <alignment vertical="center" wrapText="1"/>
    </xf>
    <xf numFmtId="0" fontId="33" fillId="5" borderId="87" xfId="0" applyFont="1" applyFill="1" applyBorder="1" applyAlignment="1">
      <alignment horizontal="center" vertical="center" wrapText="1"/>
    </xf>
    <xf numFmtId="0" fontId="33" fillId="5" borderId="82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vertical="center" wrapText="1"/>
    </xf>
    <xf numFmtId="0" fontId="33" fillId="5" borderId="44" xfId="0" applyFont="1" applyFill="1" applyBorder="1" applyAlignment="1">
      <alignment vertical="center" wrapText="1"/>
    </xf>
    <xf numFmtId="0" fontId="10" fillId="0" borderId="41" xfId="0" applyFont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3" fillId="8" borderId="44" xfId="0" applyFont="1" applyFill="1" applyBorder="1"/>
    <xf numFmtId="0" fontId="8" fillId="6" borderId="2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3" fillId="8" borderId="2" xfId="0" applyFont="1" applyFill="1" applyBorder="1"/>
    <xf numFmtId="0" fontId="8" fillId="5" borderId="0" xfId="0" applyFont="1" applyFill="1" applyAlignment="1">
      <alignment horizontal="center" vertical="center" wrapText="1"/>
    </xf>
    <xf numFmtId="0" fontId="8" fillId="6" borderId="71" xfId="0" applyFont="1" applyFill="1" applyBorder="1" applyAlignment="1">
      <alignment horizontal="center" vertical="center"/>
    </xf>
    <xf numFmtId="0" fontId="3" fillId="0" borderId="72" xfId="0" applyFont="1" applyBorder="1"/>
    <xf numFmtId="0" fontId="0" fillId="3" borderId="56" xfId="0" applyFill="1" applyBorder="1" applyAlignment="1">
      <alignment horizontal="center"/>
    </xf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2" xfId="0" applyFont="1" applyBorder="1"/>
    <xf numFmtId="0" fontId="3" fillId="8" borderId="53" xfId="0" applyFont="1" applyFill="1" applyBorder="1"/>
    <xf numFmtId="0" fontId="33" fillId="5" borderId="4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47" xfId="0" applyFont="1" applyBorder="1"/>
    <xf numFmtId="0" fontId="22" fillId="6" borderId="54" xfId="0" applyFont="1" applyFill="1" applyBorder="1" applyAlignment="1">
      <alignment horizontal="center" vertical="center" wrapText="1"/>
    </xf>
    <xf numFmtId="0" fontId="3" fillId="3" borderId="46" xfId="0" applyFont="1" applyFill="1" applyBorder="1"/>
    <xf numFmtId="0" fontId="3" fillId="8" borderId="46" xfId="0" applyFont="1" applyFill="1" applyBorder="1"/>
    <xf numFmtId="0" fontId="18" fillId="11" borderId="63" xfId="0" applyFont="1" applyFill="1" applyBorder="1" applyAlignment="1">
      <alignment horizontal="center" vertical="center"/>
    </xf>
    <xf numFmtId="0" fontId="3" fillId="0" borderId="64" xfId="0" applyFont="1" applyBorder="1"/>
    <xf numFmtId="0" fontId="3" fillId="0" borderId="65" xfId="0" applyFont="1" applyBorder="1"/>
    <xf numFmtId="0" fontId="19" fillId="13" borderId="50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34" fillId="0" borderId="32" xfId="0" applyFont="1" applyBorder="1" applyAlignment="1">
      <alignment horizontal="center" vertical="center" wrapText="1"/>
    </xf>
    <xf numFmtId="46" fontId="35" fillId="3" borderId="0" xfId="0" applyNumberFormat="1" applyFont="1" applyFill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</cellXfs>
  <cellStyles count="4">
    <cellStyle name="Moeda 2" xfId="2" xr:uid="{2176869F-4CE9-4B8F-8751-767A051882EF}"/>
    <cellStyle name="Normal" xfId="0" builtinId="0"/>
    <cellStyle name="Normal 2" xfId="1" xr:uid="{AD967E9E-D63C-41EC-ACCC-0EA120046B13}"/>
    <cellStyle name="Porcentagem 2" xfId="3" xr:uid="{29EC3774-6190-448B-B1C6-3439AEBCFE1B}"/>
  </cellStyles>
  <dxfs count="499">
    <dxf>
      <fill>
        <patternFill patternType="solid">
          <fgColor rgb="FFDBE5F1"/>
          <bgColor rgb="FFDBE5F1"/>
        </patternFill>
      </fill>
    </dxf>
    <dxf>
      <fill>
        <patternFill patternType="solid">
          <fgColor rgb="FF000000"/>
          <bgColor rgb="FF000000"/>
        </patternFill>
      </fill>
    </dxf>
    <dxf>
      <numFmt numFmtId="31" formatCode="[h]:mm:ss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1" formatCode="[h]:mm:ss"/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ato"/>
        <family val="2"/>
        <scheme val="none"/>
      </font>
      <numFmt numFmtId="31" formatCode="[h]:mm:ss"/>
      <fill>
        <patternFill patternType="solid">
          <fgColor rgb="FFF3F3F3"/>
          <bgColor rgb="FFF3F3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numFmt numFmtId="31" formatCode="[h]:mm:ss"/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vertical/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a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ato"/>
        <scheme val="none"/>
      </font>
      <alignment horizontal="center" vertical="center" textRotation="0" wrapText="0" indent="0" justifyLastLine="0" shrinkToFit="0" readingOrder="0"/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1" formatCode="[h]:mm:ss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ato"/>
        <scheme val="none"/>
      </font>
      <numFmt numFmtId="31" formatCode="[h]:mm:ss"/>
      <fill>
        <patternFill patternType="solid">
          <fgColor rgb="FFF3F3F3"/>
          <bgColor rgb="FFF3F3F3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40">
    <tableStyle name="OSM GERAL 2015-style" pivot="0" count="3" xr9:uid="{00000000-0011-0000-FFFF-FFFF00000000}">
      <tableStyleElement type="headerRow" dxfId="498"/>
      <tableStyleElement type="firstRowStripe" dxfId="497"/>
      <tableStyleElement type="secondRowStripe" dxfId="496"/>
    </tableStyle>
    <tableStyle name="OSM GERAL 2015-style 2" pivot="0" count="3" xr9:uid="{00000000-0011-0000-FFFF-FFFF01000000}">
      <tableStyleElement type="headerRow" dxfId="495"/>
      <tableStyleElement type="firstRowStripe" dxfId="494"/>
      <tableStyleElement type="secondRowStripe" dxfId="493"/>
    </tableStyle>
    <tableStyle name="OSM GERAL 2015-style 3" pivot="0" count="3" xr9:uid="{00000000-0011-0000-FFFF-FFFF02000000}">
      <tableStyleElement type="headerRow" dxfId="492"/>
      <tableStyleElement type="firstRowStripe" dxfId="491"/>
      <tableStyleElement type="secondRowStripe" dxfId="490"/>
    </tableStyle>
    <tableStyle name="OSM GERAL 2015-style 4" pivot="0" count="3" xr9:uid="{00000000-0011-0000-FFFF-FFFF03000000}">
      <tableStyleElement type="headerRow" dxfId="489"/>
      <tableStyleElement type="firstRowStripe" dxfId="488"/>
      <tableStyleElement type="secondRowStripe" dxfId="487"/>
    </tableStyle>
    <tableStyle name="OSM GERAL 2015-style 5" pivot="0" count="3" xr9:uid="{00000000-0011-0000-FFFF-FFFF04000000}">
      <tableStyleElement type="headerRow" dxfId="486"/>
      <tableStyleElement type="firstRowStripe" dxfId="485"/>
      <tableStyleElement type="secondRowStripe" dxfId="484"/>
    </tableStyle>
    <tableStyle name="DADOS-style" pivot="0" count="3" xr9:uid="{00000000-0011-0000-FFFF-FFFF05000000}">
      <tableStyleElement type="headerRow" dxfId="483"/>
      <tableStyleElement type="firstRowStripe" dxfId="482"/>
      <tableStyleElement type="secondRowStripe" dxfId="481"/>
    </tableStyle>
    <tableStyle name="DADOS-style 2" pivot="0" count="3" xr9:uid="{00000000-0011-0000-FFFF-FFFF06000000}">
      <tableStyleElement type="headerRow" dxfId="480"/>
      <tableStyleElement type="firstRowStripe" dxfId="479"/>
      <tableStyleElement type="secondRowStripe" dxfId="478"/>
    </tableStyle>
    <tableStyle name="DADOS-style 3" pivot="0" count="3" xr9:uid="{00000000-0011-0000-FFFF-FFFF07000000}">
      <tableStyleElement type="headerRow" dxfId="477"/>
      <tableStyleElement type="firstRowStripe" dxfId="476"/>
      <tableStyleElement type="secondRowStripe" dxfId="475"/>
    </tableStyle>
    <tableStyle name="DADOS-style 4" pivot="0" count="3" xr9:uid="{00000000-0011-0000-FFFF-FFFF08000000}">
      <tableStyleElement type="headerRow" dxfId="474"/>
      <tableStyleElement type="firstRowStripe" dxfId="473"/>
      <tableStyleElement type="secondRowStripe" dxfId="472"/>
    </tableStyle>
    <tableStyle name="DADOS-style 5" pivot="0" count="3" xr9:uid="{00000000-0011-0000-FFFF-FFFF09000000}">
      <tableStyleElement type="headerRow" dxfId="471"/>
      <tableStyleElement type="firstRowStripe" dxfId="470"/>
      <tableStyleElement type="secondRowStripe" dxfId="469"/>
    </tableStyle>
    <tableStyle name="DADOS-style 6" pivot="0" count="3" xr9:uid="{00000000-0011-0000-FFFF-FFFF0A000000}">
      <tableStyleElement type="headerRow" dxfId="468"/>
      <tableStyleElement type="firstRowStripe" dxfId="467"/>
      <tableStyleElement type="secondRowStripe" dxfId="466"/>
    </tableStyle>
    <tableStyle name="DADOS-style 7" pivot="0" count="3" xr9:uid="{00000000-0011-0000-FFFF-FFFF0B000000}">
      <tableStyleElement type="headerRow" dxfId="465"/>
      <tableStyleElement type="firstRowStripe" dxfId="464"/>
      <tableStyleElement type="secondRowStripe" dxfId="463"/>
    </tableStyle>
    <tableStyle name="DADOS-style 8" pivot="0" count="3" xr9:uid="{00000000-0011-0000-FFFF-FFFF0C000000}">
      <tableStyleElement type="headerRow" dxfId="462"/>
      <tableStyleElement type="firstRowStripe" dxfId="461"/>
      <tableStyleElement type="secondRowStripe" dxfId="460"/>
    </tableStyle>
    <tableStyle name="DADOS-style 9" pivot="0" count="3" xr9:uid="{00000000-0011-0000-FFFF-FFFF0D000000}">
      <tableStyleElement type="headerRow" dxfId="459"/>
      <tableStyleElement type="firstRowStripe" dxfId="458"/>
      <tableStyleElement type="secondRowStripe" dxfId="457"/>
    </tableStyle>
    <tableStyle name="DADOS-style 10" pivot="0" count="3" xr9:uid="{00000000-0011-0000-FFFF-FFFF0E000000}">
      <tableStyleElement type="headerRow" dxfId="456"/>
      <tableStyleElement type="firstRowStripe" dxfId="455"/>
      <tableStyleElement type="secondRowStripe" dxfId="454"/>
    </tableStyle>
    <tableStyle name="DADOS-style 11" pivot="0" count="3" xr9:uid="{00000000-0011-0000-FFFF-FFFF0F000000}">
      <tableStyleElement type="headerRow" dxfId="453"/>
      <tableStyleElement type="firstRowStripe" dxfId="452"/>
      <tableStyleElement type="secondRowStripe" dxfId="451"/>
    </tableStyle>
    <tableStyle name="DADOS-style 12" pivot="0" count="3" xr9:uid="{00000000-0011-0000-FFFF-FFFF10000000}">
      <tableStyleElement type="headerRow" dxfId="450"/>
      <tableStyleElement type="firstRowStripe" dxfId="449"/>
      <tableStyleElement type="secondRowStripe" dxfId="448"/>
    </tableStyle>
    <tableStyle name="DADOS-style 13" pivot="0" count="3" xr9:uid="{00000000-0011-0000-FFFF-FFFF11000000}">
      <tableStyleElement type="headerRow" dxfId="447"/>
      <tableStyleElement type="firstRowStripe" dxfId="446"/>
      <tableStyleElement type="secondRowStripe" dxfId="445"/>
    </tableStyle>
    <tableStyle name="DADOS-style 14" pivot="0" count="3" xr9:uid="{00000000-0011-0000-FFFF-FFFF12000000}">
      <tableStyleElement type="headerRow" dxfId="444"/>
      <tableStyleElement type="firstRowStripe" dxfId="443"/>
      <tableStyleElement type="secondRowStripe" dxfId="442"/>
    </tableStyle>
    <tableStyle name="DADOS-style 15" pivot="0" count="3" xr9:uid="{00000000-0011-0000-FFFF-FFFF13000000}">
      <tableStyleElement type="headerRow" dxfId="441"/>
      <tableStyleElement type="firstRowStripe" dxfId="440"/>
      <tableStyleElement type="secondRowStripe" dxfId="439"/>
    </tableStyle>
    <tableStyle name="DADOS-style 16" pivot="0" count="3" xr9:uid="{00000000-0011-0000-FFFF-FFFF14000000}">
      <tableStyleElement type="headerRow" dxfId="438"/>
      <tableStyleElement type="firstRowStripe" dxfId="437"/>
      <tableStyleElement type="secondRowStripe" dxfId="436"/>
    </tableStyle>
    <tableStyle name="DADOS-style 17" pivot="0" count="3" xr9:uid="{00000000-0011-0000-FFFF-FFFF15000000}">
      <tableStyleElement type="headerRow" dxfId="435"/>
      <tableStyleElement type="firstRowStripe" dxfId="434"/>
      <tableStyleElement type="secondRowStripe" dxfId="433"/>
    </tableStyle>
    <tableStyle name="DADOS-style 18" pivot="0" count="3" xr9:uid="{00000000-0011-0000-FFFF-FFFF16000000}">
      <tableStyleElement type="headerRow" dxfId="432"/>
      <tableStyleElement type="firstRowStripe" dxfId="431"/>
      <tableStyleElement type="secondRowStripe" dxfId="430"/>
    </tableStyle>
    <tableStyle name="DADOS-style 19" pivot="0" count="3" xr9:uid="{00000000-0011-0000-FFFF-FFFF17000000}">
      <tableStyleElement type="headerRow" dxfId="429"/>
      <tableStyleElement type="firstRowStripe" dxfId="428"/>
      <tableStyleElement type="secondRowStripe" dxfId="427"/>
    </tableStyle>
    <tableStyle name="DADOS-style 20" pivot="0" count="3" xr9:uid="{00000000-0011-0000-FFFF-FFFF18000000}">
      <tableStyleElement type="headerRow" dxfId="426"/>
      <tableStyleElement type="firstRowStripe" dxfId="425"/>
      <tableStyleElement type="secondRowStripe" dxfId="424"/>
    </tableStyle>
    <tableStyle name="DADOS-style 21" pivot="0" count="3" xr9:uid="{00000000-0011-0000-FFFF-FFFF19000000}">
      <tableStyleElement type="headerRow" dxfId="423"/>
      <tableStyleElement type="firstRowStripe" dxfId="422"/>
      <tableStyleElement type="secondRowStripe" dxfId="421"/>
    </tableStyle>
    <tableStyle name="DADOS-style 22" pivot="0" count="3" xr9:uid="{00000000-0011-0000-FFFF-FFFF1A000000}">
      <tableStyleElement type="headerRow" dxfId="420"/>
      <tableStyleElement type="firstRowStripe" dxfId="419"/>
      <tableStyleElement type="secondRowStripe" dxfId="418"/>
    </tableStyle>
    <tableStyle name="DADOS-style 23" pivot="0" count="3" xr9:uid="{00000000-0011-0000-FFFF-FFFF1B000000}">
      <tableStyleElement type="headerRow" dxfId="417"/>
      <tableStyleElement type="firstRowStripe" dxfId="416"/>
      <tableStyleElement type="secondRowStripe" dxfId="415"/>
    </tableStyle>
    <tableStyle name="DADOS-style 24" pivot="0" count="3" xr9:uid="{00000000-0011-0000-FFFF-FFFF1C000000}">
      <tableStyleElement type="headerRow" dxfId="414"/>
      <tableStyleElement type="firstRowStripe" dxfId="413"/>
      <tableStyleElement type="secondRowStripe" dxfId="412"/>
    </tableStyle>
    <tableStyle name="DADOS-style 25" pivot="0" count="3" xr9:uid="{00000000-0011-0000-FFFF-FFFF1D000000}">
      <tableStyleElement type="headerRow" dxfId="411"/>
      <tableStyleElement type="firstRowStripe" dxfId="410"/>
      <tableStyleElement type="secondRowStripe" dxfId="409"/>
    </tableStyle>
    <tableStyle name="DADOS-style 26" pivot="0" count="3" xr9:uid="{00000000-0011-0000-FFFF-FFFF1E000000}">
      <tableStyleElement type="headerRow" dxfId="408"/>
      <tableStyleElement type="firstRowStripe" dxfId="407"/>
      <tableStyleElement type="secondRowStripe" dxfId="406"/>
    </tableStyle>
    <tableStyle name="DADOS-style 27" pivot="0" count="3" xr9:uid="{00000000-0011-0000-FFFF-FFFF1F000000}">
      <tableStyleElement type="headerRow" dxfId="405"/>
      <tableStyleElement type="firstRowStripe" dxfId="404"/>
      <tableStyleElement type="secondRowStripe" dxfId="403"/>
    </tableStyle>
    <tableStyle name="DADOS-style 28" pivot="0" count="3" xr9:uid="{00000000-0011-0000-FFFF-FFFF20000000}">
      <tableStyleElement type="headerRow" dxfId="402"/>
      <tableStyleElement type="firstRowStripe" dxfId="401"/>
      <tableStyleElement type="secondRowStripe" dxfId="400"/>
    </tableStyle>
    <tableStyle name="DADOS-style 29" pivot="0" count="3" xr9:uid="{00000000-0011-0000-FFFF-FFFF21000000}">
      <tableStyleElement type="headerRow" dxfId="399"/>
      <tableStyleElement type="firstRowStripe" dxfId="398"/>
      <tableStyleElement type="secondRowStripe" dxfId="397"/>
    </tableStyle>
    <tableStyle name="DADOS-style 30" pivot="0" count="3" xr9:uid="{00000000-0011-0000-FFFF-FFFF22000000}">
      <tableStyleElement type="headerRow" dxfId="396"/>
      <tableStyleElement type="firstRowStripe" dxfId="395"/>
      <tableStyleElement type="secondRowStripe" dxfId="394"/>
    </tableStyle>
    <tableStyle name="DADOS-style 31" pivot="0" count="3" xr9:uid="{00000000-0011-0000-FFFF-FFFF23000000}">
      <tableStyleElement type="headerRow" dxfId="393"/>
      <tableStyleElement type="firstRowStripe" dxfId="392"/>
      <tableStyleElement type="secondRowStripe" dxfId="391"/>
    </tableStyle>
    <tableStyle name="DADOS-style 32" pivot="0" count="3" xr9:uid="{00000000-0011-0000-FFFF-FFFF24000000}">
      <tableStyleElement type="headerRow" dxfId="390"/>
      <tableStyleElement type="firstRowStripe" dxfId="389"/>
      <tableStyleElement type="secondRowStripe" dxfId="388"/>
    </tableStyle>
    <tableStyle name="DADOS-style 33" pivot="0" count="3" xr9:uid="{00000000-0011-0000-FFFF-FFFF25000000}">
      <tableStyleElement type="headerRow" dxfId="387"/>
      <tableStyleElement type="firstRowStripe" dxfId="386"/>
      <tableStyleElement type="secondRowStripe" dxfId="385"/>
    </tableStyle>
    <tableStyle name="DADOS-style 34" pivot="0" count="3" xr9:uid="{00000000-0011-0000-FFFF-FFFF26000000}">
      <tableStyleElement type="headerRow" dxfId="384"/>
      <tableStyleElement type="firstRowStripe" dxfId="383"/>
      <tableStyleElement type="secondRowStripe" dxfId="382"/>
    </tableStyle>
    <tableStyle name="DADOS-style 35" pivot="0" count="3" xr9:uid="{00000000-0011-0000-FFFF-FFFF27000000}">
      <tableStyleElement type="headerRow" dxfId="381"/>
      <tableStyleElement type="firstRowStripe" dxfId="380"/>
      <tableStyleElement type="secondRowStripe" dxfId="37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Horas</a:t>
            </a:r>
            <a:r>
              <a:rPr lang="pt-BR" baseline="0"/>
              <a:t> gastas por manutençãop mecanica</a:t>
            </a:r>
          </a:p>
          <a:p>
            <a:pPr lvl="0">
              <a:defRPr b="0"/>
            </a:pPr>
            <a:r>
              <a:rPr lang="pt-BR"/>
              <a:t>ADE TOTAL DE HORAS GASTAS DE MANUTENÇÃO MECÂNICA (MATRIZ)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DADOS!$A$126</c:f>
              <c:strCache>
                <c:ptCount val="1"/>
                <c:pt idx="0">
                  <c:v>PREV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DADOS!$B$125:$N$125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DADOS!$B$126:$N$126</c:f>
              <c:numCache>
                <c:formatCode>[h]:mm:ss</c:formatCode>
                <c:ptCount val="13"/>
                <c:pt idx="0">
                  <c:v>0.4777777777777778</c:v>
                </c:pt>
                <c:pt idx="12">
                  <c:v>0.4777777777777778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FCA-4592-8520-F7507988D7C8}"/>
            </c:ext>
          </c:extLst>
        </c:ser>
        <c:ser>
          <c:idx val="1"/>
          <c:order val="1"/>
          <c:tx>
            <c:strRef>
              <c:f>DADOS!$A$127</c:f>
              <c:strCache>
                <c:ptCount val="1"/>
                <c:pt idx="0">
                  <c:v>COR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DADOS!$B$125:$N$125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DADOS!$B$127:$N$127</c:f>
              <c:numCache>
                <c:formatCode>[h]:mm:ss</c:formatCode>
                <c:ptCount val="13"/>
                <c:pt idx="0">
                  <c:v>0.8125</c:v>
                </c:pt>
                <c:pt idx="12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FCA-4592-8520-F7507988D7C8}"/>
            </c:ext>
          </c:extLst>
        </c:ser>
        <c:ser>
          <c:idx val="2"/>
          <c:order val="2"/>
          <c:tx>
            <c:strRef>
              <c:f>DADOS!$A$128</c:f>
              <c:strCache>
                <c:ptCount val="1"/>
                <c:pt idx="0">
                  <c:v>PAR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DADOS!$B$125:$N$125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DADOS!$B$128:$N$128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FCA-4592-8520-F7507988D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827205"/>
        <c:axId val="863043177"/>
      </c:barChart>
      <c:catAx>
        <c:axId val="83682720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863043177"/>
        <c:crosses val="autoZero"/>
        <c:auto val="1"/>
        <c:lblAlgn val="ctr"/>
        <c:lblOffset val="100"/>
        <c:noMultiLvlLbl val="1"/>
      </c:catAx>
      <c:valAx>
        <c:axId val="863043177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836827205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QUANTIDADE TOTAL DE HORAS GASTAS DE MANUTENÇÃO ELÉTRICA (MATRIZ)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DADOS!$A$133</c:f>
              <c:strCache>
                <c:ptCount val="1"/>
                <c:pt idx="0">
                  <c:v>PREV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DADOS!$B$132:$N$132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DADOS!$B$133:$N$133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443-467B-B2FA-9F8CBD4D8E0C}"/>
            </c:ext>
          </c:extLst>
        </c:ser>
        <c:ser>
          <c:idx val="1"/>
          <c:order val="1"/>
          <c:tx>
            <c:strRef>
              <c:f>DADOS!$A$134</c:f>
              <c:strCache>
                <c:ptCount val="1"/>
                <c:pt idx="0">
                  <c:v>COR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DADOS!$B$132:$N$132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DADOS!$B$134:$N$134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443-467B-B2FA-9F8CBD4D8E0C}"/>
            </c:ext>
          </c:extLst>
        </c:ser>
        <c:ser>
          <c:idx val="2"/>
          <c:order val="2"/>
          <c:tx>
            <c:strRef>
              <c:f>DADOS!$A$135</c:f>
              <c:strCache>
                <c:ptCount val="1"/>
                <c:pt idx="0">
                  <c:v>PAR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DADOS!$B$132:$N$132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DADOS!$B$135:$N$135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443-467B-B2FA-9F8CBD4D8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202921"/>
        <c:axId val="380182813"/>
      </c:barChart>
      <c:catAx>
        <c:axId val="147920292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380182813"/>
        <c:crosses val="autoZero"/>
        <c:auto val="1"/>
        <c:lblAlgn val="ctr"/>
        <c:lblOffset val="100"/>
        <c:noMultiLvlLbl val="1"/>
      </c:catAx>
      <c:valAx>
        <c:axId val="380182813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479202921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manutenção mecanica filial</a:t>
            </a:r>
          </a:p>
        </c:rich>
      </c:tx>
      <c:overlay val="0"/>
      <c:spPr>
        <a:gradFill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</a:gradFill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DADOS!$A$112</c:f>
              <c:strCache>
                <c:ptCount val="1"/>
                <c:pt idx="0">
                  <c:v>PREV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DADOS!$B$111:$N$111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DADOS!$B$112:$N$112</c:f>
              <c:numCache>
                <c:formatCode>[h]:mm:ss</c:formatCode>
                <c:ptCount val="13"/>
                <c:pt idx="0">
                  <c:v>0.51736111111111116</c:v>
                </c:pt>
                <c:pt idx="12">
                  <c:v>0.51736111111111116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53F-43E4-ADC9-E219870A1610}"/>
            </c:ext>
          </c:extLst>
        </c:ser>
        <c:ser>
          <c:idx val="1"/>
          <c:order val="1"/>
          <c:tx>
            <c:strRef>
              <c:f>DADOS!$A$113</c:f>
              <c:strCache>
                <c:ptCount val="1"/>
                <c:pt idx="0">
                  <c:v>COR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DADOS!$B$111:$N$111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DADOS!$B$113:$N$113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53F-43E4-ADC9-E219870A1610}"/>
            </c:ext>
          </c:extLst>
        </c:ser>
        <c:ser>
          <c:idx val="2"/>
          <c:order val="2"/>
          <c:tx>
            <c:strRef>
              <c:f>DADOS!$A$114</c:f>
              <c:strCache>
                <c:ptCount val="1"/>
                <c:pt idx="0">
                  <c:v>PAR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DADOS!$B$111:$N$111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DADOS!$B$114:$N$114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53F-43E4-ADC9-E219870A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144243"/>
        <c:axId val="692521988"/>
      </c:barChart>
      <c:catAx>
        <c:axId val="65614424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692521988"/>
        <c:crosses val="autoZero"/>
        <c:auto val="1"/>
        <c:lblAlgn val="ctr"/>
        <c:lblOffset val="100"/>
        <c:noMultiLvlLbl val="1"/>
      </c:catAx>
      <c:valAx>
        <c:axId val="6925219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656144243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QUANTIDADE TOTAL DE HORAS GASTAS DE MANUTENÇÃO ELÉTRICA (FILIAL)</a:t>
            </a:r>
          </a:p>
        </c:rich>
      </c:tx>
      <c:overlay val="0"/>
      <c:spPr>
        <a:solidFill>
          <a:srgbClr val="FFFFFF"/>
        </a:solidFill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DADOS!$A$119</c:f>
              <c:strCache>
                <c:ptCount val="1"/>
                <c:pt idx="0">
                  <c:v>PREV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DADOS!$B$118:$N$118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DADOS!$B$119:$N$119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F92-4947-8F25-F21EB661CEC5}"/>
            </c:ext>
          </c:extLst>
        </c:ser>
        <c:ser>
          <c:idx val="1"/>
          <c:order val="1"/>
          <c:tx>
            <c:strRef>
              <c:f>DADOS!$A$120</c:f>
              <c:strCache>
                <c:ptCount val="1"/>
                <c:pt idx="0">
                  <c:v>COR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DADOS!$B$118:$N$118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DADOS!$B$120:$N$120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F92-4947-8F25-F21EB661CEC5}"/>
            </c:ext>
          </c:extLst>
        </c:ser>
        <c:ser>
          <c:idx val="2"/>
          <c:order val="2"/>
          <c:tx>
            <c:strRef>
              <c:f>DADOS!$A$121</c:f>
              <c:strCache>
                <c:ptCount val="1"/>
                <c:pt idx="0">
                  <c:v>PAR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DADOS!$B$118:$N$118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DADOS!$B$121:$N$121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F92-4947-8F25-F21EB661CEC5}"/>
            </c:ext>
          </c:extLst>
        </c:ser>
        <c:ser>
          <c:idx val="3"/>
          <c:order val="3"/>
          <c:tx>
            <c:strRef>
              <c:f>DADOS!$A$122</c:f>
              <c:strCache>
                <c:ptCount val="1"/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DADOS!$B$118:$N$118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DADOS!$B$122:$N$122</c:f>
              <c:numCache>
                <c:formatCode>General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9F92-4947-8F25-F21EB661CEC5}"/>
            </c:ext>
          </c:extLst>
        </c:ser>
        <c:ser>
          <c:idx val="4"/>
          <c:order val="4"/>
          <c:tx>
            <c:strRef>
              <c:f>DADOS!$A$123</c:f>
              <c:strCache>
                <c:ptCount val="1"/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DADOS!$B$118:$N$118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DADOS!$B$123:$N$123</c:f>
              <c:numCache>
                <c:formatCode>General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9F92-4947-8F25-F21EB661C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633579"/>
        <c:axId val="805327552"/>
      </c:barChart>
      <c:catAx>
        <c:axId val="133863357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805327552"/>
        <c:crosses val="autoZero"/>
        <c:auto val="1"/>
        <c:lblAlgn val="ctr"/>
        <c:lblOffset val="100"/>
        <c:noMultiLvlLbl val="1"/>
      </c:catAx>
      <c:valAx>
        <c:axId val="805327552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33863357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QUANTIDADE TOTAL DE HORAS GASTAS DE MANUTENÇÃO MECÂNICA (POLÍMEROS)</a:t>
            </a:r>
          </a:p>
        </c:rich>
      </c:tx>
      <c:overlay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DADOS!$A$140</c:f>
              <c:strCache>
                <c:ptCount val="1"/>
                <c:pt idx="0">
                  <c:v>PREV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DADOS!$B$139:$N$139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DADOS!$B$140:$N$140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35A-4019-BF20-4602FEFBBD33}"/>
            </c:ext>
          </c:extLst>
        </c:ser>
        <c:ser>
          <c:idx val="1"/>
          <c:order val="1"/>
          <c:tx>
            <c:strRef>
              <c:f>DADOS!$A$141</c:f>
              <c:strCache>
                <c:ptCount val="1"/>
                <c:pt idx="0">
                  <c:v>COR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DADOS!$B$139:$N$139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DADOS!$B$141:$N$141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35A-4019-BF20-4602FEFBBD33}"/>
            </c:ext>
          </c:extLst>
        </c:ser>
        <c:ser>
          <c:idx val="2"/>
          <c:order val="2"/>
          <c:tx>
            <c:strRef>
              <c:f>DADOS!$A$142</c:f>
              <c:strCache>
                <c:ptCount val="1"/>
                <c:pt idx="0">
                  <c:v>PAR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DADOS!$B$139:$N$139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DADOS!$B$142:$N$142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35A-4019-BF20-4602FEFB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46108"/>
        <c:axId val="1502674349"/>
      </c:barChart>
      <c:catAx>
        <c:axId val="612461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502674349"/>
        <c:crosses val="autoZero"/>
        <c:auto val="1"/>
        <c:lblAlgn val="ctr"/>
        <c:lblOffset val="100"/>
        <c:noMultiLvlLbl val="1"/>
      </c:catAx>
      <c:valAx>
        <c:axId val="1502674349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6124610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QUANTIDADE TOTAL DE HORAS GASTAS DE MANUTENÇÃO ELÉTRICA (POLÍMEROS)</a:t>
            </a:r>
          </a:p>
        </c:rich>
      </c:tx>
      <c:overlay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DADOS!$A$147</c:f>
              <c:strCache>
                <c:ptCount val="1"/>
                <c:pt idx="0">
                  <c:v>PREV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DADOS!$B$146:$N$146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DADOS!$B$147:$N$147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749-46CF-A09D-2423322ADF9F}"/>
            </c:ext>
          </c:extLst>
        </c:ser>
        <c:ser>
          <c:idx val="1"/>
          <c:order val="1"/>
          <c:tx>
            <c:strRef>
              <c:f>DADOS!$A$148</c:f>
              <c:strCache>
                <c:ptCount val="1"/>
                <c:pt idx="0">
                  <c:v>COR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DADOS!$B$146:$N$146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DADOS!$B$148:$N$148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749-46CF-A09D-2423322ADF9F}"/>
            </c:ext>
          </c:extLst>
        </c:ser>
        <c:ser>
          <c:idx val="2"/>
          <c:order val="2"/>
          <c:tx>
            <c:strRef>
              <c:f>DADOS!$A$149</c:f>
              <c:strCache>
                <c:ptCount val="1"/>
                <c:pt idx="0">
                  <c:v>PAR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DADOS!$B$146:$N$146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DADOS!$B$149:$N$149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749-46CF-A09D-2423322A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2416038"/>
        <c:axId val="428704376"/>
      </c:barChart>
      <c:catAx>
        <c:axId val="115241603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428704376"/>
        <c:crosses val="autoZero"/>
        <c:auto val="1"/>
        <c:lblAlgn val="ctr"/>
        <c:lblOffset val="100"/>
        <c:noMultiLvlLbl val="1"/>
      </c:catAx>
      <c:valAx>
        <c:axId val="428704376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15241603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QUANTIDADE TOTAL DE HORAS GASTAS DE MANUTENÇÃO POR SETOR</a:t>
            </a:r>
          </a:p>
        </c:rich>
      </c:tx>
      <c:overlay val="0"/>
      <c:spPr>
        <a:gradFill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</a:gradFill>
      </c:spPr>
    </c:title>
    <c:autoTitleDeleted val="0"/>
    <c:plotArea>
      <c:layout>
        <c:manualLayout>
          <c:xMode val="edge"/>
          <c:yMode val="edge"/>
          <c:x val="0.17394124601280364"/>
          <c:y val="0.23160784313725491"/>
          <c:w val="0.82243269166425004"/>
          <c:h val="0.4692496526169522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DADOS!$A$52</c:f>
              <c:strCache>
                <c:ptCount val="1"/>
                <c:pt idx="0">
                  <c:v>PRODUÇÃO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DADOS!$B$51:$N$51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DADOS!$B$52:$N$52</c:f>
              <c:numCache>
                <c:formatCode>[h]:mm:ss</c:formatCode>
                <c:ptCount val="13"/>
                <c:pt idx="0" formatCode="m/d/yyyy\ h:mm">
                  <c:v>1.8819444444444446</c:v>
                </c:pt>
                <c:pt idx="12" formatCode="m/d/yyyy\ h:mm">
                  <c:v>1.8819444444444446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CC6-477E-9096-B5BD5056E1F7}"/>
            </c:ext>
          </c:extLst>
        </c:ser>
        <c:ser>
          <c:idx val="1"/>
          <c:order val="1"/>
          <c:tx>
            <c:strRef>
              <c:f>DADOS!$A$53</c:f>
              <c:strCache>
                <c:ptCount val="1"/>
                <c:pt idx="0">
                  <c:v>PREPARAÇÃO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DADOS!$B$51:$N$51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DADOS!$B$53:$N$53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CC6-477E-9096-B5BD5056E1F7}"/>
            </c:ext>
          </c:extLst>
        </c:ser>
        <c:ser>
          <c:idx val="2"/>
          <c:order val="2"/>
          <c:tx>
            <c:strRef>
              <c:f>DADOS!$A$54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DADOS!$B$51:$N$51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DADOS!$B$54:$N$54</c:f>
              <c:numCache>
                <c:formatCode>[h]:mm:ss</c:formatCode>
                <c:ptCount val="13"/>
                <c:pt idx="0">
                  <c:v>0.4777777777777778</c:v>
                </c:pt>
                <c:pt idx="12">
                  <c:v>0.4777777777777778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CC6-477E-9096-B5BD5056E1F7}"/>
            </c:ext>
          </c:extLst>
        </c:ser>
        <c:ser>
          <c:idx val="3"/>
          <c:order val="3"/>
          <c:tx>
            <c:strRef>
              <c:f>DADOS!$A$55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DADOS!$B$51:$N$51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DADOS!$B$55:$N$55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CC6-477E-9096-B5BD5056E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341349"/>
        <c:axId val="1235023098"/>
      </c:barChart>
      <c:catAx>
        <c:axId val="204634134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235023098"/>
        <c:crosses val="autoZero"/>
        <c:auto val="1"/>
        <c:lblAlgn val="ctr"/>
        <c:lblOffset val="100"/>
        <c:noMultiLvlLbl val="1"/>
      </c:catAx>
      <c:valAx>
        <c:axId val="1235023098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m/d/yyyy\ h:mm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204634134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QUANTIDADE TOTAL DE HORAS GASTAS DE MANUTENÇÃO POR UNIDADE</a:t>
            </a:r>
          </a:p>
        </c:rich>
      </c:tx>
      <c:overlay val="0"/>
      <c:spPr>
        <a:gradFill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</a:gradFill>
      </c:spPr>
    </c:title>
    <c:autoTitleDeleted val="0"/>
    <c:plotArea>
      <c:layout>
        <c:manualLayout>
          <c:xMode val="edge"/>
          <c:yMode val="edge"/>
          <c:x val="0.11185023558802137"/>
          <c:y val="0.23297830374753448"/>
          <c:w val="0.88814976441197857"/>
          <c:h val="0.5227557502057804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DADOS!$A$84</c:f>
              <c:strCache>
                <c:ptCount val="1"/>
                <c:pt idx="0">
                  <c:v>FILIAL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DADOS!$B$83:$N$83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DADOS!$B$84:$N$84</c:f>
              <c:numCache>
                <c:formatCode>[h]:mm:ss</c:formatCode>
                <c:ptCount val="13"/>
                <c:pt idx="0">
                  <c:v>1.0694444444444444</c:v>
                </c:pt>
                <c:pt idx="12">
                  <c:v>1.0694444444444444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129-48B3-B003-03F36277A1F5}"/>
            </c:ext>
          </c:extLst>
        </c:ser>
        <c:ser>
          <c:idx val="1"/>
          <c:order val="1"/>
          <c:tx>
            <c:strRef>
              <c:f>DADOS!$A$85</c:f>
              <c:strCache>
                <c:ptCount val="1"/>
                <c:pt idx="0">
                  <c:v>MATRIZ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DADOS!$B$83:$N$83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DADOS!$B$85:$N$85</c:f>
              <c:numCache>
                <c:formatCode>[h]:mm:ss</c:formatCode>
                <c:ptCount val="13"/>
                <c:pt idx="0">
                  <c:v>1.2902777777777779</c:v>
                </c:pt>
                <c:pt idx="12">
                  <c:v>1.2902777777777779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129-48B3-B003-03F36277A1F5}"/>
            </c:ext>
          </c:extLst>
        </c:ser>
        <c:ser>
          <c:idx val="2"/>
          <c:order val="2"/>
          <c:tx>
            <c:strRef>
              <c:f>DADOS!$A$86</c:f>
              <c:strCache>
                <c:ptCount val="1"/>
                <c:pt idx="0">
                  <c:v>POLÍMEROS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strRef>
              <c:f>DADOS!$B$83:$N$83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DADOS!$B$86:$N$86</c:f>
              <c:numCache>
                <c:formatCode>[h]:mm:ss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129-48B3-B003-03F36277A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515529"/>
        <c:axId val="720382316"/>
      </c:barChart>
      <c:catAx>
        <c:axId val="65751552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720382316"/>
        <c:crosses val="autoZero"/>
        <c:auto val="1"/>
        <c:lblAlgn val="ctr"/>
        <c:lblOffset val="100"/>
        <c:noMultiLvlLbl val="1"/>
      </c:catAx>
      <c:valAx>
        <c:axId val="720382316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657515529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chemeClr val="tx1">
        <a:lumMod val="75000"/>
        <a:lumOff val="25000"/>
      </a:schemeClr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F2F2F2"/>
                </a:solidFill>
                <a:latin typeface="Calibri"/>
              </a:defRPr>
            </a:pPr>
            <a:r>
              <a:rPr lang="pt-BR"/>
              <a:t>TOTAL OSM POR UNIDADE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265646581411365"/>
          <c:y val="0.15501960784313726"/>
          <c:w val="0.85734353418588638"/>
          <c:h val="0.714778138026864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DADOS!$R$83</c:f>
              <c:strCache>
                <c:ptCount val="1"/>
                <c:pt idx="0">
                  <c:v>TOTAL OSM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DADOS!$Q$84:$Q$86</c:f>
              <c:strCache>
                <c:ptCount val="3"/>
                <c:pt idx="0">
                  <c:v>FILIAL</c:v>
                </c:pt>
                <c:pt idx="1">
                  <c:v>MATRIZ</c:v>
                </c:pt>
                <c:pt idx="2">
                  <c:v>POLÍMEROS</c:v>
                </c:pt>
              </c:strCache>
            </c:strRef>
          </c:cat>
          <c:val>
            <c:numRef>
              <c:f>DADOS!$R$84:$R$86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508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B64-430F-9194-876D4447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944536"/>
        <c:axId val="2075078248"/>
      </c:barChart>
      <c:catAx>
        <c:axId val="8769445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2075078248"/>
        <c:crosses val="autoZero"/>
        <c:auto val="1"/>
        <c:lblAlgn val="ctr"/>
        <c:lblOffset val="100"/>
        <c:noMultiLvlLbl val="1"/>
      </c:catAx>
      <c:valAx>
        <c:axId val="2075078248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QUANTIDADE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87694453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QUANTIDADE TOTAL DE HORAS GASTAS DE MANUTENÇÃO = GERAL (PREV,CORR,PAR)</a:t>
            </a:r>
          </a:p>
        </c:rich>
      </c:tx>
      <c:overlay val="0"/>
      <c:spPr>
        <a:solidFill>
          <a:srgbClr val="C0504D"/>
        </a:solidFill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val>
            <c:numRef>
              <c:f>DADOS!#REF!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DADOS!#REF!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B58-BAAD-87E8076BB7C6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val>
            <c:numRef>
              <c:f>DADOS!#REF!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DADOS!#REF!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B58-BAAD-87E8076B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170207"/>
        <c:axId val="1595512277"/>
      </c:barChart>
      <c:catAx>
        <c:axId val="208517020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595512277"/>
        <c:crosses val="autoZero"/>
        <c:auto val="1"/>
        <c:lblAlgn val="ctr"/>
        <c:lblOffset val="100"/>
        <c:noMultiLvlLbl val="1"/>
      </c:catAx>
      <c:valAx>
        <c:axId val="1595512277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2085170207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1" i="0" u="none" strike="noStrike" kern="1200" baseline="0">
                <a:solidFill>
                  <a:srgbClr val="FFFFFF"/>
                </a:solidFill>
                <a:latin typeface="Calibri"/>
                <a:ea typeface="+mn-ea"/>
                <a:cs typeface="+mn-cs"/>
              </a:defRPr>
            </a:pPr>
            <a:r>
              <a:rPr lang="pt-BR"/>
              <a:t>QTDE TOTAL DE OSM POR TIPO DE MANUTENÇÃO ANUAL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0.14196373180625149"/>
          <c:y val="0.15501960784313726"/>
          <c:w val="0.85803626819374856"/>
          <c:h val="0.7147781380268643"/>
        </c:manualLayout>
      </c:layout>
      <c:barChart>
        <c:barDir val="col"/>
        <c:grouping val="clustered"/>
        <c:varyColors val="1"/>
        <c:ser>
          <c:idx val="0"/>
          <c:order val="0"/>
          <c:tx>
            <c:v>PREVENTIVA</c:v>
          </c:tx>
          <c:spPr>
            <a:solidFill>
              <a:srgbClr val="4472C4"/>
            </a:solidFill>
            <a:ln>
              <a:noFill/>
            </a:ln>
            <a:effectLst/>
          </c:spPr>
          <c:invertIfNegative val="1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C-4F23-86D4-D7FD99BBD44D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  <a:softEdge rad="0"/>
              </a:effectLst>
              <a:scene3d>
                <a:camera prst="orthographicFront"/>
                <a:lightRig rig="threePt" dir="t"/>
              </a:scene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DADOS!$B$155</c:f>
              <c:numCache>
                <c:formatCode>[h]:mm:ss</c:formatCode>
                <c:ptCount val="1"/>
                <c:pt idx="0">
                  <c:v>4.1666666671517305E-2</c:v>
                </c:pt>
              </c:numCache>
            </c:numRef>
          </c:cat>
          <c:val>
            <c:numRef>
              <c:f>DADOS!$N$156</c:f>
              <c:numCache>
                <c:formatCode>[h]:mm:ss</c:formatCode>
                <c:ptCount val="1"/>
                <c:pt idx="0">
                  <c:v>0.32569444444379769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3B67-4125-BF79-F9548BF08D62}"/>
            </c:ext>
          </c:extLst>
        </c:ser>
        <c:ser>
          <c:idx val="1"/>
          <c:order val="1"/>
          <c:tx>
            <c:v>CORRETIVA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DADOS!$N$155</c:f>
              <c:numCache>
                <c:formatCode>[h]:mm:ss</c:formatCode>
                <c:ptCount val="1"/>
                <c:pt idx="0">
                  <c:v>4.1666666671517305E-2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1C-4F23-86D4-D7FD99BBD44D}"/>
            </c:ext>
          </c:extLst>
        </c:ser>
        <c:ser>
          <c:idx val="3"/>
          <c:order val="2"/>
          <c:tx>
            <c:v>MELHORIA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C-4F23-86D4-D7FD99BBD44D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DADOS!$N$157</c:f>
              <c:numCache>
                <c:formatCode>[h]:mm:ss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1C-4F23-86D4-D7FD99BB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10213"/>
        <c:axId val="270286949"/>
      </c:barChart>
      <c:catAx>
        <c:axId val="295210213"/>
        <c:scaling>
          <c:orientation val="minMax"/>
        </c:scaling>
        <c:delete val="0"/>
        <c:axPos val="b"/>
        <c:numFmt formatCode="[h]:mm:ss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rgbClr val="FFFFFF"/>
                </a:solidFill>
                <a:latin typeface="Calibri"/>
                <a:ea typeface="+mn-ea"/>
                <a:cs typeface="+mn-cs"/>
              </a:defRPr>
            </a:pPr>
            <a:endParaRPr lang="pt-BR"/>
          </a:p>
        </c:txPr>
        <c:crossAx val="270286949"/>
        <c:crosses val="autoZero"/>
        <c:auto val="1"/>
        <c:lblAlgn val="ctr"/>
        <c:lblOffset val="100"/>
        <c:noMultiLvlLbl val="1"/>
      </c:catAx>
      <c:valAx>
        <c:axId val="27028694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2F2F2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200" b="1" i="0" u="none" strike="noStrike" kern="1200" baseline="0">
                    <a:solidFill>
                      <a:srgbClr val="FFFFFF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pt-BR"/>
                  <a:t>QTDE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h]:mm:ss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rgbClr val="FFFFFF"/>
                </a:solidFill>
                <a:latin typeface="Calibri"/>
                <a:ea typeface="+mn-ea"/>
                <a:cs typeface="+mn-cs"/>
              </a:defRPr>
            </a:pPr>
            <a:endParaRPr lang="pt-BR"/>
          </a:p>
        </c:txPr>
        <c:crossAx val="29521021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rgbClr val="FFFFFF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rgbClr val="000000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RANKING DAS 4+ MANUTENÇÕES CORRETIVA  REALIZADAS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DADOS!$S$3</c:f>
              <c:strCache>
                <c:ptCount val="1"/>
                <c:pt idx="0">
                  <c:v>IMP-30.09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DADOS!$T$3:$T$6</c:f>
              <c:numCache>
                <c:formatCode>[h]:mm:ss</c:formatCode>
                <c:ptCount val="4"/>
                <c:pt idx="0">
                  <c:v>0.15208333333430346</c:v>
                </c:pt>
                <c:pt idx="1">
                  <c:v>0.14583333333575865</c:v>
                </c:pt>
                <c:pt idx="2">
                  <c:v>4.1666666671517305E-2</c:v>
                </c:pt>
                <c:pt idx="3">
                  <c:v>2.9166666667151731E-2</c:v>
                </c:pt>
              </c:numCache>
            </c:numRef>
          </c:cat>
          <c:val>
            <c:numRef>
              <c:f>DADOS!$T$4</c:f>
              <c:numCache>
                <c:formatCode>[h]:mm:ss</c:formatCode>
                <c:ptCount val="1"/>
                <c:pt idx="0">
                  <c:v>0.14583333333575865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7-45FD-9A3A-49A63C7F941E}"/>
            </c:ext>
          </c:extLst>
        </c:ser>
        <c:ser>
          <c:idx val="1"/>
          <c:order val="1"/>
          <c:tx>
            <c:strRef>
              <c:f>DADOS!$S$4</c:f>
              <c:strCache>
                <c:ptCount val="1"/>
                <c:pt idx="0">
                  <c:v>IMP-30.06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DADOS!$T$3:$T$6</c:f>
              <c:numCache>
                <c:formatCode>[h]:mm:ss</c:formatCode>
                <c:ptCount val="4"/>
                <c:pt idx="0">
                  <c:v>0.15208333333430346</c:v>
                </c:pt>
                <c:pt idx="1">
                  <c:v>0.14583333333575865</c:v>
                </c:pt>
                <c:pt idx="2">
                  <c:v>4.1666666671517305E-2</c:v>
                </c:pt>
                <c:pt idx="3">
                  <c:v>2.9166666667151731E-2</c:v>
                </c:pt>
              </c:numCache>
            </c:numRef>
          </c:cat>
          <c:val>
            <c:numRef>
              <c:f>DADOS!$T$5</c:f>
              <c:numCache>
                <c:formatCode>[h]:mm:ss</c:formatCode>
                <c:ptCount val="1"/>
                <c:pt idx="0">
                  <c:v>4.1666666671517305E-2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7-45FD-9A3A-49A63C7F941E}"/>
            </c:ext>
          </c:extLst>
        </c:ser>
        <c:ser>
          <c:idx val="2"/>
          <c:order val="2"/>
          <c:tx>
            <c:strRef>
              <c:f>DADOS!$S$5</c:f>
              <c:strCache>
                <c:ptCount val="1"/>
                <c:pt idx="0">
                  <c:v>IMP-30.02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DADOS!$T$3:$T$6</c:f>
              <c:numCache>
                <c:formatCode>[h]:mm:ss</c:formatCode>
                <c:ptCount val="4"/>
                <c:pt idx="0">
                  <c:v>0.15208333333430346</c:v>
                </c:pt>
                <c:pt idx="1">
                  <c:v>0.14583333333575865</c:v>
                </c:pt>
                <c:pt idx="2">
                  <c:v>4.1666666671517305E-2</c:v>
                </c:pt>
                <c:pt idx="3">
                  <c:v>2.9166666667151731E-2</c:v>
                </c:pt>
              </c:numCache>
            </c:numRef>
          </c:cat>
          <c:val>
            <c:numRef>
              <c:f>DADOS!$T$6</c:f>
              <c:numCache>
                <c:formatCode>[h]:mm:ss</c:formatCode>
                <c:ptCount val="1"/>
                <c:pt idx="0">
                  <c:v>2.9166666667151731E-2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7-45FD-9A3A-49A63C7F941E}"/>
            </c:ext>
          </c:extLst>
        </c:ser>
        <c:ser>
          <c:idx val="3"/>
          <c:order val="3"/>
          <c:tx>
            <c:v>TRATOR AGRALE-110.25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DADOS!$T$6</c:f>
              <c:numCache>
                <c:formatCode>[h]:mm:ss</c:formatCode>
                <c:ptCount val="1"/>
                <c:pt idx="0">
                  <c:v>2.9166666667151731E-2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F-47FC-93D8-12251C150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3885685"/>
        <c:axId val="1178295864"/>
      </c:barChart>
      <c:catAx>
        <c:axId val="1053885685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8295864"/>
        <c:crosses val="autoZero"/>
        <c:auto val="1"/>
        <c:lblAlgn val="ctr"/>
        <c:lblOffset val="100"/>
        <c:noMultiLvlLbl val="1"/>
      </c:catAx>
      <c:valAx>
        <c:axId val="117829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h]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388568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RANKING 10+ OSM REALIZADAS</a:t>
            </a:r>
          </a:p>
        </c:rich>
      </c:tx>
      <c:overlay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title>
    <c:autoTitleDeleted val="0"/>
    <c:plotArea>
      <c:layout>
        <c:manualLayout>
          <c:xMode val="edge"/>
          <c:yMode val="edge"/>
          <c:x val="2.7695083787603478E-2"/>
          <c:y val="0.1452863066672879"/>
          <c:w val="0.84372753886533414"/>
          <c:h val="0.8085005202752022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DADOS!$R$161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C9-4921-A35F-6C599B8755EB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DADOS!$R$162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2C9-4921-A35F-6C599B8755EB}"/>
            </c:ext>
          </c:extLst>
        </c:ser>
        <c:ser>
          <c:idx val="2"/>
          <c:order val="2"/>
          <c:spPr>
            <a:solidFill>
              <a:srgbClr val="9BBB5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DADOS!$R$163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2C9-4921-A35F-6C599B8755EB}"/>
            </c:ext>
          </c:extLst>
        </c:ser>
        <c:ser>
          <c:idx val="3"/>
          <c:order val="3"/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DADOS!$R$164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2C9-4921-A35F-6C599B8755EB}"/>
            </c:ext>
          </c:extLst>
        </c:ser>
        <c:ser>
          <c:idx val="4"/>
          <c:order val="4"/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DADOS!$R$165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2C9-4921-A35F-6C599B8755EB}"/>
            </c:ext>
          </c:extLst>
        </c:ser>
        <c:ser>
          <c:idx val="5"/>
          <c:order val="5"/>
          <c:spPr>
            <a:solidFill>
              <a:srgbClr val="F7964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DADOS!$R$162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42C9-4921-A35F-6C599B8755EB}"/>
            </c:ext>
          </c:extLst>
        </c:ser>
        <c:ser>
          <c:idx val="6"/>
          <c:order val="6"/>
          <c:spPr>
            <a:solidFill>
              <a:srgbClr val="DD4477"/>
            </a:solidFill>
          </c:spPr>
          <c:invertIfNegative val="1"/>
          <c:val>
            <c:numRef>
              <c:f>DADOS!$R$163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42C9-4921-A35F-6C599B8755EB}"/>
            </c:ext>
          </c:extLst>
        </c:ser>
        <c:ser>
          <c:idx val="7"/>
          <c:order val="7"/>
          <c:spPr>
            <a:solidFill>
              <a:srgbClr val="66AA00"/>
            </a:solidFill>
          </c:spPr>
          <c:invertIfNegative val="1"/>
          <c:val>
            <c:numRef>
              <c:f>DADOS!$R$164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42C9-4921-A35F-6C599B8755EB}"/>
            </c:ext>
          </c:extLst>
        </c:ser>
        <c:ser>
          <c:idx val="8"/>
          <c:order val="8"/>
          <c:spPr>
            <a:solidFill>
              <a:srgbClr val="B82E2E"/>
            </a:solidFill>
          </c:spPr>
          <c:invertIfNegative val="1"/>
          <c:val>
            <c:numRef>
              <c:f>DADOS!$R$165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8-42C9-4921-A35F-6C599B8755EB}"/>
            </c:ext>
          </c:extLst>
        </c:ser>
        <c:ser>
          <c:idx val="9"/>
          <c:order val="9"/>
          <c:spPr>
            <a:solidFill>
              <a:srgbClr val="316395"/>
            </a:solidFill>
          </c:spPr>
          <c:invertIfNegative val="1"/>
          <c:val>
            <c:numRef>
              <c:f>DADOS!$R$166</c:f>
              <c:numCache>
                <c:formatCode>[h]:mm:ss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9-42C9-4921-A35F-6C599B87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12177"/>
        <c:axId val="1806367929"/>
      </c:barChart>
      <c:catAx>
        <c:axId val="440012177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pt-BR"/>
          </a:p>
        </c:txPr>
        <c:crossAx val="1806367929"/>
        <c:crosses val="autoZero"/>
        <c:auto val="1"/>
        <c:lblAlgn val="ctr"/>
        <c:lblOffset val="100"/>
        <c:noMultiLvlLbl val="1"/>
      </c:catAx>
      <c:valAx>
        <c:axId val="1806367929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QTDE.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pt-BR"/>
          </a:p>
        </c:txPr>
        <c:crossAx val="440012177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100">
              <a:solidFill>
                <a:srgbClr val="FFFFFF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RANKING 10+ HORAS TRABALHADAS</a:t>
            </a:r>
          </a:p>
        </c:rich>
      </c:tx>
      <c:overlay val="0"/>
      <c:spPr>
        <a:gradFill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</a:gradFill>
      </c:spPr>
    </c:title>
    <c:autoTitleDeleted val="0"/>
    <c:plotArea>
      <c:layout>
        <c:manualLayout>
          <c:xMode val="edge"/>
          <c:yMode val="edge"/>
          <c:x val="0"/>
          <c:y val="0.24472595337347539"/>
          <c:w val="0.988632403855501"/>
          <c:h val="0.7121367917245637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36EA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DADOS!$T$162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291-4793-AC56-83C67EDB9691}"/>
            </c:ext>
          </c:extLst>
        </c:ser>
        <c:ser>
          <c:idx val="1"/>
          <c:order val="1"/>
          <c:spPr>
            <a:solidFill>
              <a:srgbClr val="A34441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DADOS!$T$163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291-4793-AC56-83C67EDB9691}"/>
            </c:ext>
          </c:extLst>
        </c:ser>
        <c:ser>
          <c:idx val="2"/>
          <c:order val="2"/>
          <c:spPr>
            <a:solidFill>
              <a:srgbClr val="849F4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DADOS!$T$164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291-4793-AC56-83C67EDB9691}"/>
            </c:ext>
          </c:extLst>
        </c:ser>
        <c:ser>
          <c:idx val="3"/>
          <c:order val="3"/>
          <c:spPr>
            <a:solidFill>
              <a:srgbClr val="6D558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DADOS!$T$165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291-4793-AC56-83C67EDB9691}"/>
            </c:ext>
          </c:extLst>
        </c:ser>
        <c:ser>
          <c:idx val="4"/>
          <c:order val="4"/>
          <c:spPr>
            <a:solidFill>
              <a:srgbClr val="4092A8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DADOS!$T$162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C291-4793-AC56-83C67EDB9691}"/>
            </c:ext>
          </c:extLst>
        </c:ser>
        <c:ser>
          <c:idx val="5"/>
          <c:order val="5"/>
          <c:spPr>
            <a:solidFill>
              <a:srgbClr val="D280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DADOS!$T$163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C291-4793-AC56-83C67EDB9691}"/>
            </c:ext>
          </c:extLst>
        </c:ser>
        <c:ser>
          <c:idx val="6"/>
          <c:order val="6"/>
          <c:spPr>
            <a:solidFill>
              <a:srgbClr val="618EC4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DADOS!$T$164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C291-4793-AC56-83C67EDB9691}"/>
            </c:ext>
          </c:extLst>
        </c:ser>
        <c:ser>
          <c:idx val="7"/>
          <c:order val="7"/>
          <c:spPr>
            <a:solidFill>
              <a:srgbClr val="C6625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DADOS!$T$165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C291-4793-AC56-83C67EDB9691}"/>
            </c:ext>
          </c:extLst>
        </c:ser>
        <c:ser>
          <c:idx val="8"/>
          <c:order val="8"/>
          <c:spPr>
            <a:solidFill>
              <a:srgbClr val="A5C26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DADOS!$T$166</c:f>
              <c:numCache>
                <c:formatCode>[h]:mm:ss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8-C291-4793-AC56-83C67EDB9691}"/>
            </c:ext>
          </c:extLst>
        </c:ser>
        <c:ser>
          <c:idx val="9"/>
          <c:order val="9"/>
          <c:spPr>
            <a:solidFill>
              <a:srgbClr val="316395"/>
            </a:solidFill>
          </c:spPr>
          <c:invertIfNegative val="1"/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DADOS!$T$167</c:f>
              <c:numCache>
                <c:formatCode>[h]:mm:ss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9-C291-4793-AC56-83C67EDB9691}"/>
            </c:ext>
          </c:extLst>
        </c:ser>
        <c:ser>
          <c:idx val="10"/>
          <c:order val="10"/>
          <c:spPr>
            <a:solidFill>
              <a:srgbClr val="994499"/>
            </a:solidFill>
          </c:spPr>
          <c:invertIfNegative val="1"/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DADOS!$T$168</c:f>
              <c:numCache>
                <c:formatCode>[h]:mm:ss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C291-4793-AC56-83C67EDB9691}"/>
            </c:ext>
          </c:extLst>
        </c:ser>
        <c:ser>
          <c:idx val="11"/>
          <c:order val="11"/>
          <c:spPr>
            <a:solidFill>
              <a:srgbClr val="22AA99"/>
            </a:solidFill>
          </c:spPr>
          <c:invertIfNegative val="1"/>
          <c:cat>
            <c:numRef>
              <c:f>DADOS!$T$161</c:f>
              <c:numCache>
                <c:formatCode>[h]:mm:ss</c:formatCode>
                <c:ptCount val="1"/>
                <c:pt idx="0">
                  <c:v>0.8125</c:v>
                </c:pt>
              </c:numCache>
            </c:numRef>
          </c:cat>
          <c:val>
            <c:numRef>
              <c:f>DADOS!$T$169</c:f>
              <c:numCache>
                <c:formatCode>[h]:mm:ss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B-C291-4793-AC56-83C67EDB9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649716"/>
        <c:axId val="326623953"/>
      </c:barChart>
      <c:catAx>
        <c:axId val="1010649716"/>
        <c:scaling>
          <c:orientation val="minMax"/>
        </c:scaling>
        <c:delete val="0"/>
        <c:axPos val="b"/>
        <c:numFmt formatCode="[h]:mm:ss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pt-BR"/>
          </a:p>
        </c:txPr>
        <c:crossAx val="326623953"/>
        <c:crosses val="autoZero"/>
        <c:auto val="1"/>
        <c:lblAlgn val="ctr"/>
        <c:lblOffset val="100"/>
        <c:noMultiLvlLbl val="1"/>
      </c:catAx>
      <c:valAx>
        <c:axId val="326623953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HORAS</a:t>
                </a:r>
              </a:p>
            </c:rich>
          </c:tx>
          <c:overlay val="0"/>
        </c:title>
        <c:numFmt formatCode="[h]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pt-BR"/>
          </a:p>
        </c:txPr>
        <c:crossAx val="101064971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100">
              <a:solidFill>
                <a:srgbClr val="FFFFFF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Todos Equip = Troca /Rep = Troc /Cons / Que</a:t>
            </a: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2505900622332789"/>
          <c:y val="0.22380516388939756"/>
          <c:w val="0.74940993776672105"/>
          <c:h val="0.3644544431946006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numRef>
              <c:f>DADOS!$A$174:$A$185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DADOS!$B$174:$B$185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E2D-45AF-A57A-6F3CD54272AE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cat>
            <c:numRef>
              <c:f>DADOS!$A$174:$A$185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DADOS!$C$174:$C$185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E2D-45AF-A57A-6F3CD542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531430"/>
        <c:axId val="1646453079"/>
      </c:barChart>
      <c:dateAx>
        <c:axId val="1548531430"/>
        <c:scaling>
          <c:orientation val="minMax"/>
        </c:scaling>
        <c:delete val="0"/>
        <c:axPos val="b"/>
        <c:numFmt formatCode="m/d/yy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646453079"/>
        <c:crosses val="autoZero"/>
        <c:auto val="1"/>
        <c:lblOffset val="100"/>
        <c:baseTimeUnit val="months"/>
      </c:dateAx>
      <c:valAx>
        <c:axId val="1646453079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FFFFFF"/>
                    </a:solidFill>
                    <a:latin typeface="Calibri"/>
                  </a:defRPr>
                </a:pPr>
                <a:r>
                  <a:rPr lang="pt-BR"/>
                  <a:t>DIAS</a:t>
                </a:r>
              </a:p>
            </c:rich>
          </c:tx>
          <c:overlay val="0"/>
        </c:title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54853143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gradFill>
      <a:gsLst>
        <a:gs pos="0">
          <a:schemeClr val="accent4">
            <a:lumMod val="67000"/>
          </a:schemeClr>
        </a:gs>
        <a:gs pos="48000">
          <a:schemeClr val="accent4">
            <a:lumMod val="97000"/>
            <a:lumOff val="3000"/>
          </a:schemeClr>
        </a:gs>
        <a:gs pos="100000">
          <a:schemeClr val="accent4">
            <a:lumMod val="60000"/>
            <a:lumOff val="40000"/>
          </a:schemeClr>
        </a:gs>
      </a:gsLst>
      <a:lin ang="16200000" scaled="1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MAQ 1 = UTILIZADO x PROGR.</a:t>
            </a:r>
          </a:p>
        </c:rich>
      </c:tx>
      <c:overlay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title>
    <c:autoTitleDeleted val="0"/>
    <c:plotArea>
      <c:layout>
        <c:manualLayout>
          <c:xMode val="edge"/>
          <c:yMode val="edge"/>
          <c:x val="0.13050957841888022"/>
          <c:y val="0.21815729315531041"/>
          <c:w val="0.83906165256313914"/>
          <c:h val="0.6040389718638167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dLbl>
              <c:idx val="0"/>
              <c:layout>
                <c:manualLayout>
                  <c:x val="5.7845263919016629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D-45BE-BB59-3F2470CB2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DADOS!$B$189:$B$200</c:f>
              <c:numCache>
                <c:formatCode>0</c:formatCode>
                <c:ptCount val="12"/>
                <c:pt idx="0" formatCode="[hh]:mm:ss">
                  <c:v>1.3645833333333333</c:v>
                </c:pt>
              </c:numCache>
            </c:numRef>
          </c:cat>
          <c:val>
            <c:numRef>
              <c:f>DADOS!$C$189:$C$200</c:f>
              <c:numCache>
                <c:formatCode>h:mm:ss</c:formatCode>
                <c:ptCount val="12"/>
                <c:pt idx="0">
                  <c:v>0.41666666666666669</c:v>
                </c:pt>
                <c:pt idx="1">
                  <c:v>0.41666666666666669</c:v>
                </c:pt>
                <c:pt idx="2">
                  <c:v>0.41666666666666669</c:v>
                </c:pt>
                <c:pt idx="3">
                  <c:v>0.41666666666666669</c:v>
                </c:pt>
                <c:pt idx="4">
                  <c:v>0.41666666666666669</c:v>
                </c:pt>
                <c:pt idx="5">
                  <c:v>0.41666666666666669</c:v>
                </c:pt>
                <c:pt idx="6">
                  <c:v>0.41666666666666669</c:v>
                </c:pt>
                <c:pt idx="7">
                  <c:v>0.41666666666666669</c:v>
                </c:pt>
                <c:pt idx="8">
                  <c:v>0.41666666666666669</c:v>
                </c:pt>
                <c:pt idx="9">
                  <c:v>0.41666666666666669</c:v>
                </c:pt>
                <c:pt idx="10">
                  <c:v>0.41666666666666669</c:v>
                </c:pt>
                <c:pt idx="11">
                  <c:v>0.41666666666666669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CBE-44E4-BB6E-F9FD73F1D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03521"/>
        <c:axId val="988901732"/>
      </c:barChart>
      <c:catAx>
        <c:axId val="831703521"/>
        <c:scaling>
          <c:orientation val="minMax"/>
        </c:scaling>
        <c:delete val="0"/>
        <c:axPos val="b"/>
        <c:numFmt formatCode="[hh]:mm:ss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988901732"/>
        <c:crosses val="autoZero"/>
        <c:auto val="1"/>
        <c:lblAlgn val="ctr"/>
        <c:lblOffset val="100"/>
        <c:noMultiLvlLbl val="1"/>
      </c:catAx>
      <c:valAx>
        <c:axId val="98890173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h:mm:ss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831703521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FFFFFF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1130786599273344"/>
          <c:y val="6.3492063492063489E-2"/>
          <c:w val="0.82511134798106567"/>
          <c:h val="0.8642925884264467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DADOS!$D$188</c:f>
              <c:strCache>
                <c:ptCount val="1"/>
                <c:pt idx="0">
                  <c:v>EFETIVADO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DADOS!$A$189:$A$200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DADOS!$D$189:$D$200</c:f>
              <c:numCache>
                <c:formatCode>0.00%</c:formatCode>
                <c:ptCount val="12"/>
                <c:pt idx="0">
                  <c:v>3.2749999999999999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4E0-4374-8015-5146EAD1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86036"/>
        <c:axId val="1876138075"/>
      </c:barChart>
      <c:catAx>
        <c:axId val="298186036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1876138075"/>
        <c:crosses val="autoZero"/>
        <c:auto val="1"/>
        <c:lblAlgn val="ctr"/>
        <c:lblOffset val="100"/>
        <c:noMultiLvlLbl val="1"/>
      </c:catAx>
      <c:valAx>
        <c:axId val="1876138075"/>
        <c:scaling>
          <c:orientation val="minMax"/>
        </c:scaling>
        <c:delete val="0"/>
        <c:axPos val="b"/>
        <c:majorGridlines>
          <c:spPr>
            <a:ln>
              <a:solidFill>
                <a:srgbClr val="F2F2F2"/>
              </a:solidFill>
            </a:ln>
          </c:spPr>
        </c:majorGridlines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1" i="0">
                <a:solidFill>
                  <a:srgbClr val="FFFFFF"/>
                </a:solidFill>
                <a:latin typeface="Calibri"/>
              </a:defRPr>
            </a:pPr>
            <a:endParaRPr lang="pt-BR"/>
          </a:p>
        </c:txPr>
        <c:crossAx val="298186036"/>
        <c:crosses val="max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HORA</a:t>
            </a:r>
            <a:r>
              <a:rPr lang="pt-BR" sz="1600" b="1" baseline="0"/>
              <a:t> DE MANUTENÇÃO MAIO 2022</a:t>
            </a:r>
            <a:endParaRPr lang="pt-BR" sz="1600" b="1"/>
          </a:p>
        </c:rich>
      </c:tx>
      <c:layout>
        <c:manualLayout>
          <c:xMode val="edge"/>
          <c:yMode val="edge"/>
          <c:x val="0.39298387202432195"/>
          <c:y val="2.519685455958907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1-4679-902B-D91460474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'[1]CHINESA 30.24'!$Q$3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'[1]CHINESA 30.24'!$Q$2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1C1-4679-902B-D91460474DDD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'[1]CHINESA 30.24'!$R$3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'[1]CHINESA 30.24'!$R$2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1C1-4679-902B-D91460474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29760"/>
        <c:axId val="37031296"/>
      </c:barChart>
      <c:catAx>
        <c:axId val="37029760"/>
        <c:scaling>
          <c:orientation val="minMax"/>
        </c:scaling>
        <c:delete val="1"/>
        <c:axPos val="b"/>
        <c:majorTickMark val="none"/>
        <c:minorTickMark val="none"/>
        <c:tickLblPos val="nextTo"/>
        <c:crossAx val="37031296"/>
        <c:crosses val="autoZero"/>
        <c:auto val="1"/>
        <c:lblAlgn val="ctr"/>
        <c:lblOffset val="100"/>
        <c:noMultiLvlLbl val="0"/>
      </c:catAx>
      <c:valAx>
        <c:axId val="37031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0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TOTAL O.S</a:t>
            </a:r>
            <a:r>
              <a:rPr lang="en-US" sz="1800" b="1" baseline="0"/>
              <a:t> MAIO 2022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79-4883-A121-091470DF57A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79-4883-A121-091470DF57A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79-4883-A121-091470DF57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GRÁFICOS!$AK$30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79-4883-A121-091470DF57A5}"/>
            </c:ext>
          </c:extLst>
        </c:ser>
        <c:ser>
          <c:idx val="1"/>
          <c:order val="1"/>
          <c:tx>
            <c:v>EM ANDAMENTO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GRÁFICOS!$AH$30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09-42B1-AD3B-53E5F26AAFB4}"/>
            </c:ext>
          </c:extLst>
        </c:ser>
        <c:ser>
          <c:idx val="2"/>
          <c:order val="2"/>
          <c:tx>
            <c:v>CONCLUIDO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GRÁFICOS!$AI$30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09-42B1-AD3B-53E5F26AAFB4}"/>
            </c:ext>
          </c:extLst>
        </c:ser>
        <c:ser>
          <c:idx val="3"/>
          <c:order val="3"/>
          <c:tx>
            <c:v>EM ATRASO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GRÁFICOS!$AJ$30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09-42B1-AD3B-53E5F26AA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081856"/>
        <c:axId val="37083392"/>
      </c:barChart>
      <c:catAx>
        <c:axId val="3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83392"/>
        <c:crosses val="autoZero"/>
        <c:auto val="1"/>
        <c:lblAlgn val="ctr"/>
        <c:lblOffset val="100"/>
        <c:noMultiLvlLbl val="0"/>
      </c:catAx>
      <c:valAx>
        <c:axId val="370833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rgbClr val="000000">
                  <a:alpha val="97000"/>
                </a:srgbClr>
              </a:outerShdw>
            </a:effectLst>
          </c:spPr>
        </c:majorGridlines>
        <c:numFmt formatCode="0" sourceLinked="1"/>
        <c:majorTickMark val="none"/>
        <c:minorTickMark val="none"/>
        <c:tickLblPos val="nextTo"/>
        <c:crossAx val="37081856"/>
        <c:crosses val="autoZero"/>
        <c:crossBetween val="between"/>
      </c:valAx>
      <c:spPr>
        <a:solidFill>
          <a:schemeClr val="bg1"/>
        </a:solidFill>
        <a:ln>
          <a:gradFill flip="none" rotWithShape="1">
            <a:gsLst>
              <a:gs pos="0">
                <a:schemeClr val="accent4">
                  <a:lumMod val="67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32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37</xdr:col>
      <xdr:colOff>0</xdr:colOff>
      <xdr:row>32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43</xdr:col>
      <xdr:colOff>2047875</xdr:colOff>
      <xdr:row>0</xdr:row>
      <xdr:rowOff>0</xdr:rowOff>
    </xdr:from>
    <xdr:ext cx="1247775" cy="1304925"/>
    <xdr:pic>
      <xdr:nvPicPr>
        <xdr:cNvPr id="5" name="image1.png" title="Image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553325" cy="3400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17</xdr:row>
      <xdr:rowOff>180975</xdr:rowOff>
    </xdr:from>
    <xdr:ext cx="7562850" cy="3390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36</xdr:row>
      <xdr:rowOff>0</xdr:rowOff>
    </xdr:from>
    <xdr:ext cx="7553325" cy="3371850"/>
    <xdr:graphicFrame macro="">
      <xdr:nvGraphicFramePr>
        <xdr:cNvPr id="4" name="Chart 3" descr="acac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54</xdr:row>
      <xdr:rowOff>0</xdr:rowOff>
    </xdr:from>
    <xdr:ext cx="7562850" cy="337185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72</xdr:row>
      <xdr:rowOff>0</xdr:rowOff>
    </xdr:from>
    <xdr:ext cx="7562850" cy="33718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0</xdr:colOff>
      <xdr:row>90</xdr:row>
      <xdr:rowOff>0</xdr:rowOff>
    </xdr:from>
    <xdr:ext cx="7562850" cy="337185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13</xdr:col>
      <xdr:colOff>33421</xdr:colOff>
      <xdr:row>0</xdr:row>
      <xdr:rowOff>50132</xdr:rowOff>
    </xdr:from>
    <xdr:ext cx="7553325" cy="3400425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14</xdr:col>
      <xdr:colOff>9525</xdr:colOff>
      <xdr:row>90</xdr:row>
      <xdr:rowOff>9525</xdr:rowOff>
    </xdr:from>
    <xdr:ext cx="7562850" cy="337185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13</xdr:col>
      <xdr:colOff>104775</xdr:colOff>
      <xdr:row>18</xdr:row>
      <xdr:rowOff>0</xdr:rowOff>
    </xdr:from>
    <xdr:ext cx="8029575" cy="3400425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13</xdr:col>
      <xdr:colOff>104775</xdr:colOff>
      <xdr:row>35</xdr:row>
      <xdr:rowOff>180975</xdr:rowOff>
    </xdr:from>
    <xdr:ext cx="8029575" cy="3438525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32</xdr:col>
      <xdr:colOff>1055693</xdr:colOff>
      <xdr:row>50</xdr:row>
      <xdr:rowOff>86591</xdr:rowOff>
    </xdr:from>
    <xdr:ext cx="12160293" cy="6436591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13</xdr:col>
      <xdr:colOff>315211</xdr:colOff>
      <xdr:row>67</xdr:row>
      <xdr:rowOff>173181</xdr:rowOff>
    </xdr:from>
    <xdr:ext cx="9729335" cy="412197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0</xdr:colOff>
      <xdr:row>108</xdr:row>
      <xdr:rowOff>9525</xdr:rowOff>
    </xdr:from>
    <xdr:ext cx="7553325" cy="3371850"/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19050</xdr:colOff>
      <xdr:row>108</xdr:row>
      <xdr:rowOff>19050</xdr:rowOff>
    </xdr:from>
    <xdr:ext cx="7534275" cy="3352800"/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407843</xdr:colOff>
      <xdr:row>161</xdr:row>
      <xdr:rowOff>96116</xdr:rowOff>
    </xdr:from>
    <xdr:ext cx="6391275" cy="2867025"/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12370</xdr:colOff>
      <xdr:row>125</xdr:row>
      <xdr:rowOff>123701</xdr:rowOff>
    </xdr:from>
    <xdr:ext cx="4391025" cy="3200400"/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9</xdr:col>
      <xdr:colOff>308967</xdr:colOff>
      <xdr:row>126</xdr:row>
      <xdr:rowOff>29765</xdr:rowOff>
    </xdr:from>
    <xdr:ext cx="6269235" cy="4122539"/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twoCellAnchor>
    <xdr:from>
      <xdr:col>30</xdr:col>
      <xdr:colOff>0</xdr:colOff>
      <xdr:row>9</xdr:row>
      <xdr:rowOff>16711</xdr:rowOff>
    </xdr:from>
    <xdr:to>
      <xdr:col>33</xdr:col>
      <xdr:colOff>233948</xdr:colOff>
      <xdr:row>24</xdr:row>
      <xdr:rowOff>116974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FD6C40B-E9DB-41FD-B92B-346003549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33</xdr:col>
      <xdr:colOff>1131093</xdr:colOff>
      <xdr:row>9</xdr:row>
      <xdr:rowOff>16711</xdr:rowOff>
    </xdr:from>
    <xdr:to>
      <xdr:col>37</xdr:col>
      <xdr:colOff>1065893</xdr:colOff>
      <xdr:row>24</xdr:row>
      <xdr:rowOff>133685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A196D84D-FC60-4239-B76A-F6ABA61DD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HA%20DE%20ORDENS%20MES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NESA 30.24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M5:AW49" headerRowCount="0">
  <tableColumns count="11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189C2A4C-5B98-4E50-B5AE-970C2C48F3EA}" name="Coluna1" dataDxfId="377">
      <calculatedColumnFormula>SUMPRODUCT((MONTH('ORDEM GERAL 2022'!B5:B9)='ORDEM GERAL 2022'!AT5))</calculatedColumnFormula>
    </tableColumn>
    <tableColumn id="10" xr3:uid="{1D3570D2-F4F3-4715-92EA-6ED78F512FD0}" name="Coluna2"/>
    <tableColumn id="11" xr3:uid="{DCEE6502-2BF7-4D31-BC75-0264DA5599C7}" name="Coluna3"/>
  </tableColumns>
  <tableStyleInfo name="OSM GERAL 201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_6" displayName="Table_6" ref="A105:A107">
  <tableColumns count="1">
    <tableColumn id="1" xr3:uid="{00000000-0010-0000-0100-000001000000}" name="FILIAL"/>
  </tableColumns>
  <tableStyleInfo name="DADO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_7" displayName="Table_7" ref="A133:A135">
  <tableColumns count="1">
    <tableColumn id="1" xr3:uid="{00000000-0010-0000-0200-000001000000}" name="PREV"/>
  </tableColumns>
  <tableStyleInfo name="DADO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_8" displayName="Table_8" ref="A140:A142">
  <tableColumns count="1">
    <tableColumn id="1" xr3:uid="{00000000-0010-0000-0300-000001000000}" name="PREV"/>
  </tableColumns>
  <tableStyleInfo name="DADOS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_9" displayName="Table_9" ref="A68:B71">
  <tableColumns count="2">
    <tableColumn id="1" xr3:uid="{00000000-0010-0000-0400-000001000000}" name="PRODUÇÃO"/>
    <tableColumn id="2" xr3:uid="{5B44BE46-8139-4A40-B505-EA4192D3D1E9}" name="19:30:00"/>
  </tableColumns>
  <tableStyleInfo name="DADOS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_10" displayName="Table_10" ref="A76:A79">
  <tableColumns count="1">
    <tableColumn id="1" xr3:uid="{00000000-0010-0000-0500-000001000000}" name="PRODUÇÃO"/>
  </tableColumns>
  <tableStyleInfo name="DADOS-style 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_11" displayName="Table_11" ref="A126:A128">
  <tableColumns count="1">
    <tableColumn id="1" xr3:uid="{00000000-0010-0000-0600-000001000000}" name="PREV"/>
  </tableColumns>
  <tableStyleInfo name="DADOS-style 6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_12" displayName="Table_12" ref="A174:C185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DOS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_13" displayName="Table_13" ref="A119:A121">
  <tableColumns count="1">
    <tableColumn id="1" xr3:uid="{00000000-0010-0000-0800-000001000000}" name="PREV"/>
  </tableColumns>
  <tableStyleInfo name="DADOS-style 8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_14" displayName="Table_14" ref="A91:A93">
  <tableColumns count="1">
    <tableColumn id="1" xr3:uid="{00000000-0010-0000-0900-000001000000}" name="FILIAL"/>
  </tableColumns>
  <tableStyleInfo name="DADOS-style 9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_15" displayName="Table_15" ref="A112:A114">
  <tableColumns count="1">
    <tableColumn id="1" xr3:uid="{00000000-0010-0000-0A00-000001000000}" name="PREV"/>
  </tableColumns>
  <tableStyleInfo name="DADOS-style 10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e_16" displayName="Table_16" ref="A98:A100">
  <tableColumns count="1">
    <tableColumn id="1" xr3:uid="{00000000-0010-0000-0B00-000001000000}" name="FILIAL"/>
  </tableColumns>
  <tableStyleInfo name="DADOS-style 11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Table_17" displayName="Table_17" ref="W3:CB47" headerRowCount="0">
  <tableColumns count="58">
    <tableColumn id="1" xr3:uid="{00000000-0010-0000-0C00-000001000000}" name="Column1"/>
    <tableColumn id="60" xr3:uid="{E1967FBB-8F57-4204-9038-52501D9870DF}" name="Coluna1" dataDxfId="65">
      <calculatedColumnFormula>SUMPRODUCT((MONTH('ORDEM GERAL 2022'!$B$5:$B$4998)='ORDEM GERAL 2022'!$AT$5)*('ORDEM GERAL 2022'!$W$5:$W$4998)*('ORDEM GERAL 2022'!$G$5:$G$4998='ORDEM GERAL 2022'!$AQ$5)*('ORDEM GERAL 2022'!$C$5:$C$4998='ORDEM GERAL 2022'!AM5))</calculatedColumnFormula>
    </tableColumn>
    <tableColumn id="3" xr3:uid="{00000000-0010-0000-0C00-000003000000}" name="Column3" dataDxfId="64">
      <calculatedColumnFormula>SUMPRODUCT((MONTH('ORDEM GERAL 2022'!$B$5:$B$4998)='ORDEM GERAL 2022'!$AT$6)*('ORDEM GERAL 2022'!$W$5:$W$4998)*('ORDEM GERAL 2022'!$G$5:$G$4998='ORDEM GERAL 2022'!$AQ$5)*('ORDEM GERAL 2022'!$C$5:$C$4998='ORDEM GERAL 2022'!AM5))</calculatedColumnFormula>
    </tableColumn>
    <tableColumn id="4" xr3:uid="{00000000-0010-0000-0C00-000004000000}" name="Column4" dataDxfId="63">
      <calculatedColumnFormula>SUMPRODUCT((MONTH('ORDEM GERAL 2022'!$B$5:$B$4998)='ORDEM GERAL 2022'!$AT$7)*('ORDEM GERAL 2022'!$W$5:$W$4998)*('ORDEM GERAL 2022'!$G$5:$G$4998='ORDEM GERAL 2022'!$AQ$5)*('ORDEM GERAL 2022'!$C$5:$C$4998='ORDEM GERAL 2022'!AM5))</calculatedColumnFormula>
    </tableColumn>
    <tableColumn id="5" xr3:uid="{00000000-0010-0000-0C00-000005000000}" name="Column5" dataDxfId="62">
      <calculatedColumnFormula>SUMPRODUCT((MONTH('ORDEM GERAL 2022'!$B$5:$B$4998)='ORDEM GERAL 2022'!$AT$8)*('ORDEM GERAL 2022'!$W$5:$W$4998)*('ORDEM GERAL 2022'!$G$5:$G$4998='ORDEM GERAL 2022'!$AQ$5)*('ORDEM GERAL 2022'!$C$5:$C$4998='ORDEM GERAL 2022'!AM5))</calculatedColumnFormula>
    </tableColumn>
    <tableColumn id="6" xr3:uid="{00000000-0010-0000-0C00-000006000000}" name="Column6" dataDxfId="61">
      <calculatedColumnFormula>SUMPRODUCT((MONTH('ORDEM GERAL 2022'!$B$5:$B$4998)='ORDEM GERAL 2022'!$AT$9)*('ORDEM GERAL 2022'!$W$5:$W$4998)*('ORDEM GERAL 2022'!$G$5:$G$4998='ORDEM GERAL 2022'!$AQ$5)*('ORDEM GERAL 2022'!$C$5:$C$4998='ORDEM GERAL 2022'!AM5))</calculatedColumnFormula>
    </tableColumn>
    <tableColumn id="7" xr3:uid="{00000000-0010-0000-0C00-000007000000}" name="Column7" dataDxfId="60">
      <calculatedColumnFormula>SUMPRODUCT((MONTH('ORDEM GERAL 2022'!$B$5:$B$4998)='ORDEM GERAL 2022'!$AT$10)*('ORDEM GERAL 2022'!$W$5:$W$4998)*('ORDEM GERAL 2022'!$G$5:$G$4998='ORDEM GERAL 2022'!$AQ$5)*('ORDEM GERAL 2022'!$C$5:$C$4998='ORDEM GERAL 2022'!AM5))</calculatedColumnFormula>
    </tableColumn>
    <tableColumn id="8" xr3:uid="{00000000-0010-0000-0C00-000008000000}" name="Column8" dataDxfId="59">
      <calculatedColumnFormula>SUMPRODUCT((MONTH('ORDEM GERAL 2022'!$B$5:$B$4998)='ORDEM GERAL 2022'!$AT$11)*('ORDEM GERAL 2022'!$W$5:$W$4998)*('ORDEM GERAL 2022'!$G$5:$G$4998='ORDEM GERAL 2022'!$AQ$5)*('ORDEM GERAL 2022'!$C$5:$C$4998='ORDEM GERAL 2022'!AM5))</calculatedColumnFormula>
    </tableColumn>
    <tableColumn id="9" xr3:uid="{00000000-0010-0000-0C00-000009000000}" name="Column9" dataDxfId="58">
      <calculatedColumnFormula>SUMPRODUCT((MONTH('ORDEM GERAL 2022'!$B$5:$B$4998)='ORDEM GERAL 2022'!$AT$12)*('ORDEM GERAL 2022'!$W$5:$W$4998)*('ORDEM GERAL 2022'!$G$5:$G$4998='ORDEM GERAL 2022'!$AQ$5)*('ORDEM GERAL 2022'!$C$5:$C$4998='ORDEM GERAL 2022'!AM5))</calculatedColumnFormula>
    </tableColumn>
    <tableColumn id="10" xr3:uid="{00000000-0010-0000-0C00-00000A000000}" name="Column10" dataDxfId="57">
      <calculatedColumnFormula>SUMPRODUCT((MONTH('ORDEM GERAL 2022'!$B$5:$B$4998)='ORDEM GERAL 2022'!$AT$13)*('ORDEM GERAL 2022'!$W$5:$W$4998)*('ORDEM GERAL 2022'!$G$5:$G$4998='ORDEM GERAL 2022'!$AQ$5)*('ORDEM GERAL 2022'!$C$5:$C$4998='ORDEM GERAL 2022'!AM5))</calculatedColumnFormula>
    </tableColumn>
    <tableColumn id="11" xr3:uid="{00000000-0010-0000-0C00-00000B000000}" name="Column11" dataDxfId="56">
      <calculatedColumnFormula>SUMPRODUCT((MONTH('ORDEM GERAL 2022'!$B$5:$B$4998)='ORDEM GERAL 2022'!$AT$14)*('ORDEM GERAL 2022'!$W$5:$W$4998)*('ORDEM GERAL 2022'!$G$5:$G$4998='ORDEM GERAL 2022'!$AQ$5)*('ORDEM GERAL 2022'!$C$5:$C$4998='ORDEM GERAL 2022'!AM5))</calculatedColumnFormula>
    </tableColumn>
    <tableColumn id="12" xr3:uid="{00000000-0010-0000-0C00-00000C000000}" name="Column12" dataDxfId="55">
      <calculatedColumnFormula>SUMPRODUCT((MONTH('ORDEM GERAL 2022'!$B$5:$B$4998)='ORDEM GERAL 2022'!$AT$15)*('ORDEM GERAL 2022'!$W$5:$W$4998)*('ORDEM GERAL 2022'!$G$5:$G$4998='ORDEM GERAL 2022'!$AQ$5)*('ORDEM GERAL 2022'!$C$5:$C$4998='ORDEM GERAL 2022'!AM5))</calculatedColumnFormula>
    </tableColumn>
    <tableColumn id="13" xr3:uid="{00000000-0010-0000-0C00-00000D000000}" name="Column13" dataDxfId="54">
      <calculatedColumnFormula>SUMPRODUCT((MONTH('ORDEM GERAL 2022'!$B$5:$B$4998)='ORDEM GERAL 2022'!$AT$16)*('ORDEM GERAL 2022'!$W$5:$W$4998)*('ORDEM GERAL 2022'!$G$5:$G$4998='ORDEM GERAL 2022'!$AQ$5)*('ORDEM GERAL 2022'!$C$5:$C$4998='ORDEM GERAL 2022'!AM5))</calculatedColumnFormula>
    </tableColumn>
    <tableColumn id="14" xr3:uid="{00000000-0010-0000-0C00-00000E000000}" name="Column14" dataDxfId="53">
      <calculatedColumnFormula>SUM(Table_17[[#This Row],[Coluna1]:[Column13]])</calculatedColumnFormula>
    </tableColumn>
    <tableColumn id="15" xr3:uid="{00000000-0010-0000-0C00-00000F000000}" name="Column15"/>
    <tableColumn id="16" xr3:uid="{00000000-0010-0000-0C00-000010000000}" name="Column16"/>
    <tableColumn id="17" xr3:uid="{00000000-0010-0000-0C00-000011000000}" name="Column17"/>
    <tableColumn id="18" xr3:uid="{00000000-0010-0000-0C00-000012000000}" name="Column18"/>
    <tableColumn id="2" xr3:uid="{31A80824-F587-4557-A3BF-3812C8260508}" name="Coluna2" dataDxfId="52"/>
    <tableColumn id="57" xr3:uid="{5AAADF6B-C57C-4BC2-BFC3-CD4BDACADBF0}" name="Coluna3" dataDxfId="51"/>
    <tableColumn id="19" xr3:uid="{00000000-0010-0000-0C00-000013000000}" name="Column19"/>
    <tableColumn id="20" xr3:uid="{00000000-0010-0000-0C00-000014000000}" name="Column20"/>
    <tableColumn id="21" xr3:uid="{00000000-0010-0000-0C00-000015000000}" name="Column21" dataDxfId="50">
      <calculatedColumnFormula>SUMPRODUCT((MONTH('ORDEM GERAL 2022'!$B$5:$B$4998)='ORDEM GERAL 2022'!$AT$5)*('ORDEM GERAL 2022'!$W$5:$W$4998)*('ORDEM GERAL 2022'!$G$5:$G$4998='ORDEM GERAL 2022'!$AQ$6)*('ORDEM GERAL 2022'!$C$5:$C$4998='ORDEM GERAL 2022'!AM5))</calculatedColumnFormula>
    </tableColumn>
    <tableColumn id="22" xr3:uid="{00000000-0010-0000-0C00-000016000000}" name="Column22" dataDxfId="49">
      <calculatedColumnFormula>SUMPRODUCT((MONTH('ORDEM GERAL 2022'!$B$5:$B$4998)='ORDEM GERAL 2022'!$AT$6)*('ORDEM GERAL 2022'!$W$5:$W$4998)*('ORDEM GERAL 2022'!$G$5:$G$4998='ORDEM GERAL 2022'!$AQ$6)*('ORDEM GERAL 2022'!$C$5:$C$4998='ORDEM GERAL 2022'!AM5))</calculatedColumnFormula>
    </tableColumn>
    <tableColumn id="23" xr3:uid="{00000000-0010-0000-0C00-000017000000}" name="Column23" dataDxfId="48">
      <calculatedColumnFormula>SUMPRODUCT((MONTH('ORDEM GERAL 2022'!$B$5:$B$4998)='ORDEM GERAL 2022'!$AT$7)*('ORDEM GERAL 2022'!$W$5:$W$4998)*('ORDEM GERAL 2022'!$G$5:$G$4998='ORDEM GERAL 2022'!$AQ$6)*('ORDEM GERAL 2022'!$C$5:$C$4998='ORDEM GERAL 2022'!AM5))</calculatedColumnFormula>
    </tableColumn>
    <tableColumn id="24" xr3:uid="{00000000-0010-0000-0C00-000018000000}" name="Column24" dataDxfId="47">
      <calculatedColumnFormula>SUMPRODUCT((MONTH('ORDEM GERAL 2022'!$B$5:$B$4998)='ORDEM GERAL 2022'!$AT$8)*('ORDEM GERAL 2022'!$W$5:$W$4998)*('ORDEM GERAL 2022'!$G$5:$G$4998='ORDEM GERAL 2022'!$AQ$6)*('ORDEM GERAL 2022'!$C$5:$C$4998='ORDEM GERAL 2022'!AM5))</calculatedColumnFormula>
    </tableColumn>
    <tableColumn id="25" xr3:uid="{00000000-0010-0000-0C00-000019000000}" name="Column25" dataDxfId="46">
      <calculatedColumnFormula>SUMPRODUCT((MONTH('ORDEM GERAL 2022'!$B$5:$B$4998)='ORDEM GERAL 2022'!$AT$9)*('ORDEM GERAL 2022'!$W$5:$W$4998)*('ORDEM GERAL 2022'!$G$5:$G$4998='ORDEM GERAL 2022'!$AQ$6)*('ORDEM GERAL 2022'!$C$5:$C$4998='ORDEM GERAL 2022'!AM5))</calculatedColumnFormula>
    </tableColumn>
    <tableColumn id="26" xr3:uid="{00000000-0010-0000-0C00-00001A000000}" name="Column26" dataDxfId="45">
      <calculatedColumnFormula>SUMPRODUCT((MONTH('ORDEM GERAL 2022'!$B$5:$B$4998)='ORDEM GERAL 2022'!$AT$10)*('ORDEM GERAL 2022'!$W$5:$W$4998)*('ORDEM GERAL 2022'!$G$5:$G$4998='ORDEM GERAL 2022'!$AQ$6)*('ORDEM GERAL 2022'!$C$5:$C$4998='ORDEM GERAL 2022'!AM5))</calculatedColumnFormula>
    </tableColumn>
    <tableColumn id="27" xr3:uid="{00000000-0010-0000-0C00-00001B000000}" name="Column27" dataDxfId="44">
      <calculatedColumnFormula>SUMPRODUCT((MONTH('ORDEM GERAL 2022'!$B$5:$B$4998)='ORDEM GERAL 2022'!$AT$11)*('ORDEM GERAL 2022'!$W$5:$W$4998)*('ORDEM GERAL 2022'!$G$5:$G$4998='ORDEM GERAL 2022'!$AQ$6)*('ORDEM GERAL 2022'!$C$5:$C$4998='ORDEM GERAL 2022'!AM5))</calculatedColumnFormula>
    </tableColumn>
    <tableColumn id="28" xr3:uid="{00000000-0010-0000-0C00-00001C000000}" name="Column28" dataDxfId="43">
      <calculatedColumnFormula>SUMPRODUCT((MONTH('ORDEM GERAL 2022'!$B$5:$B$4998)='ORDEM GERAL 2022'!$AT$12)*('ORDEM GERAL 2022'!$W$5:$W$4998)*('ORDEM GERAL 2022'!$G$5:$G$4998='ORDEM GERAL 2022'!$AQ$6)*('ORDEM GERAL 2022'!$C$5:$C$4998='ORDEM GERAL 2022'!AM5))</calculatedColumnFormula>
    </tableColumn>
    <tableColumn id="29" xr3:uid="{00000000-0010-0000-0C00-00001D000000}" name="Column29" dataDxfId="42">
      <calculatedColumnFormula>SUMPRODUCT((MONTH('ORDEM GERAL 2022'!$B$5:$B$4998)='ORDEM GERAL 2022'!$AT$13)*('ORDEM GERAL 2022'!$W$5:$W$4998)*('ORDEM GERAL 2022'!$G$5:$G$4998='ORDEM GERAL 2022'!$AQ$6)*('ORDEM GERAL 2022'!$C$5:$C$4998='ORDEM GERAL 2022'!AM5))</calculatedColumnFormula>
    </tableColumn>
    <tableColumn id="30" xr3:uid="{00000000-0010-0000-0C00-00001E000000}" name="Column30" dataDxfId="41">
      <calculatedColumnFormula>SUMPRODUCT((MONTH('ORDEM GERAL 2022'!$B$5:$B$4998)='ORDEM GERAL 2022'!$AT$14)*('ORDEM GERAL 2022'!$W$5:$W$4998)*('ORDEM GERAL 2022'!$G$5:$G$4998='ORDEM GERAL 2022'!$AQ$6)*('ORDEM GERAL 2022'!$C$5:$C$4998='ORDEM GERAL 2022'!AM5))</calculatedColumnFormula>
    </tableColumn>
    <tableColumn id="31" xr3:uid="{00000000-0010-0000-0C00-00001F000000}" name="Column31" dataDxfId="40">
      <calculatedColumnFormula>SUMPRODUCT((MONTH('ORDEM GERAL 2022'!$B$5:$B$4998)='ORDEM GERAL 2022'!$AT$15)*('ORDEM GERAL 2022'!$W$5:$W$4998)*('ORDEM GERAL 2022'!$G$5:$G$4998='ORDEM GERAL 2022'!$AQ$6)*('ORDEM GERAL 2022'!$C$5:$C$4998='ORDEM GERAL 2022'!AM5))</calculatedColumnFormula>
    </tableColumn>
    <tableColumn id="32" xr3:uid="{00000000-0010-0000-0C00-000020000000}" name="Column32" dataDxfId="39">
      <calculatedColumnFormula>SUMPRODUCT((MONTH('ORDEM GERAL 2022'!$B$5:$B$4998)='ORDEM GERAL 2022'!$AT$16)*('ORDEM GERAL 2022'!$W$5:$W$4998)*('ORDEM GERAL 2022'!$G$5:$G$4998='ORDEM GERAL 2022'!$AQ$6)*('ORDEM GERAL 2022'!$C$5:$C$4998='ORDEM GERAL 2022'!AM5))</calculatedColumnFormula>
    </tableColumn>
    <tableColumn id="33" xr3:uid="{00000000-0010-0000-0C00-000021000000}" name="Column33" dataDxfId="38">
      <calculatedColumnFormula>SUM(Table_17[[#This Row],[Column21]:[Column32]])</calculatedColumnFormula>
    </tableColumn>
    <tableColumn id="34" xr3:uid="{00000000-0010-0000-0C00-000022000000}" name="Column34"/>
    <tableColumn id="35" xr3:uid="{00000000-0010-0000-0C00-000023000000}" name="Column35"/>
    <tableColumn id="36" xr3:uid="{00000000-0010-0000-0C00-000024000000}" name="Column36"/>
    <tableColumn id="37" xr3:uid="{00000000-0010-0000-0C00-000025000000}" name="Column37"/>
    <tableColumn id="38" xr3:uid="{00000000-0010-0000-0C00-000026000000}" name="Column38"/>
    <tableColumn id="39" xr3:uid="{00000000-0010-0000-0C00-000027000000}" name="Column39"/>
    <tableColumn id="40" xr3:uid="{00000000-0010-0000-0C00-000028000000}" name="Column40" dataDxfId="37">
      <calculatedColumnFormula>SUMPRODUCT((MONTH('ORDEM GERAL 2022'!$B$5:$B$4998)='ORDEM GERAL 2022'!$AT$5)*('ORDEM GERAL 2022'!$W$5:$W$4998)*('ORDEM GERAL 2022'!$G$5:$G$4998='ORDEM GERAL 2022'!$AQ$8)*('ORDEM GERAL 2022'!$C$5:$C$4998='ORDEM GERAL 2022'!AM5))</calculatedColumnFormula>
    </tableColumn>
    <tableColumn id="41" xr3:uid="{00000000-0010-0000-0C00-000029000000}" name="Column41" dataDxfId="36">
      <calculatedColumnFormula>SUMPRODUCT((MONTH('ORDEM GERAL 2022'!$B$5:$B$4998)='ORDEM GERAL 2022'!$AT$6)*('ORDEM GERAL 2022'!$W$5:$W$4998)*('ORDEM GERAL 2022'!$G$5:$G$4998='ORDEM GERAL 2022'!$AQ$8)*('ORDEM GERAL 2022'!$C$5:$C$4998='ORDEM GERAL 2022'!AM5))</calculatedColumnFormula>
    </tableColumn>
    <tableColumn id="42" xr3:uid="{00000000-0010-0000-0C00-00002A000000}" name="Column42" dataDxfId="35">
      <calculatedColumnFormula>SUMPRODUCT((MONTH('ORDEM GERAL 2022'!$B$5:$B$4998)='ORDEM GERAL 2022'!$AT$7)*('ORDEM GERAL 2022'!$W$5:$W$4998)*('ORDEM GERAL 2022'!$G$5:$G$4998='ORDEM GERAL 2022'!$AQ$8)*('ORDEM GERAL 2022'!$C$5:$C$4998='ORDEM GERAL 2022'!AM5))</calculatedColumnFormula>
    </tableColumn>
    <tableColumn id="43" xr3:uid="{00000000-0010-0000-0C00-00002B000000}" name="Column43" dataDxfId="34">
      <calculatedColumnFormula>SUMPRODUCT((MONTH('ORDEM GERAL 2022'!$B$5:$B$4998)='ORDEM GERAL 2022'!$AT$8)*('ORDEM GERAL 2022'!$W$5:$W$4998)*('ORDEM GERAL 2022'!$G$5:$G$4998='ORDEM GERAL 2022'!$AQ$8)*('ORDEM GERAL 2022'!$C$5:$C$4998='ORDEM GERAL 2022'!AM5))</calculatedColumnFormula>
    </tableColumn>
    <tableColumn id="44" xr3:uid="{00000000-0010-0000-0C00-00002C000000}" name="Column44" dataDxfId="33">
      <calculatedColumnFormula>SUMPRODUCT((MONTH('ORDEM GERAL 2022'!$B$5:$B$4998)='ORDEM GERAL 2022'!$AT$9)*('ORDEM GERAL 2022'!$W$5:$W$4998)*('ORDEM GERAL 2022'!$G$5:$G$4998='ORDEM GERAL 2022'!$AQ$8)*('ORDEM GERAL 2022'!$C$5:$C$4998='ORDEM GERAL 2022'!AM5))</calculatedColumnFormula>
    </tableColumn>
    <tableColumn id="45" xr3:uid="{00000000-0010-0000-0C00-00002D000000}" name="Column45" dataDxfId="32">
      <calculatedColumnFormula>SUMPRODUCT((MONTH('ORDEM GERAL 2022'!$B$5:$B$4998)='ORDEM GERAL 2022'!$AT$10)*('ORDEM GERAL 2022'!$W$5:$W$4998)*('ORDEM GERAL 2022'!$G$5:$G$4998='ORDEM GERAL 2022'!$AQ$8)*('ORDEM GERAL 2022'!$C$5:$C$4998='ORDEM GERAL 2022'!AM5))</calculatedColumnFormula>
    </tableColumn>
    <tableColumn id="46" xr3:uid="{00000000-0010-0000-0C00-00002E000000}" name="Column46" dataDxfId="31">
      <calculatedColumnFormula>SUMPRODUCT((MONTH('ORDEM GERAL 2022'!$B$5:$B$4998)='ORDEM GERAL 2022'!$AT$11)*('ORDEM GERAL 2022'!$W$5:$W$4998)*('ORDEM GERAL 2022'!$G$5:$G$4998='ORDEM GERAL 2022'!$AQ$8)*('ORDEM GERAL 2022'!$C$5:$C$4998='ORDEM GERAL 2022'!AM5))</calculatedColumnFormula>
    </tableColumn>
    <tableColumn id="47" xr3:uid="{00000000-0010-0000-0C00-00002F000000}" name="Column47" dataDxfId="30">
      <calculatedColumnFormula>SUMPRODUCT((MONTH('ORDEM GERAL 2022'!$B$5:$B$4998)='ORDEM GERAL 2022'!$AT$12)*('ORDEM GERAL 2022'!$W$5:$W$4998)*('ORDEM GERAL 2022'!$G$5:$G$4998='ORDEM GERAL 2022'!$AQ$8)*('ORDEM GERAL 2022'!$C$5:$C$4998='ORDEM GERAL 2022'!AM5))</calculatedColumnFormula>
    </tableColumn>
    <tableColumn id="48" xr3:uid="{00000000-0010-0000-0C00-000030000000}" name="Column48" dataDxfId="29">
      <calculatedColumnFormula>SUMPRODUCT((MONTH('ORDEM GERAL 2022'!$B$5:$B$4998)='ORDEM GERAL 2022'!$AT$13)*('ORDEM GERAL 2022'!$W$5:$W$4998)*('ORDEM GERAL 2022'!$G$5:$G$4998='ORDEM GERAL 2022'!$AQ$8)*('ORDEM GERAL 2022'!$C$5:$C$4998='ORDEM GERAL 2022'!AM5))</calculatedColumnFormula>
    </tableColumn>
    <tableColumn id="49" xr3:uid="{00000000-0010-0000-0C00-000031000000}" name="Column49" dataDxfId="28">
      <calculatedColumnFormula>SUMPRODUCT((MONTH('ORDEM GERAL 2022'!$B$5:$B$4998)='ORDEM GERAL 2022'!$AT$14)*('ORDEM GERAL 2022'!$W$5:$W$4998)*('ORDEM GERAL 2022'!$G$5:$G$4998='ORDEM GERAL 2022'!$AQ$8)*('ORDEM GERAL 2022'!$C$5:$C$4998='ORDEM GERAL 2022'!AM5))</calculatedColumnFormula>
    </tableColumn>
    <tableColumn id="50" xr3:uid="{00000000-0010-0000-0C00-000032000000}" name="Column50" dataDxfId="27">
      <calculatedColumnFormula>SUMPRODUCT((MONTH('ORDEM GERAL 2022'!$B$5:$B$4998)='ORDEM GERAL 2022'!$AT$15)*('ORDEM GERAL 2022'!$W$5:$W$4998)*('ORDEM GERAL 2022'!$G$5:$G$4998='ORDEM GERAL 2022'!$AQ$8)*('ORDEM GERAL 2022'!$C$5:$C$4998='ORDEM GERAL 2022'!AM5))</calculatedColumnFormula>
    </tableColumn>
    <tableColumn id="51" xr3:uid="{00000000-0010-0000-0C00-000033000000}" name="Column51" dataDxfId="26">
      <calculatedColumnFormula>SUMPRODUCT((MONTH('ORDEM GERAL 2022'!$B$5:$B$4998)='ORDEM GERAL 2022'!$AT$16)*('ORDEM GERAL 2022'!$W$5:$W$4998)*('ORDEM GERAL 2022'!$G$5:$G$4998='ORDEM GERAL 2022'!$AQ$8)*('ORDEM GERAL 2022'!$C$5:$C$4998='ORDEM GERAL 2022'!AM5))</calculatedColumnFormula>
    </tableColumn>
    <tableColumn id="52" xr3:uid="{00000000-0010-0000-0C00-000034000000}" name="Column52" dataDxfId="25">
      <calculatedColumnFormula>SUM(Table_17[[#This Row],[Column40]:[Column51]])</calculatedColumnFormula>
    </tableColumn>
    <tableColumn id="53" xr3:uid="{00000000-0010-0000-0C00-000035000000}" name="Column53"/>
    <tableColumn id="54" xr3:uid="{00000000-0010-0000-0C00-000036000000}" name="Column54"/>
    <tableColumn id="55" xr3:uid="{00000000-0010-0000-0C00-000037000000}" name="Column55"/>
    <tableColumn id="56" xr3:uid="{00000000-0010-0000-0C00-000038000000}" name="Column56"/>
  </tableColumns>
  <tableStyleInfo name="DADOS-style 12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_18" displayName="Table_18" ref="A3:A47">
  <tableColumns count="1">
    <tableColumn id="1" xr3:uid="{00000000-0010-0000-0D00-000001000000}" name="IMP-30.02"/>
  </tableColumns>
  <tableStyleInfo name="DADOS-style 13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_19" displayName="Table_19" ref="B3:U48" headerRowCount="0" totalsRowCount="1">
  <tableColumns count="20">
    <tableColumn id="1" xr3:uid="{00000000-0010-0000-0E00-000001000000}" name="Column1" totalsRowDxfId="24"/>
    <tableColumn id="2" xr3:uid="{00000000-0010-0000-0E00-000002000000}" name="Column2" totalsRowDxfId="23"/>
    <tableColumn id="3" xr3:uid="{00000000-0010-0000-0E00-000003000000}" name="Column3" totalsRowDxfId="22"/>
    <tableColumn id="4" xr3:uid="{00000000-0010-0000-0E00-000004000000}" name="Column4" totalsRowDxfId="21"/>
    <tableColumn id="5" xr3:uid="{00000000-0010-0000-0E00-000005000000}" name="Column5" totalsRowDxfId="20"/>
    <tableColumn id="6" xr3:uid="{00000000-0010-0000-0E00-000006000000}" name="Column6" totalsRowDxfId="19"/>
    <tableColumn id="7" xr3:uid="{00000000-0010-0000-0E00-000007000000}" name="Column7" totalsRowDxfId="18"/>
    <tableColumn id="8" xr3:uid="{00000000-0010-0000-0E00-000008000000}" name="Column8" totalsRowDxfId="17"/>
    <tableColumn id="9" xr3:uid="{00000000-0010-0000-0E00-000009000000}" name="Column9" totalsRowDxfId="16"/>
    <tableColumn id="10" xr3:uid="{00000000-0010-0000-0E00-00000A000000}" name="Column10" totalsRowDxfId="15"/>
    <tableColumn id="11" xr3:uid="{00000000-0010-0000-0E00-00000B000000}" name="Column11" totalsRowDxfId="14"/>
    <tableColumn id="12" xr3:uid="{00000000-0010-0000-0E00-00000C000000}" name="Column12" totalsRowDxfId="13"/>
    <tableColumn id="13" xr3:uid="{00000000-0010-0000-0E00-00000D000000}" name="Column13" totalsRowDxfId="12"/>
    <tableColumn id="14" xr3:uid="{00000000-0010-0000-0E00-00000E000000}" name="Column14" totalsRowDxfId="11"/>
    <tableColumn id="15" xr3:uid="{00000000-0010-0000-0E00-00000F000000}" name="Column15" totalsRowDxfId="10"/>
    <tableColumn id="16" xr3:uid="{00000000-0010-0000-0E00-000010000000}" name="Column16" totalsRowDxfId="9"/>
    <tableColumn id="17" xr3:uid="{00000000-0010-0000-0E00-000011000000}" name="Column17" totalsRowDxfId="8"/>
    <tableColumn id="18" xr3:uid="{00000000-0010-0000-0E00-000012000000}" name="Column18" totalsRowDxfId="7"/>
    <tableColumn id="19" xr3:uid="{00000000-0010-0000-0E00-000013000000}" name="Column19" totalsRowDxfId="6"/>
    <tableColumn id="20" xr3:uid="{00000000-0010-0000-0E00-000014000000}" name="Column20" totalsRowDxfId="5"/>
  </tableColumns>
  <tableStyleInfo name="DADOS-style 1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_20" displayName="Table_20" ref="R164:R166" headerRowCount="0">
  <tableColumns count="1">
    <tableColumn id="1" xr3:uid="{00000000-0010-0000-0F00-000001000000}" name="Column1"/>
  </tableColumns>
  <tableStyleInfo name="DADOS-style 1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le_21" displayName="Table_21" ref="S164:S166">
  <tableColumns count="1">
    <tableColumn id="1" xr3:uid="{00000000-0010-0000-1000-000001000000}" name="COSTA"/>
  </tableColumns>
  <tableStyleInfo name="DADOS-style 16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1000000}" name="Table_22" displayName="Table_22" ref="Q164:Q166">
  <tableColumns count="1">
    <tableColumn id="1" xr3:uid="{00000000-0010-0000-1100-000001000000}" name="COSTA"/>
  </tableColumns>
  <tableStyleInfo name="DADOS-style 17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_23" displayName="Table_23" ref="T164:T166" headerRowCount="0">
  <tableColumns count="1">
    <tableColumn id="1" xr3:uid="{00000000-0010-0000-1200-000001000000}" name="Column1"/>
  </tableColumns>
  <tableStyleInfo name="DADOS-style 18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le_24" displayName="Table_24" ref="R167:R169" headerRowCount="0">
  <tableColumns count="1">
    <tableColumn id="1" xr3:uid="{00000000-0010-0000-1300-000001000000}" name="Column1"/>
  </tableColumns>
  <tableStyleInfo name="DADOS-style 1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_25" displayName="Table_25" ref="Q167:Q169">
  <tableColumns count="1">
    <tableColumn id="1" xr3:uid="{00000000-0010-0000-1400-000001000000}" name="JÚNIOR"/>
  </tableColumns>
  <tableStyleInfo name="DADOS-style 20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Table_26" displayName="Table_26" ref="T167:T169" headerRowCount="0">
  <tableColumns count="1">
    <tableColumn id="1" xr3:uid="{00000000-0010-0000-1500-000001000000}" name="Column1"/>
  </tableColumns>
  <tableStyleInfo name="DADOS-style 21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le_27" displayName="Table_27" ref="S167:S169">
  <tableColumns count="1">
    <tableColumn id="1" xr3:uid="{00000000-0010-0000-1600-000001000000}" name="JÚNIOR"/>
  </tableColumns>
  <tableStyleInfo name="DADOS-style 22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Table_28" displayName="Table_28" ref="A161:A163">
  <tableColumns count="1">
    <tableColumn id="1" xr3:uid="{00000000-0010-0000-1700-000001000000}" name="RAFAEL"/>
  </tableColumns>
  <tableStyleInfo name="DADOS-style 23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Table_29" displayName="Table_29" ref="T161:T163" headerRowCount="0">
  <tableColumns count="1">
    <tableColumn id="1" xr3:uid="{00000000-0010-0000-1800-000001000000}" name="Column1"/>
  </tableColumns>
  <tableStyleInfo name="DADOS-style 2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Table_30" displayName="Table_30" ref="S161:S163">
  <tableColumns count="1">
    <tableColumn id="1" xr3:uid="{00000000-0010-0000-1900-000001000000}" name="JOSÉ PAULO"/>
  </tableColumns>
  <tableStyleInfo name="DADOS-style 25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_31" displayName="Table_31" ref="Q161:Q163">
  <tableColumns count="1">
    <tableColumn id="1" xr3:uid="{00000000-0010-0000-1A00-000001000000}" name="JOSÉ PAULO"/>
  </tableColumns>
  <tableStyleInfo name="DADOS-style 26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Table_32" displayName="Table_32" ref="R161:R163" headerRowCount="0">
  <tableColumns count="1">
    <tableColumn id="1" xr3:uid="{00000000-0010-0000-1B00-000001000000}" name="Column1"/>
  </tableColumns>
  <tableStyleInfo name="DADOS-style 2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Table_33" displayName="Table_33" ref="A164:A166">
  <tableColumns count="1">
    <tableColumn id="1" xr3:uid="{00000000-0010-0000-1C00-000001000000}" name="YURI"/>
  </tableColumns>
  <tableStyleInfo name="DADOS-style 28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Table_34" displayName="Table_34" ref="B167:P169" headerRowCount="0">
  <tableColumns count="15">
    <tableColumn id="1" xr3:uid="{00000000-0010-0000-1D00-000001000000}" name="Column1"/>
    <tableColumn id="2" xr3:uid="{00000000-0010-0000-1D00-000002000000}" name="Column2"/>
    <tableColumn id="3" xr3:uid="{00000000-0010-0000-1D00-000003000000}" name="Column3"/>
    <tableColumn id="4" xr3:uid="{00000000-0010-0000-1D00-000004000000}" name="Column4"/>
    <tableColumn id="5" xr3:uid="{00000000-0010-0000-1D00-000005000000}" name="Column5"/>
    <tableColumn id="6" xr3:uid="{00000000-0010-0000-1D00-000006000000}" name="Column6"/>
    <tableColumn id="7" xr3:uid="{00000000-0010-0000-1D00-000007000000}" name="Column7"/>
    <tableColumn id="8" xr3:uid="{00000000-0010-0000-1D00-000008000000}" name="Column8"/>
    <tableColumn id="9" xr3:uid="{00000000-0010-0000-1D00-000009000000}" name="Column9"/>
    <tableColumn id="10" xr3:uid="{00000000-0010-0000-1D00-00000A000000}" name="Column10"/>
    <tableColumn id="11" xr3:uid="{00000000-0010-0000-1D00-00000B000000}" name="Column11"/>
    <tableColumn id="12" xr3:uid="{00000000-0010-0000-1D00-00000C000000}" name="Column12"/>
    <tableColumn id="13" xr3:uid="{00000000-0010-0000-1D00-00000D000000}" name="Column13"/>
    <tableColumn id="14" xr3:uid="{00000000-0010-0000-1D00-00000E000000}" name="Column14"/>
    <tableColumn id="15" xr3:uid="{00000000-0010-0000-1D00-00000F000000}" name="Column15"/>
  </tableColumns>
  <tableStyleInfo name="DADOS-style 29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Table_35" displayName="Table_35" ref="A167:A169">
  <tableColumns count="1">
    <tableColumn id="1" xr3:uid="{00000000-0010-0000-1E00-000001000000}" name="JÚNIOR"/>
  </tableColumns>
  <tableStyleInfo name="DADOS-style 30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0000000}" name="Table_37" displayName="Table_37" ref="A147:A149">
  <tableColumns count="1">
    <tableColumn id="1" xr3:uid="{00000000-0010-0000-2000-000001000000}" name="PREV"/>
  </tableColumns>
  <tableStyleInfo name="DADOS-style 32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1000000}" name="Table_38" displayName="Table_38" ref="D189:D200" headerRowCount="0">
  <tableColumns count="1">
    <tableColumn id="1" xr3:uid="{00000000-0010-0000-2100-000001000000}" name="Column1"/>
  </tableColumns>
  <tableStyleInfo name="DADOS-style 3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2000000}" name="Table_39" displayName="Table_39" ref="B189:C200" headerRowCount="0">
  <tableColumns count="2">
    <tableColumn id="1" xr3:uid="{00000000-0010-0000-2200-000001000000}" name="Column1"/>
    <tableColumn id="2" xr3:uid="{00000000-0010-0000-2200-000002000000}" name="Column2"/>
  </tableColumns>
  <tableStyleInfo name="DADOS-style 3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3000000}" name="Table_40" displayName="Table_40" ref="A189:A200">
  <tableColumns count="1">
    <tableColumn id="1" xr3:uid="{00000000-0010-0000-2300-000001000000}" name="JAN"/>
  </tableColumns>
  <tableStyleInfo name="DADOS-style 35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14130D-6251-43F4-B67D-E33C790C215F}" name="Table_373" displayName="Table_373" ref="A154:N158" totalsRowCount="1">
  <tableColumns count="14">
    <tableColumn id="1" xr3:uid="{02A08A05-444C-4EFC-B943-6D56E6D79263}" name="Coluna1" totalsRowDxfId="4"/>
    <tableColumn id="2" xr3:uid="{A8EBD846-D8FC-43B3-9E08-432656E04082}" name="Coluna2" dataDxfId="3" totalsRowDxfId="2">
      <calculatedColumnFormula>X48</calculatedColumnFormula>
    </tableColumn>
    <tableColumn id="3" xr3:uid="{E83BB540-E0E2-4B5A-873D-A16D7BC03E62}" name="Coluna3"/>
    <tableColumn id="4" xr3:uid="{7878EC5E-82AC-4AE9-8F4B-1D80C264AFD6}" name="Coluna4"/>
    <tableColumn id="5" xr3:uid="{22FD0699-057E-4C21-8709-3EF7E1B23104}" name="Coluna5"/>
    <tableColumn id="6" xr3:uid="{73668C73-52CE-4838-BCF3-D28CD54E7506}" name="Coluna6"/>
    <tableColumn id="7" xr3:uid="{42B10AE9-027E-4F72-BED1-8C66FCF249E1}" name="Coluna7"/>
    <tableColumn id="8" xr3:uid="{AED59BF0-51CB-460F-B128-80C4566EA944}" name="Coluna8"/>
    <tableColumn id="9" xr3:uid="{08ACC4D6-CEC6-494E-B829-7848A437A25A}" name="Coluna9"/>
    <tableColumn id="10" xr3:uid="{7CBAA3FE-0476-42B1-8E97-384E55B9619C}" name="Coluna10"/>
    <tableColumn id="11" xr3:uid="{E86E9B9D-BB34-4A2C-9510-A16AA4EE8C44}" name="Coluna11"/>
    <tableColumn id="12" xr3:uid="{9DD6AB40-3128-4B8D-9FA2-E76C99BA3227}" name="Coluna12"/>
    <tableColumn id="13" xr3:uid="{E0E16ADD-6440-4B96-ACF9-CD5452D95958}" name="Coluna13"/>
    <tableColumn id="14" xr3:uid="{199A8C4A-051F-49F9-BA37-883A636610BC}" name="Coluna14">
      <calculatedColumnFormula>SUM(Table_373[[#This Row],[Coluna2]:[Coluna13]])</calculatedColumnFormula>
    </tableColumn>
  </tableColumns>
  <tableStyleInfo name="DADOS-style 32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427"/>
  <sheetViews>
    <sheetView showGridLines="0" tabSelected="1" topLeftCell="A5" zoomScale="98" zoomScaleNormal="98" workbookViewId="0">
      <selection activeCell="K8" sqref="K8"/>
    </sheetView>
  </sheetViews>
  <sheetFormatPr defaultColWidth="14.42578125" defaultRowHeight="15" customHeight="1"/>
  <cols>
    <col min="1" max="1" width="6.140625" customWidth="1"/>
    <col min="2" max="2" width="10.5703125" customWidth="1"/>
    <col min="3" max="3" width="24.140625" customWidth="1"/>
    <col min="4" max="4" width="9.42578125" customWidth="1"/>
    <col min="5" max="5" width="7.85546875" customWidth="1"/>
    <col min="6" max="6" width="10.85546875" customWidth="1"/>
    <col min="7" max="7" width="16" customWidth="1"/>
    <col min="8" max="8" width="12" customWidth="1"/>
    <col min="9" max="9" width="40.42578125" customWidth="1"/>
    <col min="10" max="10" width="36.85546875" customWidth="1"/>
    <col min="11" max="11" width="18.28515625" customWidth="1"/>
    <col min="12" max="12" width="19.42578125" customWidth="1"/>
    <col min="13" max="29" width="13.28515625" customWidth="1"/>
    <col min="30" max="35" width="20.42578125" customWidth="1"/>
    <col min="36" max="37" width="27.5703125" customWidth="1"/>
    <col min="38" max="38" width="17" customWidth="1"/>
    <col min="39" max="46" width="31.28515625" customWidth="1"/>
    <col min="47" max="47" width="24.7109375" customWidth="1"/>
    <col min="48" max="48" width="17.140625" customWidth="1"/>
  </cols>
  <sheetData>
    <row r="1" spans="1:50" ht="105" customHeight="1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3"/>
      <c r="AT1" s="244"/>
    </row>
    <row r="2" spans="1:50" ht="40.5" customHeight="1">
      <c r="A2" s="247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</row>
    <row r="3" spans="1:50" ht="81" customHeight="1" thickBot="1">
      <c r="A3" s="1" t="s">
        <v>2</v>
      </c>
      <c r="B3" s="2">
        <f>COUNT(A:A)</f>
        <v>514</v>
      </c>
      <c r="C3" s="252" t="s">
        <v>169</v>
      </c>
      <c r="D3" s="248"/>
      <c r="E3" s="248"/>
      <c r="F3" s="248"/>
      <c r="G3" s="248"/>
      <c r="H3" s="248"/>
      <c r="I3" s="250"/>
      <c r="J3" s="3"/>
      <c r="K3" s="251" t="s">
        <v>3</v>
      </c>
      <c r="L3" s="248"/>
      <c r="M3" s="248"/>
      <c r="N3" s="250"/>
      <c r="O3" s="249" t="s">
        <v>4</v>
      </c>
      <c r="P3" s="248"/>
      <c r="Q3" s="248"/>
      <c r="R3" s="250"/>
      <c r="S3" s="249" t="s">
        <v>5</v>
      </c>
      <c r="T3" s="248"/>
      <c r="U3" s="248"/>
      <c r="V3" s="248"/>
      <c r="W3" s="250"/>
      <c r="X3" s="249" t="s">
        <v>6</v>
      </c>
      <c r="Y3" s="250"/>
      <c r="Z3" s="249" t="s">
        <v>7</v>
      </c>
      <c r="AA3" s="250"/>
      <c r="AB3" s="249" t="s">
        <v>8</v>
      </c>
      <c r="AC3" s="250"/>
      <c r="AD3" s="4"/>
      <c r="AE3" s="5"/>
      <c r="AF3" s="5"/>
      <c r="AG3" s="5"/>
      <c r="AH3" s="5"/>
      <c r="AI3" s="5"/>
      <c r="AJ3" s="5"/>
      <c r="AK3" s="6"/>
      <c r="AL3" s="7"/>
      <c r="AM3" s="253" t="s">
        <v>10</v>
      </c>
      <c r="AN3" s="253"/>
      <c r="AO3" s="253"/>
      <c r="AP3" s="253"/>
      <c r="AQ3" s="253"/>
      <c r="AR3" s="253"/>
      <c r="AS3" s="253"/>
      <c r="AT3" s="253"/>
      <c r="AU3" s="253"/>
      <c r="AV3" s="253"/>
    </row>
    <row r="4" spans="1:50" ht="39" customHeight="1" thickTop="1" thickBot="1">
      <c r="A4" s="8" t="s">
        <v>13</v>
      </c>
      <c r="B4" s="9" t="s">
        <v>15</v>
      </c>
      <c r="C4" s="9" t="s">
        <v>16</v>
      </c>
      <c r="D4" s="9" t="s">
        <v>18</v>
      </c>
      <c r="E4" s="9" t="s">
        <v>19</v>
      </c>
      <c r="F4" s="9" t="s">
        <v>20</v>
      </c>
      <c r="G4" s="9" t="s">
        <v>21</v>
      </c>
      <c r="H4" s="230" t="s">
        <v>23</v>
      </c>
      <c r="I4" s="9" t="s">
        <v>180</v>
      </c>
      <c r="J4" s="9" t="s">
        <v>181</v>
      </c>
      <c r="K4" s="11" t="s">
        <v>25</v>
      </c>
      <c r="L4" s="11" t="s">
        <v>26</v>
      </c>
      <c r="M4" s="12" t="s">
        <v>27</v>
      </c>
      <c r="N4" s="12" t="s">
        <v>28</v>
      </c>
      <c r="O4" s="11" t="s">
        <v>25</v>
      </c>
      <c r="P4" s="11" t="s">
        <v>26</v>
      </c>
      <c r="Q4" s="14" t="s">
        <v>27</v>
      </c>
      <c r="R4" s="14" t="s">
        <v>28</v>
      </c>
      <c r="S4" s="11" t="s">
        <v>25</v>
      </c>
      <c r="T4" s="11" t="s">
        <v>26</v>
      </c>
      <c r="U4" s="14" t="s">
        <v>27</v>
      </c>
      <c r="V4" s="14" t="s">
        <v>28</v>
      </c>
      <c r="W4" s="11" t="s">
        <v>29</v>
      </c>
      <c r="X4" s="11" t="s">
        <v>30</v>
      </c>
      <c r="Y4" s="11" t="s">
        <v>31</v>
      </c>
      <c r="Z4" s="11" t="s">
        <v>31</v>
      </c>
      <c r="AA4" s="11" t="s">
        <v>30</v>
      </c>
      <c r="AB4" s="11" t="s">
        <v>31</v>
      </c>
      <c r="AC4" s="11" t="s">
        <v>30</v>
      </c>
      <c r="AD4" s="11" t="s">
        <v>32</v>
      </c>
      <c r="AE4" s="11" t="s">
        <v>32</v>
      </c>
      <c r="AF4" s="11" t="s">
        <v>32</v>
      </c>
      <c r="AG4" s="11" t="s">
        <v>32</v>
      </c>
      <c r="AH4" s="11" t="s">
        <v>32</v>
      </c>
      <c r="AI4" s="11" t="s">
        <v>182</v>
      </c>
      <c r="AJ4" s="316" t="s">
        <v>35</v>
      </c>
      <c r="AK4" s="16" t="s">
        <v>36</v>
      </c>
      <c r="AL4" s="225" t="s">
        <v>190</v>
      </c>
      <c r="AM4" s="18" t="s">
        <v>37</v>
      </c>
      <c r="AN4" s="19" t="s">
        <v>38</v>
      </c>
      <c r="AO4" s="19" t="s">
        <v>168</v>
      </c>
      <c r="AP4" s="19" t="s">
        <v>41</v>
      </c>
      <c r="AQ4" s="19"/>
      <c r="AR4" s="19" t="s">
        <v>177</v>
      </c>
      <c r="AS4" s="19" t="s">
        <v>178</v>
      </c>
      <c r="AT4" s="20"/>
      <c r="AU4" s="20"/>
      <c r="AV4" s="20" t="s">
        <v>182</v>
      </c>
      <c r="AW4" s="226" t="s">
        <v>190</v>
      </c>
      <c r="AX4">
        <v>1</v>
      </c>
    </row>
    <row r="5" spans="1:50" ht="24" customHeight="1" thickTop="1">
      <c r="A5" s="21">
        <v>1044</v>
      </c>
      <c r="B5" s="22">
        <v>44858</v>
      </c>
      <c r="C5" s="23" t="s">
        <v>123</v>
      </c>
      <c r="D5" s="23" t="s">
        <v>66</v>
      </c>
      <c r="E5" s="23">
        <v>0</v>
      </c>
      <c r="F5" s="23" t="s">
        <v>38</v>
      </c>
      <c r="G5" s="23" t="s">
        <v>172</v>
      </c>
      <c r="H5" s="23" t="s">
        <v>43</v>
      </c>
      <c r="I5" s="24" t="s">
        <v>211</v>
      </c>
      <c r="J5" s="25" t="s">
        <v>212</v>
      </c>
      <c r="K5" s="181">
        <v>44857.375</v>
      </c>
      <c r="L5" s="180">
        <v>44857.520833333336</v>
      </c>
      <c r="M5" s="26"/>
      <c r="N5" s="28">
        <f t="shared" ref="N5:N259" si="0">IF(AND($M5="S",OR($E5=1,$E5=2,$E5=3)),1,IF(AND($M5="S",$E5=0,$E5&lt;&gt;""),1.25,0))/24</f>
        <v>0</v>
      </c>
      <c r="O5" s="26"/>
      <c r="P5" s="26"/>
      <c r="Q5" s="26"/>
      <c r="R5" s="28">
        <f t="shared" ref="R5:R259" si="1">IF(AND($Q5="S",OR($E5=1,$E5=2,$E5=3)),1,IF(AND($Q5="S",$E5=0,$E5&lt;&gt;""),1.25,0))/24</f>
        <v>0</v>
      </c>
      <c r="S5" s="26"/>
      <c r="T5" s="26"/>
      <c r="U5" s="26"/>
      <c r="V5" s="28">
        <f t="shared" ref="V5:V259" si="2">IF(AND($U5="S",OR($E5=1,$E5=2,$E5=3)),1,IF(AND($U5="S",$E5=0,$E5&lt;&gt;""),1.25,0))/24</f>
        <v>0</v>
      </c>
      <c r="W5" s="26">
        <f t="shared" ref="W5:W259" si="3">(L5-K5)+(P5-O5)+(T5-S5)-V5-R5-N5</f>
        <v>0.14583333333575865</v>
      </c>
      <c r="X5" s="26" t="str">
        <f t="shared" ref="X5:X259" si="4">IF(AND($G5="PREV",$H5="ELET"),($L5-$K5)+($P5-$O5)+($T5-$S5),"")</f>
        <v/>
      </c>
      <c r="Y5" s="26" t="str">
        <f t="shared" ref="Y5:Y259" si="5">IF(AND($G5="PREV",$H5="MEC"),($L5-$K5)+($P5-$O5)+($T5-$S5),"")</f>
        <v/>
      </c>
      <c r="Z5" s="26" t="str">
        <f t="shared" ref="Z5:Z259" si="6">IF(AND($G5="CORR",$H5="MEC"),($L5-$K5)+($P5-$O5)+($T5-$S5),"")</f>
        <v/>
      </c>
      <c r="AA5" s="26" t="str">
        <f t="shared" ref="AA5:AA259" si="7">IF(AND($G5="CORR",$H5="ELET"),($L5-$K5)+($P5-$O5)+($T5-$S5),"")</f>
        <v/>
      </c>
      <c r="AB5" s="26" t="str">
        <f t="shared" ref="AB5:AB259" si="8">IF(AND($G5="PAR",$H5="MEC"),($L5-$K5)+($P5-$O5)+($T5-$S5),"")</f>
        <v/>
      </c>
      <c r="AC5" s="26" t="str">
        <f t="shared" ref="AC5:AC259" si="9">IF(AND($G5="PAR",$H5="ELET"),($L5-$K5)+($P5-$O5)+($T5-$S5),"")</f>
        <v/>
      </c>
      <c r="AD5" s="34" t="s">
        <v>116</v>
      </c>
      <c r="AE5" s="35" t="s">
        <v>115</v>
      </c>
      <c r="AF5" s="35" t="s">
        <v>117</v>
      </c>
      <c r="AG5" s="35" t="s">
        <v>170</v>
      </c>
      <c r="AH5" s="35" t="s">
        <v>170</v>
      </c>
      <c r="AI5" s="35" t="s">
        <v>187</v>
      </c>
      <c r="AJ5" s="37" t="s">
        <v>71</v>
      </c>
      <c r="AK5" s="38" t="s">
        <v>213</v>
      </c>
      <c r="AL5" s="17"/>
      <c r="AM5" s="39" t="s">
        <v>121</v>
      </c>
      <c r="AN5" s="40" t="s">
        <v>64</v>
      </c>
      <c r="AO5" s="40" t="s">
        <v>116</v>
      </c>
      <c r="AP5" s="40" t="s">
        <v>65</v>
      </c>
      <c r="AQ5" s="40" t="s">
        <v>174</v>
      </c>
      <c r="AR5" s="198">
        <v>44562</v>
      </c>
      <c r="AS5" s="198">
        <v>44592</v>
      </c>
      <c r="AT5" s="41">
        <v>1</v>
      </c>
      <c r="AU5" s="17">
        <f>SUMPRODUCT((MONTH('ORDEM GERAL 2022'!B5:B9)='ORDEM GERAL 2022'!AT5))</f>
        <v>0</v>
      </c>
      <c r="AV5" s="222" t="s">
        <v>187</v>
      </c>
      <c r="AW5" s="227" t="s">
        <v>191</v>
      </c>
      <c r="AX5">
        <v>1</v>
      </c>
    </row>
    <row r="6" spans="1:50" ht="24" customHeight="1">
      <c r="A6" s="42">
        <v>1045</v>
      </c>
      <c r="B6" s="43">
        <v>44858</v>
      </c>
      <c r="C6" s="44" t="s">
        <v>134</v>
      </c>
      <c r="D6" s="44" t="s">
        <v>66</v>
      </c>
      <c r="E6" s="44">
        <v>3</v>
      </c>
      <c r="F6" s="44" t="s">
        <v>38</v>
      </c>
      <c r="G6" s="23" t="s">
        <v>172</v>
      </c>
      <c r="H6" s="44" t="s">
        <v>70</v>
      </c>
      <c r="I6" s="45" t="s">
        <v>215</v>
      </c>
      <c r="J6" s="25" t="s">
        <v>216</v>
      </c>
      <c r="K6" s="181">
        <v>44858.666666666664</v>
      </c>
      <c r="L6" s="180">
        <v>44858.680555555555</v>
      </c>
      <c r="M6" s="26" t="s">
        <v>67</v>
      </c>
      <c r="N6" s="28">
        <f t="shared" si="0"/>
        <v>0</v>
      </c>
      <c r="O6" s="26"/>
      <c r="P6" s="26"/>
      <c r="Q6" s="26"/>
      <c r="R6" s="28">
        <f t="shared" si="1"/>
        <v>0</v>
      </c>
      <c r="S6" s="26"/>
      <c r="T6" s="26"/>
      <c r="U6" s="26"/>
      <c r="V6" s="28">
        <f t="shared" si="2"/>
        <v>0</v>
      </c>
      <c r="W6" s="26">
        <f t="shared" si="3"/>
        <v>1.3888888890505768E-2</v>
      </c>
      <c r="X6" s="26" t="str">
        <f t="shared" si="4"/>
        <v/>
      </c>
      <c r="Y6" s="26" t="str">
        <f t="shared" si="5"/>
        <v/>
      </c>
      <c r="Z6" s="26" t="str">
        <f t="shared" si="6"/>
        <v/>
      </c>
      <c r="AA6" s="26" t="str">
        <f t="shared" si="7"/>
        <v/>
      </c>
      <c r="AB6" s="26" t="str">
        <f t="shared" si="8"/>
        <v/>
      </c>
      <c r="AC6" s="26" t="str">
        <f t="shared" si="9"/>
        <v/>
      </c>
      <c r="AD6" s="34" t="s">
        <v>116</v>
      </c>
      <c r="AE6" s="47" t="s">
        <v>117</v>
      </c>
      <c r="AF6" s="47" t="s">
        <v>170</v>
      </c>
      <c r="AG6" s="47" t="s">
        <v>170</v>
      </c>
      <c r="AH6" s="47"/>
      <c r="AI6" s="35" t="s">
        <v>187</v>
      </c>
      <c r="AJ6" s="49" t="s">
        <v>57</v>
      </c>
      <c r="AK6" s="50" t="s">
        <v>217</v>
      </c>
      <c r="AL6" s="17"/>
      <c r="AM6" s="40" t="s">
        <v>122</v>
      </c>
      <c r="AN6" s="40" t="s">
        <v>69</v>
      </c>
      <c r="AO6" s="40" t="s">
        <v>115</v>
      </c>
      <c r="AP6" s="317" t="s">
        <v>228</v>
      </c>
      <c r="AQ6" s="40" t="s">
        <v>172</v>
      </c>
      <c r="AR6" s="198">
        <v>44593</v>
      </c>
      <c r="AS6" s="198">
        <v>44620</v>
      </c>
      <c r="AT6" s="41">
        <v>2</v>
      </c>
      <c r="AU6" s="17">
        <f>SUMPRODUCT((MONTH('ORDEM GERAL 2022'!B6:B10)='ORDEM GERAL 2022'!AT6))</f>
        <v>0</v>
      </c>
      <c r="AV6" s="223" t="s">
        <v>186</v>
      </c>
      <c r="AW6" s="228" t="s">
        <v>192</v>
      </c>
      <c r="AX6">
        <v>1</v>
      </c>
    </row>
    <row r="7" spans="1:50" ht="24" customHeight="1">
      <c r="A7" s="42">
        <v>1048</v>
      </c>
      <c r="B7" s="43">
        <v>44859</v>
      </c>
      <c r="C7" s="44" t="s">
        <v>126</v>
      </c>
      <c r="D7" s="44" t="s">
        <v>66</v>
      </c>
      <c r="E7" s="44">
        <v>1</v>
      </c>
      <c r="F7" s="44" t="s">
        <v>38</v>
      </c>
      <c r="G7" s="23" t="s">
        <v>174</v>
      </c>
      <c r="H7" s="44" t="s">
        <v>43</v>
      </c>
      <c r="I7" s="45" t="s">
        <v>218</v>
      </c>
      <c r="J7" s="25" t="s">
        <v>219</v>
      </c>
      <c r="K7" s="182">
        <v>44859.338888888888</v>
      </c>
      <c r="L7" s="180">
        <v>44859.368055555555</v>
      </c>
      <c r="M7" s="26"/>
      <c r="N7" s="28">
        <f t="shared" si="0"/>
        <v>0</v>
      </c>
      <c r="O7" s="26"/>
      <c r="P7" s="26"/>
      <c r="Q7" s="26"/>
      <c r="R7" s="28">
        <f t="shared" si="1"/>
        <v>0</v>
      </c>
      <c r="S7" s="26"/>
      <c r="T7" s="26"/>
      <c r="U7" s="26"/>
      <c r="V7" s="28">
        <f t="shared" si="2"/>
        <v>0</v>
      </c>
      <c r="W7" s="26">
        <f t="shared" si="3"/>
        <v>2.9166666667151731E-2</v>
      </c>
      <c r="X7" s="26" t="str">
        <f t="shared" si="4"/>
        <v/>
      </c>
      <c r="Y7" s="26" t="str">
        <f t="shared" si="5"/>
        <v/>
      </c>
      <c r="Z7" s="26" t="str">
        <f t="shared" si="6"/>
        <v/>
      </c>
      <c r="AA7" s="26" t="str">
        <f t="shared" si="7"/>
        <v/>
      </c>
      <c r="AB7" s="26" t="str">
        <f t="shared" si="8"/>
        <v/>
      </c>
      <c r="AC7" s="26" t="str">
        <f t="shared" si="9"/>
        <v/>
      </c>
      <c r="AD7" s="34" t="s">
        <v>115</v>
      </c>
      <c r="AE7" s="47" t="s">
        <v>116</v>
      </c>
      <c r="AF7" s="47"/>
      <c r="AG7" s="47"/>
      <c r="AH7" s="47"/>
      <c r="AI7" s="35" t="s">
        <v>187</v>
      </c>
      <c r="AJ7" s="49" t="s">
        <v>57</v>
      </c>
      <c r="AK7" s="50" t="s">
        <v>220</v>
      </c>
      <c r="AL7" s="17"/>
      <c r="AM7" s="40" t="s">
        <v>123</v>
      </c>
      <c r="AN7" s="40" t="s">
        <v>72</v>
      </c>
      <c r="AO7" s="183" t="s">
        <v>170</v>
      </c>
      <c r="AP7" s="40" t="s">
        <v>217</v>
      </c>
      <c r="AQ7" s="40" t="s">
        <v>173</v>
      </c>
      <c r="AR7" s="198">
        <v>44621</v>
      </c>
      <c r="AS7" s="198">
        <v>44651</v>
      </c>
      <c r="AT7" s="41">
        <v>3</v>
      </c>
      <c r="AU7" s="17">
        <f>SUMPRODUCT((MONTH('ORDEM GERAL 2022'!B7:B11)='ORDEM GERAL 2022'!AT7))</f>
        <v>0</v>
      </c>
      <c r="AV7" s="224" t="s">
        <v>188</v>
      </c>
      <c r="AX7">
        <v>1</v>
      </c>
    </row>
    <row r="8" spans="1:50" ht="24" customHeight="1">
      <c r="A8" s="42">
        <v>1049</v>
      </c>
      <c r="B8" s="43">
        <v>44859</v>
      </c>
      <c r="C8" s="44" t="s">
        <v>118</v>
      </c>
      <c r="D8" s="44" t="s">
        <v>66</v>
      </c>
      <c r="E8" s="44">
        <v>2</v>
      </c>
      <c r="F8" s="44" t="s">
        <v>38</v>
      </c>
      <c r="G8" s="23" t="s">
        <v>172</v>
      </c>
      <c r="H8" s="44" t="s">
        <v>70</v>
      </c>
      <c r="I8" s="45" t="s">
        <v>221</v>
      </c>
      <c r="J8" s="25" t="s">
        <v>222</v>
      </c>
      <c r="K8" s="181">
        <v>44859.368750000001</v>
      </c>
      <c r="L8" s="180">
        <v>44859.520833333336</v>
      </c>
      <c r="M8" s="26"/>
      <c r="N8" s="28">
        <f t="shared" si="0"/>
        <v>0</v>
      </c>
      <c r="O8" s="26"/>
      <c r="P8" s="26"/>
      <c r="Q8" s="26"/>
      <c r="R8" s="28">
        <f t="shared" si="1"/>
        <v>0</v>
      </c>
      <c r="S8" s="26"/>
      <c r="T8" s="26"/>
      <c r="U8" s="26"/>
      <c r="V8" s="28">
        <f t="shared" si="2"/>
        <v>0</v>
      </c>
      <c r="W8" s="26">
        <f t="shared" si="3"/>
        <v>0.15208333333430346</v>
      </c>
      <c r="X8" s="26" t="str">
        <f t="shared" si="4"/>
        <v/>
      </c>
      <c r="Y8" s="26" t="str">
        <f t="shared" si="5"/>
        <v/>
      </c>
      <c r="Z8" s="26" t="str">
        <f t="shared" si="6"/>
        <v/>
      </c>
      <c r="AA8" s="26" t="str">
        <f t="shared" si="7"/>
        <v/>
      </c>
      <c r="AB8" s="26" t="str">
        <f t="shared" si="8"/>
        <v/>
      </c>
      <c r="AC8" s="26" t="str">
        <f t="shared" si="9"/>
        <v/>
      </c>
      <c r="AD8" s="34" t="s">
        <v>116</v>
      </c>
      <c r="AE8" s="47" t="s">
        <v>115</v>
      </c>
      <c r="AF8" s="47" t="s">
        <v>117</v>
      </c>
      <c r="AG8" s="47"/>
      <c r="AH8" s="47"/>
      <c r="AI8" s="35" t="s">
        <v>187</v>
      </c>
      <c r="AJ8" s="49" t="s">
        <v>57</v>
      </c>
      <c r="AK8" s="50" t="s">
        <v>223</v>
      </c>
      <c r="AL8" s="17"/>
      <c r="AM8" s="40" t="s">
        <v>118</v>
      </c>
      <c r="AN8" s="40" t="s">
        <v>75</v>
      </c>
      <c r="AO8" s="40" t="s">
        <v>209</v>
      </c>
      <c r="AP8" s="183" t="s">
        <v>223</v>
      </c>
      <c r="AQ8" s="40" t="s">
        <v>73</v>
      </c>
      <c r="AR8" s="198">
        <v>44652</v>
      </c>
      <c r="AS8" s="198">
        <v>44681</v>
      </c>
      <c r="AT8" s="41">
        <v>4</v>
      </c>
      <c r="AU8" s="17">
        <f>SUMPRODUCT((MONTH('ORDEM GERAL 2022'!B8:B12)='ORDEM GERAL 2022'!AT8))</f>
        <v>0</v>
      </c>
      <c r="AX8">
        <v>1</v>
      </c>
    </row>
    <row r="9" spans="1:50" ht="24" customHeight="1">
      <c r="A9" s="42">
        <v>1050</v>
      </c>
      <c r="B9" s="43">
        <v>44859</v>
      </c>
      <c r="C9" s="44" t="s">
        <v>119</v>
      </c>
      <c r="D9" s="44" t="s">
        <v>66</v>
      </c>
      <c r="E9" s="44">
        <v>1</v>
      </c>
      <c r="F9" s="44" t="s">
        <v>38</v>
      </c>
      <c r="G9" s="23" t="s">
        <v>172</v>
      </c>
      <c r="H9" s="44" t="s">
        <v>70</v>
      </c>
      <c r="I9" s="314" t="s">
        <v>224</v>
      </c>
      <c r="J9" s="315" t="s">
        <v>225</v>
      </c>
      <c r="K9" s="181">
        <v>44859.458333333336</v>
      </c>
      <c r="L9" s="180">
        <v>44859.472222222219</v>
      </c>
      <c r="M9" s="26"/>
      <c r="N9" s="28">
        <f t="shared" si="0"/>
        <v>0</v>
      </c>
      <c r="O9" s="26"/>
      <c r="P9" s="26"/>
      <c r="Q9" s="26"/>
      <c r="R9" s="28">
        <f t="shared" si="1"/>
        <v>0</v>
      </c>
      <c r="S9" s="26"/>
      <c r="T9" s="26"/>
      <c r="U9" s="26"/>
      <c r="V9" s="28">
        <f t="shared" si="2"/>
        <v>0</v>
      </c>
      <c r="W9" s="26">
        <f t="shared" si="3"/>
        <v>1.3888888883229811E-2</v>
      </c>
      <c r="X9" s="26" t="str">
        <f t="shared" si="4"/>
        <v/>
      </c>
      <c r="Y9" s="26" t="str">
        <f t="shared" si="5"/>
        <v/>
      </c>
      <c r="Z9" s="26" t="str">
        <f t="shared" si="6"/>
        <v/>
      </c>
      <c r="AA9" s="26" t="str">
        <f t="shared" si="7"/>
        <v/>
      </c>
      <c r="AB9" s="26" t="str">
        <f t="shared" si="8"/>
        <v/>
      </c>
      <c r="AC9" s="26" t="str">
        <f t="shared" si="9"/>
        <v/>
      </c>
      <c r="AD9" s="34" t="s">
        <v>117</v>
      </c>
      <c r="AE9" s="47"/>
      <c r="AF9" s="47"/>
      <c r="AG9" s="47"/>
      <c r="AH9" s="47"/>
      <c r="AI9" s="35" t="s">
        <v>187</v>
      </c>
      <c r="AJ9" s="49" t="s">
        <v>71</v>
      </c>
      <c r="AK9" s="50" t="s">
        <v>223</v>
      </c>
      <c r="AL9" s="17"/>
      <c r="AM9" s="40" t="s">
        <v>124</v>
      </c>
      <c r="AN9" s="40"/>
      <c r="AO9" s="40" t="s">
        <v>117</v>
      </c>
      <c r="AP9" s="40" t="s">
        <v>80</v>
      </c>
      <c r="AQ9" s="40" t="s">
        <v>175</v>
      </c>
      <c r="AR9" s="198">
        <v>44682</v>
      </c>
      <c r="AS9" s="198">
        <v>44712</v>
      </c>
      <c r="AT9" s="41">
        <v>5</v>
      </c>
      <c r="AU9" s="17">
        <f>SUMPRODUCT((MONTH('ORDEM GERAL 2022'!B9:B13)='ORDEM GERAL 2022'!AT9))</f>
        <v>0</v>
      </c>
      <c r="AX9">
        <v>1</v>
      </c>
    </row>
    <row r="10" spans="1:50" ht="24" customHeight="1">
      <c r="A10" s="42">
        <v>1047</v>
      </c>
      <c r="B10" s="43">
        <v>44859</v>
      </c>
      <c r="C10" s="44" t="s">
        <v>155</v>
      </c>
      <c r="D10" s="44" t="s">
        <v>66</v>
      </c>
      <c r="E10" s="44">
        <v>2</v>
      </c>
      <c r="F10" s="44" t="s">
        <v>38</v>
      </c>
      <c r="G10" s="23" t="s">
        <v>174</v>
      </c>
      <c r="H10" s="44" t="s">
        <v>43</v>
      </c>
      <c r="I10" s="314" t="s">
        <v>226</v>
      </c>
      <c r="J10" s="315" t="s">
        <v>227</v>
      </c>
      <c r="K10" s="181">
        <v>44859.550694444442</v>
      </c>
      <c r="L10" s="180">
        <v>44859.564583333333</v>
      </c>
      <c r="M10" s="26"/>
      <c r="N10" s="28">
        <f t="shared" si="0"/>
        <v>0</v>
      </c>
      <c r="O10" s="26"/>
      <c r="P10" s="26"/>
      <c r="Q10" s="26"/>
      <c r="R10" s="28">
        <f t="shared" si="1"/>
        <v>0</v>
      </c>
      <c r="S10" s="26"/>
      <c r="T10" s="26"/>
      <c r="U10" s="26"/>
      <c r="V10" s="28">
        <f t="shared" si="2"/>
        <v>0</v>
      </c>
      <c r="W10" s="26">
        <f t="shared" si="3"/>
        <v>1.3888888890505768E-2</v>
      </c>
      <c r="X10" s="26" t="str">
        <f t="shared" si="4"/>
        <v/>
      </c>
      <c r="Y10" s="26" t="str">
        <f t="shared" si="5"/>
        <v/>
      </c>
      <c r="Z10" s="26" t="str">
        <f t="shared" si="6"/>
        <v/>
      </c>
      <c r="AA10" s="26" t="str">
        <f t="shared" si="7"/>
        <v/>
      </c>
      <c r="AB10" s="26" t="str">
        <f t="shared" si="8"/>
        <v/>
      </c>
      <c r="AC10" s="26" t="str">
        <f t="shared" si="9"/>
        <v/>
      </c>
      <c r="AD10" s="34" t="s">
        <v>115</v>
      </c>
      <c r="AE10" s="47" t="s">
        <v>170</v>
      </c>
      <c r="AF10" s="47"/>
      <c r="AG10" s="47"/>
      <c r="AH10" s="47"/>
      <c r="AI10" s="35" t="s">
        <v>187</v>
      </c>
      <c r="AJ10" s="58" t="s">
        <v>71</v>
      </c>
      <c r="AK10" s="58" t="s">
        <v>228</v>
      </c>
      <c r="AL10" s="17"/>
      <c r="AM10" s="40" t="s">
        <v>125</v>
      </c>
      <c r="AN10" s="40"/>
      <c r="AO10" s="40"/>
      <c r="AP10" s="40" t="s">
        <v>220</v>
      </c>
      <c r="AQ10" s="40" t="s">
        <v>176</v>
      </c>
      <c r="AR10" s="198">
        <v>44713</v>
      </c>
      <c r="AS10" s="198">
        <v>44742</v>
      </c>
      <c r="AT10" s="41">
        <v>6</v>
      </c>
      <c r="AU10" s="17">
        <f>SUMPRODUCT((MONTH('ORDEM GERAL 2022'!B10:B14)='ORDEM GERAL 2022'!AT10))</f>
        <v>0</v>
      </c>
      <c r="AX10">
        <v>1</v>
      </c>
    </row>
    <row r="11" spans="1:50" ht="24" customHeight="1">
      <c r="A11" s="42">
        <v>7</v>
      </c>
      <c r="B11" s="43">
        <v>42128</v>
      </c>
      <c r="C11" s="44" t="s">
        <v>136</v>
      </c>
      <c r="D11" s="44" t="s">
        <v>66</v>
      </c>
      <c r="E11" s="44">
        <v>1</v>
      </c>
      <c r="F11" s="44" t="s">
        <v>64</v>
      </c>
      <c r="G11" s="23" t="s">
        <v>174</v>
      </c>
      <c r="H11" s="44" t="s">
        <v>43</v>
      </c>
      <c r="I11" s="59"/>
      <c r="J11" s="25"/>
      <c r="K11" s="46"/>
      <c r="L11" s="26"/>
      <c r="M11" s="26"/>
      <c r="N11" s="28">
        <f t="shared" si="0"/>
        <v>0</v>
      </c>
      <c r="O11" s="26"/>
      <c r="P11" s="26"/>
      <c r="Q11" s="26"/>
      <c r="R11" s="28">
        <f t="shared" si="1"/>
        <v>0</v>
      </c>
      <c r="S11" s="26"/>
      <c r="T11" s="26"/>
      <c r="U11" s="26"/>
      <c r="V11" s="28">
        <f t="shared" si="2"/>
        <v>0</v>
      </c>
      <c r="W11" s="26">
        <f t="shared" si="3"/>
        <v>0</v>
      </c>
      <c r="X11" s="26" t="str">
        <f t="shared" si="4"/>
        <v/>
      </c>
      <c r="Y11" s="26" t="str">
        <f t="shared" si="5"/>
        <v/>
      </c>
      <c r="Z11" s="26" t="str">
        <f t="shared" si="6"/>
        <v/>
      </c>
      <c r="AA11" s="26" t="str">
        <f t="shared" si="7"/>
        <v/>
      </c>
      <c r="AB11" s="26" t="str">
        <f t="shared" si="8"/>
        <v/>
      </c>
      <c r="AC11" s="26" t="str">
        <f t="shared" si="9"/>
        <v/>
      </c>
      <c r="AD11" s="34"/>
      <c r="AE11" s="47"/>
      <c r="AF11" s="47"/>
      <c r="AG11" s="47"/>
      <c r="AH11" s="47"/>
      <c r="AI11" s="35"/>
      <c r="AJ11" s="58" t="s">
        <v>57</v>
      </c>
      <c r="AK11" s="58" t="s">
        <v>76</v>
      </c>
      <c r="AL11" s="17"/>
      <c r="AM11" s="40" t="s">
        <v>120</v>
      </c>
      <c r="AN11" s="40"/>
      <c r="AO11" s="40"/>
      <c r="AP11" s="40" t="s">
        <v>84</v>
      </c>
      <c r="AQ11" s="40"/>
      <c r="AR11" s="198">
        <v>44743</v>
      </c>
      <c r="AS11" s="198">
        <v>44773</v>
      </c>
      <c r="AT11" s="41">
        <v>7</v>
      </c>
      <c r="AU11" s="17">
        <f>SUMPRODUCT((MONTH('ORDEM GERAL 2022'!B11:B15)='ORDEM GERAL 2022'!AT11))</f>
        <v>0</v>
      </c>
      <c r="AX11">
        <v>1</v>
      </c>
    </row>
    <row r="12" spans="1:50" ht="24" customHeight="1">
      <c r="A12" s="42">
        <v>8</v>
      </c>
      <c r="B12" s="43">
        <v>44686</v>
      </c>
      <c r="C12" s="44" t="s">
        <v>161</v>
      </c>
      <c r="D12" s="44" t="s">
        <v>66</v>
      </c>
      <c r="E12" s="44">
        <v>2</v>
      </c>
      <c r="F12" s="44" t="s">
        <v>64</v>
      </c>
      <c r="G12" s="23" t="s">
        <v>172</v>
      </c>
      <c r="H12" s="44" t="s">
        <v>70</v>
      </c>
      <c r="I12" s="59"/>
      <c r="J12" s="25"/>
      <c r="K12" s="60"/>
      <c r="L12" s="61"/>
      <c r="M12" s="61"/>
      <c r="N12" s="62">
        <f t="shared" si="0"/>
        <v>0</v>
      </c>
      <c r="O12" s="61"/>
      <c r="P12" s="61"/>
      <c r="Q12" s="61"/>
      <c r="R12" s="62">
        <f t="shared" si="1"/>
        <v>0</v>
      </c>
      <c r="S12" s="61"/>
      <c r="T12" s="61"/>
      <c r="U12" s="61"/>
      <c r="V12" s="62">
        <f t="shared" si="2"/>
        <v>0</v>
      </c>
      <c r="W12" s="61">
        <f t="shared" si="3"/>
        <v>0</v>
      </c>
      <c r="X12" s="61" t="str">
        <f t="shared" si="4"/>
        <v/>
      </c>
      <c r="Y12" s="61" t="str">
        <f t="shared" si="5"/>
        <v/>
      </c>
      <c r="Z12" s="61" t="str">
        <f t="shared" si="6"/>
        <v/>
      </c>
      <c r="AA12" s="61" t="str">
        <f t="shared" si="7"/>
        <v/>
      </c>
      <c r="AB12" s="61" t="str">
        <f t="shared" si="8"/>
        <v/>
      </c>
      <c r="AC12" s="61" t="str">
        <f t="shared" si="9"/>
        <v/>
      </c>
      <c r="AD12" s="35"/>
      <c r="AE12" s="47"/>
      <c r="AF12" s="47"/>
      <c r="AG12" s="47"/>
      <c r="AH12" s="47"/>
      <c r="AI12" s="35"/>
      <c r="AJ12" s="58" t="s">
        <v>57</v>
      </c>
      <c r="AK12" s="58" t="s">
        <v>76</v>
      </c>
      <c r="AL12" s="17"/>
      <c r="AM12" s="40" t="s">
        <v>119</v>
      </c>
      <c r="AN12" s="40"/>
      <c r="AO12" s="40"/>
      <c r="AP12" s="40" t="s">
        <v>213</v>
      </c>
      <c r="AQ12" s="40"/>
      <c r="AR12" s="198">
        <v>44774</v>
      </c>
      <c r="AS12" s="198">
        <v>44804</v>
      </c>
      <c r="AT12" s="41">
        <v>8</v>
      </c>
      <c r="AU12" s="17">
        <f>SUMPRODUCT((MONTH('ORDEM GERAL 2022'!B12:B16)='ORDEM GERAL 2022'!AT12))</f>
        <v>0</v>
      </c>
      <c r="AX12">
        <v>1</v>
      </c>
    </row>
    <row r="13" spans="1:50" ht="24" customHeight="1">
      <c r="A13" s="42">
        <v>9</v>
      </c>
      <c r="B13" s="43">
        <v>42100</v>
      </c>
      <c r="C13" s="44" t="s">
        <v>78</v>
      </c>
      <c r="D13" s="44" t="s">
        <v>66</v>
      </c>
      <c r="E13" s="44">
        <v>1</v>
      </c>
      <c r="F13" s="44" t="s">
        <v>69</v>
      </c>
      <c r="G13" s="23"/>
      <c r="H13" s="44" t="s">
        <v>70</v>
      </c>
      <c r="I13" s="59"/>
      <c r="J13" s="25"/>
      <c r="K13" s="63"/>
      <c r="L13" s="64"/>
      <c r="M13" s="64"/>
      <c r="N13" s="65">
        <f t="shared" si="0"/>
        <v>0</v>
      </c>
      <c r="O13" s="64"/>
      <c r="P13" s="64"/>
      <c r="Q13" s="64"/>
      <c r="R13" s="65">
        <f t="shared" si="1"/>
        <v>0</v>
      </c>
      <c r="S13" s="64"/>
      <c r="T13" s="64"/>
      <c r="U13" s="64"/>
      <c r="V13" s="65">
        <f t="shared" si="2"/>
        <v>0</v>
      </c>
      <c r="W13" s="64">
        <f t="shared" si="3"/>
        <v>0</v>
      </c>
      <c r="X13" s="64" t="str">
        <f t="shared" si="4"/>
        <v/>
      </c>
      <c r="Y13" s="64" t="str">
        <f t="shared" si="5"/>
        <v/>
      </c>
      <c r="Z13" s="64" t="str">
        <f t="shared" si="6"/>
        <v/>
      </c>
      <c r="AA13" s="64" t="str">
        <f t="shared" si="7"/>
        <v/>
      </c>
      <c r="AB13" s="64" t="str">
        <f t="shared" si="8"/>
        <v/>
      </c>
      <c r="AC13" s="64" t="str">
        <f t="shared" si="9"/>
        <v/>
      </c>
      <c r="AD13" s="47"/>
      <c r="AE13" s="47"/>
      <c r="AF13" s="47"/>
      <c r="AG13" s="47"/>
      <c r="AH13" s="47"/>
      <c r="AI13" s="35"/>
      <c r="AJ13" s="49" t="s">
        <v>57</v>
      </c>
      <c r="AK13" s="50" t="s">
        <v>76</v>
      </c>
      <c r="AL13" s="17"/>
      <c r="AM13" s="40" t="s">
        <v>126</v>
      </c>
      <c r="AN13" s="40"/>
      <c r="AO13" s="40"/>
      <c r="AP13" s="40" t="s">
        <v>214</v>
      </c>
      <c r="AQ13" s="40"/>
      <c r="AR13" s="198">
        <v>44805</v>
      </c>
      <c r="AS13" s="198">
        <v>44834</v>
      </c>
      <c r="AT13" s="41">
        <v>9</v>
      </c>
      <c r="AU13" s="17">
        <f>SUMPRODUCT((MONTH('ORDEM GERAL 2022'!B13:B17)='ORDEM GERAL 2022'!AT13))</f>
        <v>0</v>
      </c>
      <c r="AX13">
        <v>1</v>
      </c>
    </row>
    <row r="14" spans="1:50" ht="24" customHeight="1">
      <c r="A14" s="42">
        <v>10</v>
      </c>
      <c r="B14" s="43">
        <v>42101</v>
      </c>
      <c r="C14" s="44" t="s">
        <v>74</v>
      </c>
      <c r="D14" s="44" t="s">
        <v>66</v>
      </c>
      <c r="E14" s="44">
        <v>2</v>
      </c>
      <c r="F14" s="44"/>
      <c r="G14" s="23"/>
      <c r="H14" s="44" t="s">
        <v>70</v>
      </c>
      <c r="I14" s="59"/>
      <c r="J14" s="25"/>
      <c r="K14" s="63"/>
      <c r="L14" s="64"/>
      <c r="M14" s="64"/>
      <c r="N14" s="65">
        <f t="shared" si="0"/>
        <v>0</v>
      </c>
      <c r="O14" s="64"/>
      <c r="P14" s="64"/>
      <c r="Q14" s="64"/>
      <c r="R14" s="65">
        <f t="shared" si="1"/>
        <v>0</v>
      </c>
      <c r="S14" s="64"/>
      <c r="T14" s="64"/>
      <c r="U14" s="64"/>
      <c r="V14" s="65">
        <f t="shared" si="2"/>
        <v>0</v>
      </c>
      <c r="W14" s="64">
        <f t="shared" si="3"/>
        <v>0</v>
      </c>
      <c r="X14" s="64" t="str">
        <f t="shared" si="4"/>
        <v/>
      </c>
      <c r="Y14" s="64" t="str">
        <f t="shared" si="5"/>
        <v/>
      </c>
      <c r="Z14" s="64" t="str">
        <f t="shared" si="6"/>
        <v/>
      </c>
      <c r="AA14" s="64" t="str">
        <f t="shared" si="7"/>
        <v/>
      </c>
      <c r="AB14" s="64" t="str">
        <f t="shared" si="8"/>
        <v/>
      </c>
      <c r="AC14" s="64" t="str">
        <f t="shared" si="9"/>
        <v/>
      </c>
      <c r="AD14" s="47"/>
      <c r="AE14" s="47"/>
      <c r="AF14" s="47"/>
      <c r="AG14" s="47"/>
      <c r="AH14" s="47"/>
      <c r="AI14" s="35"/>
      <c r="AJ14" s="49" t="s">
        <v>57</v>
      </c>
      <c r="AK14" s="50" t="s">
        <v>41</v>
      </c>
      <c r="AL14" s="17"/>
      <c r="AM14" s="40" t="s">
        <v>127</v>
      </c>
      <c r="AN14" s="40"/>
      <c r="AO14" s="40"/>
      <c r="AP14" s="40" t="s">
        <v>220</v>
      </c>
      <c r="AQ14" s="40"/>
      <c r="AR14" s="198">
        <v>44835</v>
      </c>
      <c r="AS14" s="198">
        <v>44865</v>
      </c>
      <c r="AT14" s="41">
        <v>10</v>
      </c>
      <c r="AU14" s="17">
        <f>SUMPRODUCT((MONTH('ORDEM GERAL 2022'!B14:B18)='ORDEM GERAL 2022'!AT14))</f>
        <v>0</v>
      </c>
      <c r="AX14">
        <v>1</v>
      </c>
    </row>
    <row r="15" spans="1:50" ht="24" customHeight="1">
      <c r="A15" s="42">
        <v>11</v>
      </c>
      <c r="B15" s="43">
        <v>42102</v>
      </c>
      <c r="C15" s="44" t="s">
        <v>74</v>
      </c>
      <c r="D15" s="44" t="s">
        <v>82</v>
      </c>
      <c r="E15" s="44">
        <v>1</v>
      </c>
      <c r="F15" s="44"/>
      <c r="G15" s="23"/>
      <c r="H15" s="44" t="s">
        <v>70</v>
      </c>
      <c r="I15" s="59"/>
      <c r="J15" s="25"/>
      <c r="K15" s="63"/>
      <c r="L15" s="64"/>
      <c r="M15" s="64"/>
      <c r="N15" s="65">
        <f t="shared" si="0"/>
        <v>0</v>
      </c>
      <c r="O15" s="64"/>
      <c r="P15" s="64"/>
      <c r="Q15" s="64"/>
      <c r="R15" s="65">
        <f t="shared" si="1"/>
        <v>0</v>
      </c>
      <c r="S15" s="64"/>
      <c r="T15" s="64"/>
      <c r="U15" s="64"/>
      <c r="V15" s="65">
        <f t="shared" si="2"/>
        <v>0</v>
      </c>
      <c r="W15" s="64">
        <f t="shared" si="3"/>
        <v>0</v>
      </c>
      <c r="X15" s="64" t="str">
        <f t="shared" si="4"/>
        <v/>
      </c>
      <c r="Y15" s="64" t="str">
        <f t="shared" si="5"/>
        <v/>
      </c>
      <c r="Z15" s="64" t="str">
        <f t="shared" si="6"/>
        <v/>
      </c>
      <c r="AA15" s="64" t="str">
        <f t="shared" si="7"/>
        <v/>
      </c>
      <c r="AB15" s="64" t="str">
        <f t="shared" si="8"/>
        <v/>
      </c>
      <c r="AC15" s="64" t="str">
        <f t="shared" si="9"/>
        <v/>
      </c>
      <c r="AD15" s="47"/>
      <c r="AE15" s="47"/>
      <c r="AF15" s="47"/>
      <c r="AG15" s="47"/>
      <c r="AH15" s="47"/>
      <c r="AI15" s="35"/>
      <c r="AJ15" s="49" t="s">
        <v>57</v>
      </c>
      <c r="AK15" s="50" t="s">
        <v>41</v>
      </c>
      <c r="AL15" s="17"/>
      <c r="AM15" s="40" t="s">
        <v>128</v>
      </c>
      <c r="AN15" s="40"/>
      <c r="AO15" s="40"/>
      <c r="AP15" s="40"/>
      <c r="AQ15" s="40"/>
      <c r="AR15" s="198">
        <v>44866</v>
      </c>
      <c r="AS15" s="198">
        <v>44895</v>
      </c>
      <c r="AT15" s="41">
        <v>11</v>
      </c>
      <c r="AU15" s="17">
        <f>SUMPRODUCT((MONTH('ORDEM GERAL 2022'!B15:B19)='ORDEM GERAL 2022'!AT15))</f>
        <v>0</v>
      </c>
      <c r="AX15">
        <v>1</v>
      </c>
    </row>
    <row r="16" spans="1:50" ht="24" customHeight="1">
      <c r="A16" s="42">
        <v>12</v>
      </c>
      <c r="B16" s="43">
        <v>42103</v>
      </c>
      <c r="C16" s="44" t="s">
        <v>74</v>
      </c>
      <c r="D16" s="44" t="s">
        <v>82</v>
      </c>
      <c r="E16" s="44">
        <v>2</v>
      </c>
      <c r="F16" s="44"/>
      <c r="G16" s="23"/>
      <c r="H16" s="44" t="s">
        <v>70</v>
      </c>
      <c r="I16" s="59"/>
      <c r="J16" s="25"/>
      <c r="K16" s="63"/>
      <c r="L16" s="64"/>
      <c r="M16" s="64"/>
      <c r="N16" s="65">
        <f t="shared" si="0"/>
        <v>0</v>
      </c>
      <c r="O16" s="64"/>
      <c r="P16" s="64"/>
      <c r="Q16" s="64"/>
      <c r="R16" s="65">
        <f t="shared" si="1"/>
        <v>0</v>
      </c>
      <c r="S16" s="64"/>
      <c r="T16" s="64"/>
      <c r="U16" s="64"/>
      <c r="V16" s="65">
        <f t="shared" si="2"/>
        <v>0</v>
      </c>
      <c r="W16" s="64">
        <f t="shared" si="3"/>
        <v>0</v>
      </c>
      <c r="X16" s="64" t="str">
        <f t="shared" si="4"/>
        <v/>
      </c>
      <c r="Y16" s="64" t="str">
        <f t="shared" si="5"/>
        <v/>
      </c>
      <c r="Z16" s="64" t="str">
        <f t="shared" si="6"/>
        <v/>
      </c>
      <c r="AA16" s="64" t="str">
        <f t="shared" si="7"/>
        <v/>
      </c>
      <c r="AB16" s="64" t="str">
        <f t="shared" si="8"/>
        <v/>
      </c>
      <c r="AC16" s="64" t="str">
        <f t="shared" si="9"/>
        <v/>
      </c>
      <c r="AD16" s="47"/>
      <c r="AE16" s="47"/>
      <c r="AF16" s="47"/>
      <c r="AG16" s="47"/>
      <c r="AH16" s="47"/>
      <c r="AI16" s="35"/>
      <c r="AJ16" s="49" t="s">
        <v>57</v>
      </c>
      <c r="AK16" s="50" t="s">
        <v>41</v>
      </c>
      <c r="AL16" s="17"/>
      <c r="AM16" s="40" t="s">
        <v>129</v>
      </c>
      <c r="AN16" s="40"/>
      <c r="AO16" s="40"/>
      <c r="AP16" s="40"/>
      <c r="AQ16" s="40"/>
      <c r="AR16" s="198">
        <v>44896</v>
      </c>
      <c r="AS16" s="198">
        <v>44926</v>
      </c>
      <c r="AT16" s="41">
        <v>12</v>
      </c>
      <c r="AU16" s="17">
        <f>SUMPRODUCT((MONTH('ORDEM GERAL 2022'!B16:B20)='ORDEM GERAL 2022'!AT16))</f>
        <v>0</v>
      </c>
      <c r="AX16">
        <v>1</v>
      </c>
    </row>
    <row r="17" spans="1:50" ht="24" customHeight="1">
      <c r="A17" s="42">
        <v>13</v>
      </c>
      <c r="B17" s="43">
        <v>42104</v>
      </c>
      <c r="C17" s="44" t="s">
        <v>74</v>
      </c>
      <c r="D17" s="44" t="s">
        <v>82</v>
      </c>
      <c r="E17" s="44">
        <v>1</v>
      </c>
      <c r="F17" s="44"/>
      <c r="G17" s="23"/>
      <c r="H17" s="44" t="s">
        <v>70</v>
      </c>
      <c r="I17" s="59"/>
      <c r="J17" s="25"/>
      <c r="K17" s="63"/>
      <c r="L17" s="64"/>
      <c r="M17" s="64"/>
      <c r="N17" s="65">
        <f t="shared" si="0"/>
        <v>0</v>
      </c>
      <c r="O17" s="64"/>
      <c r="P17" s="64"/>
      <c r="Q17" s="64"/>
      <c r="R17" s="65">
        <f t="shared" si="1"/>
        <v>0</v>
      </c>
      <c r="S17" s="64"/>
      <c r="T17" s="64"/>
      <c r="U17" s="64"/>
      <c r="V17" s="65">
        <f t="shared" si="2"/>
        <v>0</v>
      </c>
      <c r="W17" s="64">
        <f t="shared" si="3"/>
        <v>0</v>
      </c>
      <c r="X17" s="64" t="str">
        <f t="shared" si="4"/>
        <v/>
      </c>
      <c r="Y17" s="64" t="str">
        <f t="shared" si="5"/>
        <v/>
      </c>
      <c r="Z17" s="64" t="str">
        <f t="shared" si="6"/>
        <v/>
      </c>
      <c r="AA17" s="64" t="str">
        <f t="shared" si="7"/>
        <v/>
      </c>
      <c r="AB17" s="64" t="str">
        <f t="shared" si="8"/>
        <v/>
      </c>
      <c r="AC17" s="64" t="str">
        <f t="shared" si="9"/>
        <v/>
      </c>
      <c r="AD17" s="47"/>
      <c r="AE17" s="47"/>
      <c r="AF17" s="47"/>
      <c r="AG17" s="47"/>
      <c r="AH17" s="47"/>
      <c r="AI17" s="35"/>
      <c r="AJ17" s="49" t="s">
        <v>57</v>
      </c>
      <c r="AK17" s="50" t="s">
        <v>41</v>
      </c>
      <c r="AL17" s="17"/>
      <c r="AM17" s="40" t="s">
        <v>130</v>
      </c>
      <c r="AN17" s="40"/>
      <c r="AO17" s="40"/>
      <c r="AP17" s="40"/>
      <c r="AQ17" s="40"/>
      <c r="AR17" s="40"/>
      <c r="AS17" s="40"/>
      <c r="AT17" s="41"/>
      <c r="AU17" s="17">
        <f>SUMPRODUCT((MONTH('ORDEM GERAL 2022'!B17:B21)='ORDEM GERAL 2022'!AT17))</f>
        <v>0</v>
      </c>
      <c r="AX17">
        <v>1</v>
      </c>
    </row>
    <row r="18" spans="1:50" ht="24" customHeight="1">
      <c r="A18" s="42">
        <v>14</v>
      </c>
      <c r="B18" s="43">
        <v>42105</v>
      </c>
      <c r="C18" s="44" t="s">
        <v>74</v>
      </c>
      <c r="D18" s="44" t="s">
        <v>82</v>
      </c>
      <c r="E18" s="44">
        <v>2</v>
      </c>
      <c r="F18" s="44"/>
      <c r="G18" s="23"/>
      <c r="H18" s="44" t="s">
        <v>70</v>
      </c>
      <c r="I18" s="59"/>
      <c r="J18" s="25"/>
      <c r="K18" s="63"/>
      <c r="L18" s="64"/>
      <c r="M18" s="64"/>
      <c r="N18" s="65">
        <f t="shared" si="0"/>
        <v>0</v>
      </c>
      <c r="O18" s="64"/>
      <c r="P18" s="64"/>
      <c r="Q18" s="64"/>
      <c r="R18" s="65">
        <f t="shared" si="1"/>
        <v>0</v>
      </c>
      <c r="S18" s="64"/>
      <c r="T18" s="64"/>
      <c r="U18" s="64"/>
      <c r="V18" s="65">
        <f t="shared" si="2"/>
        <v>0</v>
      </c>
      <c r="W18" s="64">
        <f t="shared" si="3"/>
        <v>0</v>
      </c>
      <c r="X18" s="64" t="str">
        <f t="shared" si="4"/>
        <v/>
      </c>
      <c r="Y18" s="64" t="str">
        <f t="shared" si="5"/>
        <v/>
      </c>
      <c r="Z18" s="64" t="str">
        <f t="shared" si="6"/>
        <v/>
      </c>
      <c r="AA18" s="64" t="str">
        <f t="shared" si="7"/>
        <v/>
      </c>
      <c r="AB18" s="64" t="str">
        <f t="shared" si="8"/>
        <v/>
      </c>
      <c r="AC18" s="64" t="str">
        <f t="shared" si="9"/>
        <v/>
      </c>
      <c r="AD18" s="47"/>
      <c r="AE18" s="47"/>
      <c r="AF18" s="47"/>
      <c r="AG18" s="47"/>
      <c r="AH18" s="47"/>
      <c r="AI18" s="35"/>
      <c r="AJ18" s="49" t="s">
        <v>57</v>
      </c>
      <c r="AK18" s="50" t="s">
        <v>41</v>
      </c>
      <c r="AL18" s="17"/>
      <c r="AM18" s="40" t="s">
        <v>131</v>
      </c>
      <c r="AN18" s="40"/>
      <c r="AO18" s="40"/>
      <c r="AP18" s="40"/>
      <c r="AQ18" s="40"/>
      <c r="AR18" s="40"/>
      <c r="AS18" s="40"/>
      <c r="AT18" s="41"/>
      <c r="AU18" s="17">
        <f>SUMPRODUCT((MONTH('ORDEM GERAL 2022'!B18:B22)='ORDEM GERAL 2022'!AT18))</f>
        <v>0</v>
      </c>
      <c r="AX18">
        <v>1</v>
      </c>
    </row>
    <row r="19" spans="1:50" ht="24" customHeight="1">
      <c r="A19" s="42">
        <v>15</v>
      </c>
      <c r="B19" s="43">
        <v>42106</v>
      </c>
      <c r="C19" s="44" t="s">
        <v>74</v>
      </c>
      <c r="D19" s="44" t="s">
        <v>82</v>
      </c>
      <c r="E19" s="44">
        <v>1</v>
      </c>
      <c r="F19" s="44"/>
      <c r="G19" s="23"/>
      <c r="H19" s="44" t="s">
        <v>70</v>
      </c>
      <c r="I19" s="59"/>
      <c r="J19" s="25"/>
      <c r="K19" s="63"/>
      <c r="L19" s="64"/>
      <c r="M19" s="64"/>
      <c r="N19" s="65">
        <f t="shared" si="0"/>
        <v>0</v>
      </c>
      <c r="O19" s="64"/>
      <c r="P19" s="64"/>
      <c r="Q19" s="64"/>
      <c r="R19" s="65">
        <f t="shared" si="1"/>
        <v>0</v>
      </c>
      <c r="S19" s="64"/>
      <c r="T19" s="64"/>
      <c r="U19" s="64"/>
      <c r="V19" s="65">
        <f t="shared" si="2"/>
        <v>0</v>
      </c>
      <c r="W19" s="64">
        <f t="shared" si="3"/>
        <v>0</v>
      </c>
      <c r="X19" s="64" t="str">
        <f t="shared" si="4"/>
        <v/>
      </c>
      <c r="Y19" s="64" t="str">
        <f t="shared" si="5"/>
        <v/>
      </c>
      <c r="Z19" s="64" t="str">
        <f t="shared" si="6"/>
        <v/>
      </c>
      <c r="AA19" s="64" t="str">
        <f t="shared" si="7"/>
        <v/>
      </c>
      <c r="AB19" s="64" t="str">
        <f t="shared" si="8"/>
        <v/>
      </c>
      <c r="AC19" s="64" t="str">
        <f t="shared" si="9"/>
        <v/>
      </c>
      <c r="AD19" s="47"/>
      <c r="AE19" s="47"/>
      <c r="AF19" s="47"/>
      <c r="AG19" s="47"/>
      <c r="AH19" s="47"/>
      <c r="AI19" s="35"/>
      <c r="AJ19" s="49" t="s">
        <v>57</v>
      </c>
      <c r="AK19" s="50" t="s">
        <v>41</v>
      </c>
      <c r="AL19" s="17"/>
      <c r="AM19" s="40" t="s">
        <v>133</v>
      </c>
      <c r="AN19" s="40"/>
      <c r="AO19" s="40"/>
      <c r="AP19" s="40"/>
      <c r="AQ19" s="40"/>
      <c r="AR19" s="40"/>
      <c r="AS19" s="40"/>
      <c r="AT19" s="41"/>
      <c r="AU19" s="17">
        <f>SUMPRODUCT((MONTH('ORDEM GERAL 2022'!B19:B23)='ORDEM GERAL 2022'!AT19))</f>
        <v>0</v>
      </c>
      <c r="AX19">
        <v>1</v>
      </c>
    </row>
    <row r="20" spans="1:50" ht="24" customHeight="1">
      <c r="A20" s="42">
        <v>16</v>
      </c>
      <c r="B20" s="43">
        <v>42107</v>
      </c>
      <c r="C20" s="44" t="s">
        <v>74</v>
      </c>
      <c r="D20" s="44" t="s">
        <v>82</v>
      </c>
      <c r="E20" s="44">
        <v>2</v>
      </c>
      <c r="F20" s="44"/>
      <c r="G20" s="23"/>
      <c r="H20" s="44" t="s">
        <v>70</v>
      </c>
      <c r="I20" s="59"/>
      <c r="J20" s="25"/>
      <c r="K20" s="63"/>
      <c r="L20" s="64"/>
      <c r="M20" s="64"/>
      <c r="N20" s="65">
        <f t="shared" si="0"/>
        <v>0</v>
      </c>
      <c r="O20" s="64"/>
      <c r="P20" s="64"/>
      <c r="Q20" s="64"/>
      <c r="R20" s="65">
        <f t="shared" si="1"/>
        <v>0</v>
      </c>
      <c r="S20" s="64"/>
      <c r="T20" s="64"/>
      <c r="U20" s="64"/>
      <c r="V20" s="65">
        <f t="shared" si="2"/>
        <v>0</v>
      </c>
      <c r="W20" s="64">
        <f t="shared" si="3"/>
        <v>0</v>
      </c>
      <c r="X20" s="64" t="str">
        <f t="shared" si="4"/>
        <v/>
      </c>
      <c r="Y20" s="64" t="str">
        <f t="shared" si="5"/>
        <v/>
      </c>
      <c r="Z20" s="64" t="str">
        <f t="shared" si="6"/>
        <v/>
      </c>
      <c r="AA20" s="64" t="str">
        <f t="shared" si="7"/>
        <v/>
      </c>
      <c r="AB20" s="64" t="str">
        <f t="shared" si="8"/>
        <v/>
      </c>
      <c r="AC20" s="64" t="str">
        <f t="shared" si="9"/>
        <v/>
      </c>
      <c r="AD20" s="47"/>
      <c r="AE20" s="47"/>
      <c r="AF20" s="47"/>
      <c r="AG20" s="47"/>
      <c r="AH20" s="47"/>
      <c r="AI20" s="35"/>
      <c r="AJ20" s="49" t="s">
        <v>57</v>
      </c>
      <c r="AK20" s="50" t="s">
        <v>41</v>
      </c>
      <c r="AL20" s="17"/>
      <c r="AM20" s="40" t="s">
        <v>132</v>
      </c>
      <c r="AN20" s="40"/>
      <c r="AO20" s="40"/>
      <c r="AP20" s="40"/>
      <c r="AQ20" s="40"/>
      <c r="AR20" s="40"/>
      <c r="AS20" s="40"/>
      <c r="AT20" s="41"/>
      <c r="AU20" s="17">
        <f>SUMPRODUCT((MONTH('ORDEM GERAL 2022'!B20:B24)='ORDEM GERAL 2022'!AT20))</f>
        <v>0</v>
      </c>
      <c r="AX20">
        <v>1</v>
      </c>
    </row>
    <row r="21" spans="1:50" ht="24" customHeight="1">
      <c r="A21" s="42">
        <v>17</v>
      </c>
      <c r="B21" s="43">
        <v>42108</v>
      </c>
      <c r="C21" s="44" t="s">
        <v>74</v>
      </c>
      <c r="D21" s="44" t="s">
        <v>82</v>
      </c>
      <c r="E21" s="44">
        <v>1</v>
      </c>
      <c r="F21" s="44"/>
      <c r="G21" s="23"/>
      <c r="H21" s="44" t="s">
        <v>70</v>
      </c>
      <c r="I21" s="59"/>
      <c r="J21" s="25"/>
      <c r="K21" s="63"/>
      <c r="L21" s="64"/>
      <c r="M21" s="64"/>
      <c r="N21" s="65">
        <f t="shared" si="0"/>
        <v>0</v>
      </c>
      <c r="O21" s="64"/>
      <c r="P21" s="64"/>
      <c r="Q21" s="64"/>
      <c r="R21" s="65">
        <f t="shared" si="1"/>
        <v>0</v>
      </c>
      <c r="S21" s="64"/>
      <c r="T21" s="64"/>
      <c r="U21" s="64"/>
      <c r="V21" s="65">
        <f t="shared" si="2"/>
        <v>0</v>
      </c>
      <c r="W21" s="64">
        <f t="shared" si="3"/>
        <v>0</v>
      </c>
      <c r="X21" s="64" t="str">
        <f t="shared" si="4"/>
        <v/>
      </c>
      <c r="Y21" s="64" t="str">
        <f t="shared" si="5"/>
        <v/>
      </c>
      <c r="Z21" s="64" t="str">
        <f t="shared" si="6"/>
        <v/>
      </c>
      <c r="AA21" s="64" t="str">
        <f t="shared" si="7"/>
        <v/>
      </c>
      <c r="AB21" s="64" t="str">
        <f t="shared" si="8"/>
        <v/>
      </c>
      <c r="AC21" s="64" t="str">
        <f t="shared" si="9"/>
        <v/>
      </c>
      <c r="AD21" s="47"/>
      <c r="AE21" s="47"/>
      <c r="AF21" s="47"/>
      <c r="AG21" s="47"/>
      <c r="AH21" s="47"/>
      <c r="AI21" s="35"/>
      <c r="AJ21" s="49" t="s">
        <v>57</v>
      </c>
      <c r="AK21" s="50" t="s">
        <v>41</v>
      </c>
      <c r="AL21" s="17"/>
      <c r="AM21" s="40" t="s">
        <v>134</v>
      </c>
      <c r="AN21" s="40"/>
      <c r="AO21" s="40"/>
      <c r="AP21" s="40"/>
      <c r="AQ21" s="40"/>
      <c r="AR21" s="40"/>
      <c r="AS21" s="40"/>
      <c r="AT21" s="41"/>
      <c r="AU21" s="17">
        <f>SUMPRODUCT((MONTH('ORDEM GERAL 2022'!B21:B25)='ORDEM GERAL 2022'!AT21))</f>
        <v>0</v>
      </c>
      <c r="AX21">
        <v>1</v>
      </c>
    </row>
    <row r="22" spans="1:50" ht="24" customHeight="1">
      <c r="A22" s="42">
        <v>18</v>
      </c>
      <c r="B22" s="43">
        <v>42109</v>
      </c>
      <c r="C22" s="44" t="s">
        <v>74</v>
      </c>
      <c r="D22" s="44" t="s">
        <v>82</v>
      </c>
      <c r="E22" s="44">
        <v>2</v>
      </c>
      <c r="F22" s="44"/>
      <c r="G22" s="23"/>
      <c r="H22" s="44" t="s">
        <v>70</v>
      </c>
      <c r="I22" s="59"/>
      <c r="J22" s="25"/>
      <c r="K22" s="63"/>
      <c r="L22" s="64"/>
      <c r="M22" s="64"/>
      <c r="N22" s="65">
        <f t="shared" si="0"/>
        <v>0</v>
      </c>
      <c r="O22" s="64"/>
      <c r="P22" s="64"/>
      <c r="Q22" s="64"/>
      <c r="R22" s="65">
        <f t="shared" si="1"/>
        <v>0</v>
      </c>
      <c r="S22" s="64"/>
      <c r="T22" s="64"/>
      <c r="U22" s="64"/>
      <c r="V22" s="65">
        <f t="shared" si="2"/>
        <v>0</v>
      </c>
      <c r="W22" s="64">
        <f t="shared" si="3"/>
        <v>0</v>
      </c>
      <c r="X22" s="64" t="str">
        <f t="shared" si="4"/>
        <v/>
      </c>
      <c r="Y22" s="64" t="str">
        <f t="shared" si="5"/>
        <v/>
      </c>
      <c r="Z22" s="64" t="str">
        <f t="shared" si="6"/>
        <v/>
      </c>
      <c r="AA22" s="64" t="str">
        <f t="shared" si="7"/>
        <v/>
      </c>
      <c r="AB22" s="64" t="str">
        <f t="shared" si="8"/>
        <v/>
      </c>
      <c r="AC22" s="64" t="str">
        <f t="shared" si="9"/>
        <v/>
      </c>
      <c r="AD22" s="47"/>
      <c r="AE22" s="47"/>
      <c r="AF22" s="47"/>
      <c r="AG22" s="47"/>
      <c r="AH22" s="47"/>
      <c r="AI22" s="35"/>
      <c r="AJ22" s="49" t="s">
        <v>57</v>
      </c>
      <c r="AK22" s="50" t="s">
        <v>41</v>
      </c>
      <c r="AL22" s="17"/>
      <c r="AM22" s="40" t="s">
        <v>135</v>
      </c>
      <c r="AN22" s="40"/>
      <c r="AO22" s="40"/>
      <c r="AP22" s="40"/>
      <c r="AQ22" s="40"/>
      <c r="AR22" s="40"/>
      <c r="AS22" s="40"/>
      <c r="AT22" s="41"/>
      <c r="AU22" s="17">
        <f>SUMPRODUCT((MONTH('ORDEM GERAL 2022'!B22:B26)='ORDEM GERAL 2022'!AT22))</f>
        <v>0</v>
      </c>
      <c r="AX22">
        <v>1</v>
      </c>
    </row>
    <row r="23" spans="1:50" ht="24" customHeight="1">
      <c r="A23" s="42">
        <v>19</v>
      </c>
      <c r="B23" s="43">
        <v>42110</v>
      </c>
      <c r="C23" s="44" t="s">
        <v>74</v>
      </c>
      <c r="D23" s="44" t="s">
        <v>82</v>
      </c>
      <c r="E23" s="44">
        <v>1</v>
      </c>
      <c r="F23" s="44"/>
      <c r="G23" s="23"/>
      <c r="H23" s="44" t="s">
        <v>70</v>
      </c>
      <c r="I23" s="59"/>
      <c r="J23" s="25"/>
      <c r="K23" s="63"/>
      <c r="L23" s="64"/>
      <c r="M23" s="64"/>
      <c r="N23" s="65">
        <f t="shared" si="0"/>
        <v>0</v>
      </c>
      <c r="O23" s="64"/>
      <c r="P23" s="64"/>
      <c r="Q23" s="64"/>
      <c r="R23" s="65">
        <f t="shared" si="1"/>
        <v>0</v>
      </c>
      <c r="S23" s="64"/>
      <c r="T23" s="64"/>
      <c r="U23" s="64"/>
      <c r="V23" s="65">
        <f t="shared" si="2"/>
        <v>0</v>
      </c>
      <c r="W23" s="64">
        <f t="shared" si="3"/>
        <v>0</v>
      </c>
      <c r="X23" s="64" t="str">
        <f t="shared" si="4"/>
        <v/>
      </c>
      <c r="Y23" s="64" t="str">
        <f t="shared" si="5"/>
        <v/>
      </c>
      <c r="Z23" s="64" t="str">
        <f t="shared" si="6"/>
        <v/>
      </c>
      <c r="AA23" s="64" t="str">
        <f t="shared" si="7"/>
        <v/>
      </c>
      <c r="AB23" s="64" t="str">
        <f t="shared" si="8"/>
        <v/>
      </c>
      <c r="AC23" s="64" t="str">
        <f t="shared" si="9"/>
        <v/>
      </c>
      <c r="AD23" s="47"/>
      <c r="AE23" s="47"/>
      <c r="AF23" s="47"/>
      <c r="AG23" s="47"/>
      <c r="AH23" s="47"/>
      <c r="AI23" s="35"/>
      <c r="AJ23" s="49" t="s">
        <v>57</v>
      </c>
      <c r="AK23" s="50" t="s">
        <v>41</v>
      </c>
      <c r="AL23" s="17"/>
      <c r="AM23" s="40" t="s">
        <v>136</v>
      </c>
      <c r="AN23" s="40"/>
      <c r="AO23" s="40"/>
      <c r="AP23" s="40"/>
      <c r="AQ23" s="40"/>
      <c r="AR23" s="40"/>
      <c r="AS23" s="40"/>
      <c r="AT23" s="41"/>
      <c r="AU23" s="17">
        <f>SUMPRODUCT((MONTH('ORDEM GERAL 2022'!B23:B27)='ORDEM GERAL 2022'!AT23))</f>
        <v>0</v>
      </c>
      <c r="AX23">
        <v>1</v>
      </c>
    </row>
    <row r="24" spans="1:50" ht="24" customHeight="1">
      <c r="A24" s="42">
        <v>20</v>
      </c>
      <c r="B24" s="43">
        <v>42111</v>
      </c>
      <c r="C24" s="44" t="s">
        <v>74</v>
      </c>
      <c r="D24" s="44" t="s">
        <v>82</v>
      </c>
      <c r="E24" s="44">
        <v>2</v>
      </c>
      <c r="F24" s="44"/>
      <c r="G24" s="23"/>
      <c r="H24" s="44" t="s">
        <v>70</v>
      </c>
      <c r="I24" s="59"/>
      <c r="J24" s="25"/>
      <c r="K24" s="63"/>
      <c r="L24" s="64"/>
      <c r="M24" s="64"/>
      <c r="N24" s="65">
        <f t="shared" si="0"/>
        <v>0</v>
      </c>
      <c r="O24" s="64"/>
      <c r="P24" s="64"/>
      <c r="Q24" s="64"/>
      <c r="R24" s="65">
        <f t="shared" si="1"/>
        <v>0</v>
      </c>
      <c r="S24" s="64"/>
      <c r="T24" s="64"/>
      <c r="U24" s="64"/>
      <c r="V24" s="65">
        <f t="shared" si="2"/>
        <v>0</v>
      </c>
      <c r="W24" s="64">
        <f t="shared" si="3"/>
        <v>0</v>
      </c>
      <c r="X24" s="64" t="str">
        <f t="shared" si="4"/>
        <v/>
      </c>
      <c r="Y24" s="64" t="str">
        <f t="shared" si="5"/>
        <v/>
      </c>
      <c r="Z24" s="64" t="str">
        <f t="shared" si="6"/>
        <v/>
      </c>
      <c r="AA24" s="64" t="str">
        <f t="shared" si="7"/>
        <v/>
      </c>
      <c r="AB24" s="64" t="str">
        <f t="shared" si="8"/>
        <v/>
      </c>
      <c r="AC24" s="64" t="str">
        <f t="shared" si="9"/>
        <v/>
      </c>
      <c r="AD24" s="47"/>
      <c r="AE24" s="47"/>
      <c r="AF24" s="47"/>
      <c r="AG24" s="47"/>
      <c r="AH24" s="47"/>
      <c r="AI24" s="35"/>
      <c r="AJ24" s="49" t="s">
        <v>57</v>
      </c>
      <c r="AK24" s="50" t="s">
        <v>41</v>
      </c>
      <c r="AL24" s="17"/>
      <c r="AM24" s="40" t="s">
        <v>137</v>
      </c>
      <c r="AN24" s="40"/>
      <c r="AO24" s="40"/>
      <c r="AP24" s="40"/>
      <c r="AQ24" s="40"/>
      <c r="AR24" s="40"/>
      <c r="AS24" s="40"/>
      <c r="AT24" s="41"/>
      <c r="AU24" s="17">
        <f>SUMPRODUCT((MONTH('ORDEM GERAL 2022'!B24:B28)='ORDEM GERAL 2022'!AT24))</f>
        <v>0</v>
      </c>
      <c r="AX24">
        <v>1</v>
      </c>
    </row>
    <row r="25" spans="1:50" ht="24" customHeight="1">
      <c r="A25" s="42">
        <v>21</v>
      </c>
      <c r="B25" s="43">
        <v>42112</v>
      </c>
      <c r="C25" s="44" t="s">
        <v>74</v>
      </c>
      <c r="D25" s="44" t="s">
        <v>82</v>
      </c>
      <c r="E25" s="44">
        <v>1</v>
      </c>
      <c r="F25" s="44"/>
      <c r="G25" s="23"/>
      <c r="H25" s="44" t="s">
        <v>70</v>
      </c>
      <c r="I25" s="59"/>
      <c r="J25" s="25"/>
      <c r="K25" s="63"/>
      <c r="L25" s="64"/>
      <c r="M25" s="64"/>
      <c r="N25" s="65">
        <f t="shared" si="0"/>
        <v>0</v>
      </c>
      <c r="O25" s="64"/>
      <c r="P25" s="64"/>
      <c r="Q25" s="64"/>
      <c r="R25" s="65">
        <f t="shared" si="1"/>
        <v>0</v>
      </c>
      <c r="S25" s="64"/>
      <c r="T25" s="64"/>
      <c r="U25" s="64"/>
      <c r="V25" s="65">
        <f t="shared" si="2"/>
        <v>0</v>
      </c>
      <c r="W25" s="64">
        <f t="shared" si="3"/>
        <v>0</v>
      </c>
      <c r="X25" s="64" t="str">
        <f t="shared" si="4"/>
        <v/>
      </c>
      <c r="Y25" s="64" t="str">
        <f t="shared" si="5"/>
        <v/>
      </c>
      <c r="Z25" s="64" t="str">
        <f t="shared" si="6"/>
        <v/>
      </c>
      <c r="AA25" s="64" t="str">
        <f t="shared" si="7"/>
        <v/>
      </c>
      <c r="AB25" s="64" t="str">
        <f t="shared" si="8"/>
        <v/>
      </c>
      <c r="AC25" s="64" t="str">
        <f t="shared" si="9"/>
        <v/>
      </c>
      <c r="AD25" s="47"/>
      <c r="AE25" s="47"/>
      <c r="AF25" s="47"/>
      <c r="AG25" s="47"/>
      <c r="AH25" s="47"/>
      <c r="AI25" s="35"/>
      <c r="AJ25" s="49" t="s">
        <v>57</v>
      </c>
      <c r="AK25" s="50" t="s">
        <v>41</v>
      </c>
      <c r="AL25" s="17"/>
      <c r="AM25" s="40" t="s">
        <v>138</v>
      </c>
      <c r="AN25" s="40"/>
      <c r="AO25" s="40"/>
      <c r="AP25" s="40"/>
      <c r="AQ25" s="40"/>
      <c r="AR25" s="40"/>
      <c r="AS25" s="40"/>
      <c r="AT25" s="41"/>
      <c r="AU25" s="17">
        <f>SUMPRODUCT((MONTH('ORDEM GERAL 2022'!B25:B29)='ORDEM GERAL 2022'!AT25))</f>
        <v>0</v>
      </c>
      <c r="AX25">
        <v>1</v>
      </c>
    </row>
    <row r="26" spans="1:50" ht="24" customHeight="1">
      <c r="A26" s="42">
        <v>22</v>
      </c>
      <c r="B26" s="43">
        <v>42113</v>
      </c>
      <c r="C26" s="44" t="s">
        <v>74</v>
      </c>
      <c r="D26" s="44" t="s">
        <v>82</v>
      </c>
      <c r="E26" s="44">
        <v>2</v>
      </c>
      <c r="F26" s="44"/>
      <c r="G26" s="23"/>
      <c r="H26" s="44" t="s">
        <v>70</v>
      </c>
      <c r="I26" s="59"/>
      <c r="J26" s="25"/>
      <c r="K26" s="63"/>
      <c r="L26" s="64"/>
      <c r="M26" s="64"/>
      <c r="N26" s="65">
        <f t="shared" si="0"/>
        <v>0</v>
      </c>
      <c r="O26" s="64"/>
      <c r="P26" s="64"/>
      <c r="Q26" s="64"/>
      <c r="R26" s="65">
        <f t="shared" si="1"/>
        <v>0</v>
      </c>
      <c r="S26" s="64"/>
      <c r="T26" s="64"/>
      <c r="U26" s="64"/>
      <c r="V26" s="65">
        <f t="shared" si="2"/>
        <v>0</v>
      </c>
      <c r="W26" s="64">
        <f t="shared" si="3"/>
        <v>0</v>
      </c>
      <c r="X26" s="64" t="str">
        <f t="shared" si="4"/>
        <v/>
      </c>
      <c r="Y26" s="64" t="str">
        <f t="shared" si="5"/>
        <v/>
      </c>
      <c r="Z26" s="64" t="str">
        <f t="shared" si="6"/>
        <v/>
      </c>
      <c r="AA26" s="64" t="str">
        <f t="shared" si="7"/>
        <v/>
      </c>
      <c r="AB26" s="64" t="str">
        <f t="shared" si="8"/>
        <v/>
      </c>
      <c r="AC26" s="64" t="str">
        <f t="shared" si="9"/>
        <v/>
      </c>
      <c r="AD26" s="47"/>
      <c r="AE26" s="47"/>
      <c r="AF26" s="47"/>
      <c r="AG26" s="47"/>
      <c r="AH26" s="47"/>
      <c r="AI26" s="35"/>
      <c r="AJ26" s="49" t="s">
        <v>57</v>
      </c>
      <c r="AK26" s="72"/>
      <c r="AL26" s="17"/>
      <c r="AM26" s="40" t="s">
        <v>139</v>
      </c>
      <c r="AN26" s="40"/>
      <c r="AO26" s="40"/>
      <c r="AP26" s="40"/>
      <c r="AQ26" s="40"/>
      <c r="AR26" s="40"/>
      <c r="AS26" s="40"/>
      <c r="AT26" s="41"/>
      <c r="AU26" s="17">
        <f>SUMPRODUCT((MONTH('ORDEM GERAL 2022'!B26:B30)='ORDEM GERAL 2022'!AT26))</f>
        <v>0</v>
      </c>
      <c r="AX26">
        <v>1</v>
      </c>
    </row>
    <row r="27" spans="1:50" ht="24" customHeight="1">
      <c r="A27" s="42">
        <v>23</v>
      </c>
      <c r="B27" s="43">
        <v>42114</v>
      </c>
      <c r="C27" s="44" t="s">
        <v>74</v>
      </c>
      <c r="D27" s="44" t="s">
        <v>82</v>
      </c>
      <c r="E27" s="44">
        <v>1</v>
      </c>
      <c r="F27" s="44"/>
      <c r="G27" s="23"/>
      <c r="H27" s="44" t="s">
        <v>70</v>
      </c>
      <c r="I27" s="59"/>
      <c r="J27" s="25"/>
      <c r="K27" s="63"/>
      <c r="L27" s="64"/>
      <c r="M27" s="64"/>
      <c r="N27" s="65">
        <f t="shared" si="0"/>
        <v>0</v>
      </c>
      <c r="O27" s="64"/>
      <c r="P27" s="64"/>
      <c r="Q27" s="64"/>
      <c r="R27" s="65">
        <f t="shared" si="1"/>
        <v>0</v>
      </c>
      <c r="S27" s="64"/>
      <c r="T27" s="64"/>
      <c r="U27" s="64"/>
      <c r="V27" s="65">
        <f t="shared" si="2"/>
        <v>0</v>
      </c>
      <c r="W27" s="64">
        <f t="shared" si="3"/>
        <v>0</v>
      </c>
      <c r="X27" s="64" t="str">
        <f t="shared" si="4"/>
        <v/>
      </c>
      <c r="Y27" s="64" t="str">
        <f t="shared" si="5"/>
        <v/>
      </c>
      <c r="Z27" s="64" t="str">
        <f t="shared" si="6"/>
        <v/>
      </c>
      <c r="AA27" s="64" t="str">
        <f t="shared" si="7"/>
        <v/>
      </c>
      <c r="AB27" s="64" t="str">
        <f t="shared" si="8"/>
        <v/>
      </c>
      <c r="AC27" s="64" t="str">
        <f t="shared" si="9"/>
        <v/>
      </c>
      <c r="AD27" s="47"/>
      <c r="AE27" s="47"/>
      <c r="AF27" s="47"/>
      <c r="AG27" s="47"/>
      <c r="AH27" s="47"/>
      <c r="AI27" s="35"/>
      <c r="AJ27" s="49" t="s">
        <v>57</v>
      </c>
      <c r="AK27" s="72"/>
      <c r="AL27" s="17"/>
      <c r="AM27" s="40" t="s">
        <v>140</v>
      </c>
      <c r="AN27" s="40"/>
      <c r="AO27" s="40"/>
      <c r="AP27" s="40"/>
      <c r="AQ27" s="40"/>
      <c r="AR27" s="40"/>
      <c r="AS27" s="40"/>
      <c r="AT27" s="41"/>
      <c r="AU27" s="17">
        <f>SUMPRODUCT((MONTH('ORDEM GERAL 2022'!B27:B31)='ORDEM GERAL 2022'!AT27))</f>
        <v>0</v>
      </c>
      <c r="AX27">
        <v>1</v>
      </c>
    </row>
    <row r="28" spans="1:50" ht="24" customHeight="1">
      <c r="A28" s="42">
        <v>24</v>
      </c>
      <c r="B28" s="43">
        <v>42115</v>
      </c>
      <c r="C28" s="44" t="s">
        <v>74</v>
      </c>
      <c r="D28" s="44" t="s">
        <v>82</v>
      </c>
      <c r="E28" s="44">
        <v>2</v>
      </c>
      <c r="F28" s="44"/>
      <c r="G28" s="23"/>
      <c r="H28" s="44" t="s">
        <v>70</v>
      </c>
      <c r="I28" s="59"/>
      <c r="J28" s="25"/>
      <c r="K28" s="63"/>
      <c r="L28" s="64"/>
      <c r="M28" s="64"/>
      <c r="N28" s="65">
        <f t="shared" si="0"/>
        <v>0</v>
      </c>
      <c r="O28" s="64"/>
      <c r="P28" s="64"/>
      <c r="Q28" s="64"/>
      <c r="R28" s="65">
        <f t="shared" si="1"/>
        <v>0</v>
      </c>
      <c r="S28" s="64"/>
      <c r="T28" s="64"/>
      <c r="U28" s="64"/>
      <c r="V28" s="65">
        <f t="shared" si="2"/>
        <v>0</v>
      </c>
      <c r="W28" s="64">
        <f t="shared" si="3"/>
        <v>0</v>
      </c>
      <c r="X28" s="64" t="str">
        <f t="shared" si="4"/>
        <v/>
      </c>
      <c r="Y28" s="64" t="str">
        <f t="shared" si="5"/>
        <v/>
      </c>
      <c r="Z28" s="64" t="str">
        <f t="shared" si="6"/>
        <v/>
      </c>
      <c r="AA28" s="64" t="str">
        <f t="shared" si="7"/>
        <v/>
      </c>
      <c r="AB28" s="64" t="str">
        <f t="shared" si="8"/>
        <v/>
      </c>
      <c r="AC28" s="64" t="str">
        <f t="shared" si="9"/>
        <v/>
      </c>
      <c r="AD28" s="47"/>
      <c r="AE28" s="47"/>
      <c r="AF28" s="47"/>
      <c r="AG28" s="47"/>
      <c r="AH28" s="47"/>
      <c r="AI28" s="35"/>
      <c r="AJ28" s="49" t="s">
        <v>57</v>
      </c>
      <c r="AK28" s="72"/>
      <c r="AL28" s="17"/>
      <c r="AM28" s="40" t="s">
        <v>141</v>
      </c>
      <c r="AN28" s="40"/>
      <c r="AO28" s="40"/>
      <c r="AP28" s="40"/>
      <c r="AQ28" s="40"/>
      <c r="AR28" s="40"/>
      <c r="AS28" s="40"/>
      <c r="AT28" s="41"/>
      <c r="AU28" s="17">
        <f>SUMPRODUCT((MONTH('ORDEM GERAL 2022'!B28:B32)='ORDEM GERAL 2022'!AT28))</f>
        <v>0</v>
      </c>
      <c r="AX28">
        <v>1</v>
      </c>
    </row>
    <row r="29" spans="1:50" ht="24" customHeight="1">
      <c r="A29" s="42">
        <v>25</v>
      </c>
      <c r="B29" s="43">
        <v>42116</v>
      </c>
      <c r="C29" s="44" t="s">
        <v>74</v>
      </c>
      <c r="D29" s="44" t="s">
        <v>82</v>
      </c>
      <c r="E29" s="44">
        <v>1</v>
      </c>
      <c r="F29" s="44"/>
      <c r="G29" s="23"/>
      <c r="H29" s="44" t="s">
        <v>70</v>
      </c>
      <c r="I29" s="59"/>
      <c r="J29" s="25"/>
      <c r="K29" s="63"/>
      <c r="L29" s="64"/>
      <c r="M29" s="64"/>
      <c r="N29" s="65">
        <f t="shared" si="0"/>
        <v>0</v>
      </c>
      <c r="O29" s="64"/>
      <c r="P29" s="64"/>
      <c r="Q29" s="64"/>
      <c r="R29" s="65">
        <f t="shared" si="1"/>
        <v>0</v>
      </c>
      <c r="S29" s="64"/>
      <c r="T29" s="64"/>
      <c r="U29" s="64"/>
      <c r="V29" s="65">
        <f t="shared" si="2"/>
        <v>0</v>
      </c>
      <c r="W29" s="64">
        <f t="shared" si="3"/>
        <v>0</v>
      </c>
      <c r="X29" s="64" t="str">
        <f t="shared" si="4"/>
        <v/>
      </c>
      <c r="Y29" s="64" t="str">
        <f t="shared" si="5"/>
        <v/>
      </c>
      <c r="Z29" s="64" t="str">
        <f t="shared" si="6"/>
        <v/>
      </c>
      <c r="AA29" s="64" t="str">
        <f t="shared" si="7"/>
        <v/>
      </c>
      <c r="AB29" s="64" t="str">
        <f t="shared" si="8"/>
        <v/>
      </c>
      <c r="AC29" s="64" t="str">
        <f t="shared" si="9"/>
        <v/>
      </c>
      <c r="AD29" s="47"/>
      <c r="AE29" s="47"/>
      <c r="AF29" s="47"/>
      <c r="AG29" s="47"/>
      <c r="AH29" s="47"/>
      <c r="AI29" s="35"/>
      <c r="AJ29" s="49" t="s">
        <v>57</v>
      </c>
      <c r="AK29" s="72"/>
      <c r="AL29" s="17"/>
      <c r="AM29" s="40" t="s">
        <v>142</v>
      </c>
      <c r="AN29" s="40"/>
      <c r="AO29" s="40"/>
      <c r="AP29" s="40"/>
      <c r="AQ29" s="40"/>
      <c r="AR29" s="40"/>
      <c r="AS29" s="40"/>
      <c r="AT29" s="41"/>
      <c r="AU29" s="17">
        <f>SUMPRODUCT((MONTH('ORDEM GERAL 2022'!B29:B33)='ORDEM GERAL 2022'!AT29))</f>
        <v>0</v>
      </c>
      <c r="AX29">
        <v>1</v>
      </c>
    </row>
    <row r="30" spans="1:50" ht="24" customHeight="1">
      <c r="A30" s="42">
        <v>26</v>
      </c>
      <c r="B30" s="43">
        <v>42117</v>
      </c>
      <c r="C30" s="44" t="s">
        <v>74</v>
      </c>
      <c r="D30" s="44" t="s">
        <v>82</v>
      </c>
      <c r="E30" s="44">
        <v>2</v>
      </c>
      <c r="F30" s="44"/>
      <c r="G30" s="23"/>
      <c r="H30" s="44" t="s">
        <v>70</v>
      </c>
      <c r="I30" s="59"/>
      <c r="J30" s="25"/>
      <c r="K30" s="63"/>
      <c r="L30" s="64"/>
      <c r="M30" s="64"/>
      <c r="N30" s="65">
        <f t="shared" si="0"/>
        <v>0</v>
      </c>
      <c r="O30" s="64"/>
      <c r="P30" s="64"/>
      <c r="Q30" s="64"/>
      <c r="R30" s="65">
        <f t="shared" si="1"/>
        <v>0</v>
      </c>
      <c r="S30" s="64"/>
      <c r="T30" s="64"/>
      <c r="U30" s="64"/>
      <c r="V30" s="65">
        <f t="shared" si="2"/>
        <v>0</v>
      </c>
      <c r="W30" s="64">
        <f t="shared" si="3"/>
        <v>0</v>
      </c>
      <c r="X30" s="64" t="str">
        <f t="shared" si="4"/>
        <v/>
      </c>
      <c r="Y30" s="64" t="str">
        <f t="shared" si="5"/>
        <v/>
      </c>
      <c r="Z30" s="64" t="str">
        <f t="shared" si="6"/>
        <v/>
      </c>
      <c r="AA30" s="64" t="str">
        <f t="shared" si="7"/>
        <v/>
      </c>
      <c r="AB30" s="64" t="str">
        <f t="shared" si="8"/>
        <v/>
      </c>
      <c r="AC30" s="64" t="str">
        <f t="shared" si="9"/>
        <v/>
      </c>
      <c r="AD30" s="47"/>
      <c r="AE30" s="47"/>
      <c r="AF30" s="47"/>
      <c r="AG30" s="47"/>
      <c r="AH30" s="47"/>
      <c r="AI30" s="35"/>
      <c r="AJ30" s="49" t="s">
        <v>57</v>
      </c>
      <c r="AK30" s="72"/>
      <c r="AL30" s="17"/>
      <c r="AM30" s="40" t="s">
        <v>143</v>
      </c>
      <c r="AN30" s="40"/>
      <c r="AO30" s="40"/>
      <c r="AP30" s="40"/>
      <c r="AQ30" s="40"/>
      <c r="AR30" s="40"/>
      <c r="AS30" s="40"/>
      <c r="AT30" s="41"/>
      <c r="AU30" s="17">
        <f>SUMPRODUCT((MONTH('ORDEM GERAL 2022'!B30:B34)='ORDEM GERAL 2022'!AT30))</f>
        <v>0</v>
      </c>
      <c r="AX30">
        <v>1</v>
      </c>
    </row>
    <row r="31" spans="1:50" ht="24" customHeight="1">
      <c r="A31" s="42">
        <v>27</v>
      </c>
      <c r="B31" s="43">
        <v>42118</v>
      </c>
      <c r="C31" s="44" t="s">
        <v>74</v>
      </c>
      <c r="D31" s="44" t="s">
        <v>82</v>
      </c>
      <c r="E31" s="44">
        <v>1</v>
      </c>
      <c r="F31" s="44"/>
      <c r="G31" s="23"/>
      <c r="H31" s="44" t="s">
        <v>70</v>
      </c>
      <c r="I31" s="59"/>
      <c r="J31" s="25"/>
      <c r="K31" s="63"/>
      <c r="L31" s="64"/>
      <c r="M31" s="64"/>
      <c r="N31" s="65">
        <f t="shared" si="0"/>
        <v>0</v>
      </c>
      <c r="O31" s="64"/>
      <c r="P31" s="64"/>
      <c r="Q31" s="64"/>
      <c r="R31" s="65">
        <f t="shared" si="1"/>
        <v>0</v>
      </c>
      <c r="S31" s="64"/>
      <c r="T31" s="64"/>
      <c r="U31" s="64"/>
      <c r="V31" s="65">
        <f t="shared" si="2"/>
        <v>0</v>
      </c>
      <c r="W31" s="64">
        <f t="shared" si="3"/>
        <v>0</v>
      </c>
      <c r="X31" s="64" t="str">
        <f t="shared" si="4"/>
        <v/>
      </c>
      <c r="Y31" s="64" t="str">
        <f t="shared" si="5"/>
        <v/>
      </c>
      <c r="Z31" s="64" t="str">
        <f t="shared" si="6"/>
        <v/>
      </c>
      <c r="AA31" s="64" t="str">
        <f t="shared" si="7"/>
        <v/>
      </c>
      <c r="AB31" s="64" t="str">
        <f t="shared" si="8"/>
        <v/>
      </c>
      <c r="AC31" s="64" t="str">
        <f t="shared" si="9"/>
        <v/>
      </c>
      <c r="AD31" s="47"/>
      <c r="AE31" s="47"/>
      <c r="AF31" s="47"/>
      <c r="AG31" s="47"/>
      <c r="AH31" s="47"/>
      <c r="AI31" s="35"/>
      <c r="AJ31" s="49" t="s">
        <v>57</v>
      </c>
      <c r="AK31" s="72"/>
      <c r="AL31" s="17"/>
      <c r="AM31" s="40" t="s">
        <v>144</v>
      </c>
      <c r="AN31" s="40"/>
      <c r="AO31" s="40"/>
      <c r="AP31" s="40"/>
      <c r="AQ31" s="40"/>
      <c r="AR31" s="40"/>
      <c r="AS31" s="40"/>
      <c r="AT31" s="41"/>
      <c r="AU31" s="17">
        <f>SUMPRODUCT((MONTH('ORDEM GERAL 2022'!B31:B35)='ORDEM GERAL 2022'!AT31))</f>
        <v>0</v>
      </c>
      <c r="AX31">
        <v>1</v>
      </c>
    </row>
    <row r="32" spans="1:50" ht="24" customHeight="1">
      <c r="A32" s="42">
        <v>28</v>
      </c>
      <c r="B32" s="43">
        <v>42119</v>
      </c>
      <c r="C32" s="44" t="s">
        <v>74</v>
      </c>
      <c r="D32" s="44" t="s">
        <v>82</v>
      </c>
      <c r="E32" s="44">
        <v>2</v>
      </c>
      <c r="F32" s="44"/>
      <c r="G32" s="23"/>
      <c r="H32" s="44" t="s">
        <v>70</v>
      </c>
      <c r="I32" s="59"/>
      <c r="J32" s="25"/>
      <c r="K32" s="63"/>
      <c r="L32" s="64"/>
      <c r="M32" s="64"/>
      <c r="N32" s="65">
        <f t="shared" si="0"/>
        <v>0</v>
      </c>
      <c r="O32" s="64"/>
      <c r="P32" s="64"/>
      <c r="Q32" s="64"/>
      <c r="R32" s="65">
        <f t="shared" si="1"/>
        <v>0</v>
      </c>
      <c r="S32" s="64"/>
      <c r="T32" s="64"/>
      <c r="U32" s="64"/>
      <c r="V32" s="65">
        <f t="shared" si="2"/>
        <v>0</v>
      </c>
      <c r="W32" s="64">
        <f t="shared" si="3"/>
        <v>0</v>
      </c>
      <c r="X32" s="64" t="str">
        <f t="shared" si="4"/>
        <v/>
      </c>
      <c r="Y32" s="64" t="str">
        <f t="shared" si="5"/>
        <v/>
      </c>
      <c r="Z32" s="64" t="str">
        <f t="shared" si="6"/>
        <v/>
      </c>
      <c r="AA32" s="64" t="str">
        <f t="shared" si="7"/>
        <v/>
      </c>
      <c r="AB32" s="64" t="str">
        <f t="shared" si="8"/>
        <v/>
      </c>
      <c r="AC32" s="64" t="str">
        <f t="shared" si="9"/>
        <v/>
      </c>
      <c r="AD32" s="47"/>
      <c r="AE32" s="47"/>
      <c r="AF32" s="47"/>
      <c r="AG32" s="47"/>
      <c r="AH32" s="47"/>
      <c r="AI32" s="35"/>
      <c r="AJ32" s="49" t="s">
        <v>57</v>
      </c>
      <c r="AK32" s="72"/>
      <c r="AL32" s="17"/>
      <c r="AM32" s="40" t="s">
        <v>145</v>
      </c>
      <c r="AN32" s="40"/>
      <c r="AO32" s="40"/>
      <c r="AP32" s="40"/>
      <c r="AQ32" s="40"/>
      <c r="AR32" s="40"/>
      <c r="AS32" s="40"/>
      <c r="AT32" s="41"/>
      <c r="AU32" s="17">
        <f>SUMPRODUCT((MONTH('ORDEM GERAL 2022'!B32:B36)='ORDEM GERAL 2022'!AT32))</f>
        <v>0</v>
      </c>
      <c r="AX32">
        <v>1</v>
      </c>
    </row>
    <row r="33" spans="1:50" ht="24" customHeight="1">
      <c r="A33" s="42">
        <v>29</v>
      </c>
      <c r="B33" s="43">
        <v>42120</v>
      </c>
      <c r="C33" s="44" t="s">
        <v>74</v>
      </c>
      <c r="D33" s="44" t="s">
        <v>82</v>
      </c>
      <c r="E33" s="44">
        <v>1</v>
      </c>
      <c r="F33" s="44"/>
      <c r="G33" s="23"/>
      <c r="H33" s="44" t="s">
        <v>70</v>
      </c>
      <c r="I33" s="59"/>
      <c r="J33" s="25"/>
      <c r="K33" s="63"/>
      <c r="L33" s="64"/>
      <c r="M33" s="64"/>
      <c r="N33" s="65">
        <f t="shared" si="0"/>
        <v>0</v>
      </c>
      <c r="O33" s="64"/>
      <c r="P33" s="64"/>
      <c r="Q33" s="64"/>
      <c r="R33" s="65">
        <f t="shared" si="1"/>
        <v>0</v>
      </c>
      <c r="S33" s="64"/>
      <c r="T33" s="64"/>
      <c r="U33" s="64"/>
      <c r="V33" s="65">
        <f t="shared" si="2"/>
        <v>0</v>
      </c>
      <c r="W33" s="64">
        <f t="shared" si="3"/>
        <v>0</v>
      </c>
      <c r="X33" s="64" t="str">
        <f t="shared" si="4"/>
        <v/>
      </c>
      <c r="Y33" s="64" t="str">
        <f t="shared" si="5"/>
        <v/>
      </c>
      <c r="Z33" s="64" t="str">
        <f t="shared" si="6"/>
        <v/>
      </c>
      <c r="AA33" s="64" t="str">
        <f t="shared" si="7"/>
        <v/>
      </c>
      <c r="AB33" s="64" t="str">
        <f t="shared" si="8"/>
        <v/>
      </c>
      <c r="AC33" s="64" t="str">
        <f t="shared" si="9"/>
        <v/>
      </c>
      <c r="AD33" s="47"/>
      <c r="AE33" s="47"/>
      <c r="AF33" s="47"/>
      <c r="AG33" s="47"/>
      <c r="AH33" s="47"/>
      <c r="AI33" s="35"/>
      <c r="AJ33" s="49" t="s">
        <v>57</v>
      </c>
      <c r="AK33" s="72"/>
      <c r="AL33" s="17"/>
      <c r="AM33" s="40" t="s">
        <v>146</v>
      </c>
      <c r="AN33" s="40"/>
      <c r="AO33" s="40"/>
      <c r="AP33" s="40"/>
      <c r="AQ33" s="40"/>
      <c r="AR33" s="40"/>
      <c r="AS33" s="40"/>
      <c r="AT33" s="41"/>
      <c r="AU33" s="17">
        <f>SUMPRODUCT((MONTH('ORDEM GERAL 2022'!B33:B37)='ORDEM GERAL 2022'!AT33))</f>
        <v>0</v>
      </c>
      <c r="AX33">
        <v>1</v>
      </c>
    </row>
    <row r="34" spans="1:50" ht="24" customHeight="1">
      <c r="A34" s="42">
        <v>30</v>
      </c>
      <c r="B34" s="43">
        <v>42121</v>
      </c>
      <c r="C34" s="44" t="s">
        <v>74</v>
      </c>
      <c r="D34" s="44" t="s">
        <v>82</v>
      </c>
      <c r="E34" s="44">
        <v>2</v>
      </c>
      <c r="F34" s="44"/>
      <c r="G34" s="23"/>
      <c r="H34" s="44" t="s">
        <v>70</v>
      </c>
      <c r="I34" s="59"/>
      <c r="J34" s="25"/>
      <c r="K34" s="63"/>
      <c r="L34" s="64"/>
      <c r="M34" s="64"/>
      <c r="N34" s="65">
        <f t="shared" si="0"/>
        <v>0</v>
      </c>
      <c r="O34" s="64"/>
      <c r="P34" s="64"/>
      <c r="Q34" s="64"/>
      <c r="R34" s="65">
        <f t="shared" si="1"/>
        <v>0</v>
      </c>
      <c r="S34" s="64"/>
      <c r="T34" s="64"/>
      <c r="U34" s="64"/>
      <c r="V34" s="65">
        <f t="shared" si="2"/>
        <v>0</v>
      </c>
      <c r="W34" s="64">
        <f t="shared" si="3"/>
        <v>0</v>
      </c>
      <c r="X34" s="64" t="str">
        <f t="shared" si="4"/>
        <v/>
      </c>
      <c r="Y34" s="64" t="str">
        <f t="shared" si="5"/>
        <v/>
      </c>
      <c r="Z34" s="64" t="str">
        <f t="shared" si="6"/>
        <v/>
      </c>
      <c r="AA34" s="64" t="str">
        <f t="shared" si="7"/>
        <v/>
      </c>
      <c r="AB34" s="64" t="str">
        <f t="shared" si="8"/>
        <v/>
      </c>
      <c r="AC34" s="64" t="str">
        <f t="shared" si="9"/>
        <v/>
      </c>
      <c r="AD34" s="47"/>
      <c r="AE34" s="47"/>
      <c r="AF34" s="47"/>
      <c r="AG34" s="47"/>
      <c r="AH34" s="47"/>
      <c r="AI34" s="35"/>
      <c r="AJ34" s="49" t="s">
        <v>57</v>
      </c>
      <c r="AK34" s="72"/>
      <c r="AL34" s="17"/>
      <c r="AM34" s="40" t="s">
        <v>147</v>
      </c>
      <c r="AN34" s="40"/>
      <c r="AO34" s="40"/>
      <c r="AP34" s="40"/>
      <c r="AQ34" s="40"/>
      <c r="AR34" s="40"/>
      <c r="AS34" s="40"/>
      <c r="AT34" s="41"/>
      <c r="AU34" s="17">
        <f>SUMPRODUCT((MONTH('ORDEM GERAL 2022'!B34:B38)='ORDEM GERAL 2022'!AT34))</f>
        <v>0</v>
      </c>
      <c r="AX34">
        <v>1</v>
      </c>
    </row>
    <row r="35" spans="1:50" ht="24" customHeight="1">
      <c r="A35" s="42">
        <v>31</v>
      </c>
      <c r="B35" s="43">
        <v>42122</v>
      </c>
      <c r="C35" s="44" t="s">
        <v>74</v>
      </c>
      <c r="D35" s="44" t="s">
        <v>82</v>
      </c>
      <c r="E35" s="44">
        <v>1</v>
      </c>
      <c r="F35" s="44"/>
      <c r="G35" s="23"/>
      <c r="H35" s="44" t="s">
        <v>70</v>
      </c>
      <c r="I35" s="59"/>
      <c r="J35" s="25"/>
      <c r="K35" s="63"/>
      <c r="L35" s="64"/>
      <c r="M35" s="64"/>
      <c r="N35" s="65">
        <f t="shared" si="0"/>
        <v>0</v>
      </c>
      <c r="O35" s="64"/>
      <c r="P35" s="64"/>
      <c r="Q35" s="64"/>
      <c r="R35" s="65">
        <f t="shared" si="1"/>
        <v>0</v>
      </c>
      <c r="S35" s="64"/>
      <c r="T35" s="64"/>
      <c r="U35" s="64"/>
      <c r="V35" s="65">
        <f t="shared" si="2"/>
        <v>0</v>
      </c>
      <c r="W35" s="64">
        <f t="shared" si="3"/>
        <v>0</v>
      </c>
      <c r="X35" s="64" t="str">
        <f t="shared" si="4"/>
        <v/>
      </c>
      <c r="Y35" s="64" t="str">
        <f t="shared" si="5"/>
        <v/>
      </c>
      <c r="Z35" s="64" t="str">
        <f t="shared" si="6"/>
        <v/>
      </c>
      <c r="AA35" s="64" t="str">
        <f t="shared" si="7"/>
        <v/>
      </c>
      <c r="AB35" s="64" t="str">
        <f t="shared" si="8"/>
        <v/>
      </c>
      <c r="AC35" s="64" t="str">
        <f t="shared" si="9"/>
        <v/>
      </c>
      <c r="AD35" s="47"/>
      <c r="AE35" s="47"/>
      <c r="AF35" s="47"/>
      <c r="AG35" s="47"/>
      <c r="AH35" s="47"/>
      <c r="AI35" s="35"/>
      <c r="AJ35" s="49" t="s">
        <v>57</v>
      </c>
      <c r="AK35" s="72"/>
      <c r="AL35" s="17"/>
      <c r="AM35" s="39" t="s">
        <v>73</v>
      </c>
      <c r="AN35" s="40"/>
      <c r="AO35" s="40"/>
      <c r="AP35" s="40"/>
      <c r="AQ35" s="40"/>
      <c r="AR35" s="40"/>
      <c r="AS35" s="40"/>
      <c r="AT35" s="41"/>
      <c r="AU35" s="17">
        <f>SUMPRODUCT((MONTH('ORDEM GERAL 2022'!B35:B39)='ORDEM GERAL 2022'!AT35))</f>
        <v>0</v>
      </c>
      <c r="AX35">
        <v>1</v>
      </c>
    </row>
    <row r="36" spans="1:50" ht="24" customHeight="1">
      <c r="A36" s="42">
        <v>32</v>
      </c>
      <c r="B36" s="43">
        <v>42123</v>
      </c>
      <c r="C36" s="44" t="s">
        <v>74</v>
      </c>
      <c r="D36" s="44" t="s">
        <v>82</v>
      </c>
      <c r="E36" s="44">
        <v>2</v>
      </c>
      <c r="F36" s="44"/>
      <c r="G36" s="23"/>
      <c r="H36" s="44" t="s">
        <v>70</v>
      </c>
      <c r="I36" s="59"/>
      <c r="J36" s="25"/>
      <c r="K36" s="63"/>
      <c r="L36" s="64"/>
      <c r="M36" s="64"/>
      <c r="N36" s="65">
        <f t="shared" si="0"/>
        <v>0</v>
      </c>
      <c r="O36" s="64"/>
      <c r="P36" s="64"/>
      <c r="Q36" s="64"/>
      <c r="R36" s="65">
        <f t="shared" si="1"/>
        <v>0</v>
      </c>
      <c r="S36" s="64"/>
      <c r="T36" s="64"/>
      <c r="U36" s="64"/>
      <c r="V36" s="65">
        <f t="shared" si="2"/>
        <v>0</v>
      </c>
      <c r="W36" s="64">
        <f t="shared" si="3"/>
        <v>0</v>
      </c>
      <c r="X36" s="64" t="str">
        <f t="shared" si="4"/>
        <v/>
      </c>
      <c r="Y36" s="64" t="str">
        <f t="shared" si="5"/>
        <v/>
      </c>
      <c r="Z36" s="64" t="str">
        <f t="shared" si="6"/>
        <v/>
      </c>
      <c r="AA36" s="64" t="str">
        <f t="shared" si="7"/>
        <v/>
      </c>
      <c r="AB36" s="64" t="str">
        <f t="shared" si="8"/>
        <v/>
      </c>
      <c r="AC36" s="64" t="str">
        <f t="shared" si="9"/>
        <v/>
      </c>
      <c r="AD36" s="47"/>
      <c r="AE36" s="47"/>
      <c r="AF36" s="47"/>
      <c r="AG36" s="47"/>
      <c r="AH36" s="47"/>
      <c r="AI36" s="35"/>
      <c r="AJ36" s="49" t="s">
        <v>57</v>
      </c>
      <c r="AK36" s="72"/>
      <c r="AL36" s="17"/>
      <c r="AM36" s="17" t="s">
        <v>154</v>
      </c>
      <c r="AN36" s="73"/>
      <c r="AO36" s="17"/>
      <c r="AP36" s="17"/>
      <c r="AQ36" s="17"/>
      <c r="AR36" s="17"/>
      <c r="AS36" s="17"/>
      <c r="AT36" s="17"/>
      <c r="AU36" s="17">
        <f>SUMPRODUCT((MONTH('ORDEM GERAL 2022'!B36:B40)='ORDEM GERAL 2022'!AT36))</f>
        <v>0</v>
      </c>
      <c r="AX36">
        <v>1</v>
      </c>
    </row>
    <row r="37" spans="1:50" ht="24" customHeight="1">
      <c r="A37" s="42">
        <v>33</v>
      </c>
      <c r="B37" s="43">
        <v>42124</v>
      </c>
      <c r="C37" s="44" t="s">
        <v>74</v>
      </c>
      <c r="D37" s="44" t="s">
        <v>82</v>
      </c>
      <c r="E37" s="44">
        <v>1</v>
      </c>
      <c r="F37" s="44"/>
      <c r="G37" s="23"/>
      <c r="H37" s="44" t="s">
        <v>70</v>
      </c>
      <c r="I37" s="59"/>
      <c r="J37" s="25"/>
      <c r="K37" s="63"/>
      <c r="L37" s="64"/>
      <c r="M37" s="64"/>
      <c r="N37" s="65">
        <f t="shared" si="0"/>
        <v>0</v>
      </c>
      <c r="O37" s="64"/>
      <c r="P37" s="64"/>
      <c r="Q37" s="64"/>
      <c r="R37" s="65">
        <f t="shared" si="1"/>
        <v>0</v>
      </c>
      <c r="S37" s="64"/>
      <c r="T37" s="64"/>
      <c r="U37" s="64"/>
      <c r="V37" s="65">
        <f t="shared" si="2"/>
        <v>0</v>
      </c>
      <c r="W37" s="64">
        <f t="shared" si="3"/>
        <v>0</v>
      </c>
      <c r="X37" s="64" t="str">
        <f t="shared" si="4"/>
        <v/>
      </c>
      <c r="Y37" s="64" t="str">
        <f t="shared" si="5"/>
        <v/>
      </c>
      <c r="Z37" s="64" t="str">
        <f t="shared" si="6"/>
        <v/>
      </c>
      <c r="AA37" s="64" t="str">
        <f t="shared" si="7"/>
        <v/>
      </c>
      <c r="AB37" s="64" t="str">
        <f t="shared" si="8"/>
        <v/>
      </c>
      <c r="AC37" s="64" t="str">
        <f t="shared" si="9"/>
        <v/>
      </c>
      <c r="AD37" s="47"/>
      <c r="AE37" s="47"/>
      <c r="AF37" s="47"/>
      <c r="AG37" s="47"/>
      <c r="AH37" s="47"/>
      <c r="AI37" s="35"/>
      <c r="AJ37" s="49" t="s">
        <v>57</v>
      </c>
      <c r="AK37" s="72"/>
      <c r="AL37" s="17"/>
      <c r="AM37" s="17" t="s">
        <v>155</v>
      </c>
      <c r="AN37" s="73"/>
      <c r="AO37" s="17"/>
      <c r="AP37" s="17"/>
      <c r="AQ37" s="17"/>
      <c r="AR37" s="17"/>
      <c r="AS37" s="17"/>
      <c r="AT37" s="17"/>
      <c r="AU37" s="17">
        <f>SUMPRODUCT((MONTH('ORDEM GERAL 2022'!B37:B41)='ORDEM GERAL 2022'!AT37))</f>
        <v>0</v>
      </c>
      <c r="AX37">
        <v>1</v>
      </c>
    </row>
    <row r="38" spans="1:50" ht="24" customHeight="1">
      <c r="A38" s="42">
        <v>34</v>
      </c>
      <c r="B38" s="43">
        <v>42125</v>
      </c>
      <c r="C38" s="44" t="s">
        <v>74</v>
      </c>
      <c r="D38" s="44" t="s">
        <v>82</v>
      </c>
      <c r="E38" s="44">
        <v>2</v>
      </c>
      <c r="F38" s="44"/>
      <c r="G38" s="23"/>
      <c r="H38" s="44" t="s">
        <v>70</v>
      </c>
      <c r="I38" s="59"/>
      <c r="J38" s="25"/>
      <c r="K38" s="63"/>
      <c r="L38" s="64"/>
      <c r="M38" s="64"/>
      <c r="N38" s="65">
        <f t="shared" si="0"/>
        <v>0</v>
      </c>
      <c r="O38" s="64"/>
      <c r="P38" s="64"/>
      <c r="Q38" s="64"/>
      <c r="R38" s="65">
        <f t="shared" si="1"/>
        <v>0</v>
      </c>
      <c r="S38" s="64"/>
      <c r="T38" s="64"/>
      <c r="U38" s="64"/>
      <c r="V38" s="65">
        <f t="shared" si="2"/>
        <v>0</v>
      </c>
      <c r="W38" s="64">
        <f t="shared" si="3"/>
        <v>0</v>
      </c>
      <c r="X38" s="64" t="str">
        <f t="shared" si="4"/>
        <v/>
      </c>
      <c r="Y38" s="64" t="str">
        <f t="shared" si="5"/>
        <v/>
      </c>
      <c r="Z38" s="64" t="str">
        <f t="shared" si="6"/>
        <v/>
      </c>
      <c r="AA38" s="64" t="str">
        <f t="shared" si="7"/>
        <v/>
      </c>
      <c r="AB38" s="64" t="str">
        <f t="shared" si="8"/>
        <v/>
      </c>
      <c r="AC38" s="64" t="str">
        <f t="shared" si="9"/>
        <v/>
      </c>
      <c r="AD38" s="47"/>
      <c r="AE38" s="47"/>
      <c r="AF38" s="47"/>
      <c r="AG38" s="47"/>
      <c r="AH38" s="47"/>
      <c r="AI38" s="35"/>
      <c r="AJ38" s="49" t="s">
        <v>57</v>
      </c>
      <c r="AK38" s="72"/>
      <c r="AL38" s="17"/>
      <c r="AM38" s="17" t="s">
        <v>157</v>
      </c>
      <c r="AN38" s="73"/>
      <c r="AO38" s="17"/>
      <c r="AP38" s="17"/>
      <c r="AQ38" s="17"/>
      <c r="AR38" s="17"/>
      <c r="AS38" s="17"/>
      <c r="AT38" s="17"/>
      <c r="AU38" s="17">
        <f>SUMPRODUCT((MONTH('ORDEM GERAL 2022'!B38:B42)='ORDEM GERAL 2022'!AT38))</f>
        <v>0</v>
      </c>
      <c r="AX38">
        <v>1</v>
      </c>
    </row>
    <row r="39" spans="1:50" ht="24" customHeight="1">
      <c r="A39" s="42">
        <v>35</v>
      </c>
      <c r="B39" s="43">
        <v>42126</v>
      </c>
      <c r="C39" s="44" t="s">
        <v>74</v>
      </c>
      <c r="D39" s="44" t="s">
        <v>82</v>
      </c>
      <c r="E39" s="44">
        <v>1</v>
      </c>
      <c r="F39" s="44"/>
      <c r="G39" s="23"/>
      <c r="H39" s="44" t="s">
        <v>70</v>
      </c>
      <c r="I39" s="59"/>
      <c r="J39" s="25"/>
      <c r="K39" s="63"/>
      <c r="L39" s="64"/>
      <c r="M39" s="64"/>
      <c r="N39" s="65">
        <f t="shared" si="0"/>
        <v>0</v>
      </c>
      <c r="O39" s="64"/>
      <c r="P39" s="64"/>
      <c r="Q39" s="64"/>
      <c r="R39" s="65">
        <f t="shared" si="1"/>
        <v>0</v>
      </c>
      <c r="S39" s="64"/>
      <c r="T39" s="64"/>
      <c r="U39" s="64"/>
      <c r="V39" s="65">
        <f t="shared" si="2"/>
        <v>0</v>
      </c>
      <c r="W39" s="64">
        <f t="shared" si="3"/>
        <v>0</v>
      </c>
      <c r="X39" s="64" t="str">
        <f t="shared" si="4"/>
        <v/>
      </c>
      <c r="Y39" s="64" t="str">
        <f t="shared" si="5"/>
        <v/>
      </c>
      <c r="Z39" s="64" t="str">
        <f t="shared" si="6"/>
        <v/>
      </c>
      <c r="AA39" s="64" t="str">
        <f t="shared" si="7"/>
        <v/>
      </c>
      <c r="AB39" s="64" t="str">
        <f t="shared" si="8"/>
        <v/>
      </c>
      <c r="AC39" s="64" t="str">
        <f t="shared" si="9"/>
        <v/>
      </c>
      <c r="AD39" s="47"/>
      <c r="AE39" s="47"/>
      <c r="AF39" s="47"/>
      <c r="AG39" s="47"/>
      <c r="AH39" s="47"/>
      <c r="AI39" s="35"/>
      <c r="AJ39" s="49" t="s">
        <v>57</v>
      </c>
      <c r="AK39" s="72"/>
      <c r="AL39" s="17"/>
      <c r="AM39" s="17" t="s">
        <v>156</v>
      </c>
      <c r="AN39" s="73"/>
      <c r="AO39" s="17"/>
      <c r="AP39" s="17"/>
      <c r="AQ39" s="17"/>
      <c r="AR39" s="17"/>
      <c r="AS39" s="17"/>
      <c r="AT39" s="17"/>
      <c r="AU39" s="17">
        <f>SUMPRODUCT((MONTH('ORDEM GERAL 2022'!B39:B43)='ORDEM GERAL 2022'!AT39))</f>
        <v>0</v>
      </c>
      <c r="AX39">
        <v>1</v>
      </c>
    </row>
    <row r="40" spans="1:50" ht="24" customHeight="1">
      <c r="A40" s="42">
        <v>36</v>
      </c>
      <c r="B40" s="43">
        <v>42127</v>
      </c>
      <c r="C40" s="44" t="s">
        <v>74</v>
      </c>
      <c r="D40" s="44" t="s">
        <v>82</v>
      </c>
      <c r="E40" s="44">
        <v>2</v>
      </c>
      <c r="F40" s="44"/>
      <c r="G40" s="23"/>
      <c r="H40" s="44" t="s">
        <v>70</v>
      </c>
      <c r="I40" s="59"/>
      <c r="J40" s="25"/>
      <c r="K40" s="63"/>
      <c r="L40" s="64"/>
      <c r="M40" s="64"/>
      <c r="N40" s="65">
        <f t="shared" si="0"/>
        <v>0</v>
      </c>
      <c r="O40" s="64"/>
      <c r="P40" s="64"/>
      <c r="Q40" s="64"/>
      <c r="R40" s="65">
        <f t="shared" si="1"/>
        <v>0</v>
      </c>
      <c r="S40" s="64"/>
      <c r="T40" s="64"/>
      <c r="U40" s="64"/>
      <c r="V40" s="65">
        <f t="shared" si="2"/>
        <v>0</v>
      </c>
      <c r="W40" s="64">
        <f t="shared" si="3"/>
        <v>0</v>
      </c>
      <c r="X40" s="64" t="str">
        <f t="shared" si="4"/>
        <v/>
      </c>
      <c r="Y40" s="64" t="str">
        <f t="shared" si="5"/>
        <v/>
      </c>
      <c r="Z40" s="64" t="str">
        <f t="shared" si="6"/>
        <v/>
      </c>
      <c r="AA40" s="64" t="str">
        <f t="shared" si="7"/>
        <v/>
      </c>
      <c r="AB40" s="64" t="str">
        <f t="shared" si="8"/>
        <v/>
      </c>
      <c r="AC40" s="64" t="str">
        <f t="shared" si="9"/>
        <v/>
      </c>
      <c r="AD40" s="47"/>
      <c r="AE40" s="47"/>
      <c r="AF40" s="47"/>
      <c r="AG40" s="47"/>
      <c r="AH40" s="47"/>
      <c r="AI40" s="35"/>
      <c r="AJ40" s="49" t="s">
        <v>57</v>
      </c>
      <c r="AK40" s="72"/>
      <c r="AL40" s="17"/>
      <c r="AM40" s="17" t="s">
        <v>158</v>
      </c>
      <c r="AN40" s="73"/>
      <c r="AO40" s="17"/>
      <c r="AP40" s="17"/>
      <c r="AQ40" s="17"/>
      <c r="AR40" s="17"/>
      <c r="AS40" s="17"/>
      <c r="AT40" s="17"/>
      <c r="AU40" s="17">
        <f>SUMPRODUCT((MONTH('ORDEM GERAL 2022'!B40:B44)='ORDEM GERAL 2022'!AT40))</f>
        <v>0</v>
      </c>
      <c r="AX40">
        <v>1</v>
      </c>
    </row>
    <row r="41" spans="1:50" ht="24" customHeight="1">
      <c r="A41" s="42">
        <v>37</v>
      </c>
      <c r="B41" s="43">
        <v>42128</v>
      </c>
      <c r="C41" s="44" t="s">
        <v>74</v>
      </c>
      <c r="D41" s="44" t="s">
        <v>82</v>
      </c>
      <c r="E41" s="44">
        <v>1</v>
      </c>
      <c r="F41" s="44"/>
      <c r="G41" s="23"/>
      <c r="H41" s="44" t="s">
        <v>70</v>
      </c>
      <c r="I41" s="59"/>
      <c r="J41" s="25"/>
      <c r="K41" s="63"/>
      <c r="L41" s="64"/>
      <c r="M41" s="64"/>
      <c r="N41" s="65">
        <f t="shared" si="0"/>
        <v>0</v>
      </c>
      <c r="O41" s="64"/>
      <c r="P41" s="64"/>
      <c r="Q41" s="64"/>
      <c r="R41" s="65">
        <f t="shared" si="1"/>
        <v>0</v>
      </c>
      <c r="S41" s="64"/>
      <c r="T41" s="64"/>
      <c r="U41" s="64"/>
      <c r="V41" s="65">
        <f t="shared" si="2"/>
        <v>0</v>
      </c>
      <c r="W41" s="64">
        <f t="shared" si="3"/>
        <v>0</v>
      </c>
      <c r="X41" s="64" t="str">
        <f t="shared" si="4"/>
        <v/>
      </c>
      <c r="Y41" s="64" t="str">
        <f t="shared" si="5"/>
        <v/>
      </c>
      <c r="Z41" s="64" t="str">
        <f t="shared" si="6"/>
        <v/>
      </c>
      <c r="AA41" s="64" t="str">
        <f t="shared" si="7"/>
        <v/>
      </c>
      <c r="AB41" s="64" t="str">
        <f t="shared" si="8"/>
        <v/>
      </c>
      <c r="AC41" s="64" t="str">
        <f t="shared" si="9"/>
        <v/>
      </c>
      <c r="AD41" s="47"/>
      <c r="AE41" s="47"/>
      <c r="AF41" s="47"/>
      <c r="AG41" s="47"/>
      <c r="AH41" s="47"/>
      <c r="AI41" s="35"/>
      <c r="AJ41" s="49" t="s">
        <v>57</v>
      </c>
      <c r="AK41" s="72"/>
      <c r="AL41" s="17"/>
      <c r="AM41" s="17" t="s">
        <v>159</v>
      </c>
      <c r="AN41" s="73"/>
      <c r="AO41" s="17"/>
      <c r="AP41" s="17"/>
      <c r="AQ41" s="17"/>
      <c r="AR41" s="17"/>
      <c r="AS41" s="17"/>
      <c r="AT41" s="17"/>
      <c r="AU41" s="17">
        <f>SUMPRODUCT((MONTH('ORDEM GERAL 2022'!B41:B45)='ORDEM GERAL 2022'!AT41))</f>
        <v>0</v>
      </c>
      <c r="AX41">
        <v>1</v>
      </c>
    </row>
    <row r="42" spans="1:50" ht="24" customHeight="1">
      <c r="A42" s="42">
        <v>38</v>
      </c>
      <c r="B42" s="43">
        <v>42129</v>
      </c>
      <c r="C42" s="44" t="s">
        <v>74</v>
      </c>
      <c r="D42" s="44" t="s">
        <v>82</v>
      </c>
      <c r="E42" s="44">
        <v>2</v>
      </c>
      <c r="F42" s="44"/>
      <c r="G42" s="23"/>
      <c r="H42" s="44" t="s">
        <v>70</v>
      </c>
      <c r="I42" s="59"/>
      <c r="J42" s="25"/>
      <c r="K42" s="63"/>
      <c r="L42" s="64"/>
      <c r="M42" s="64"/>
      <c r="N42" s="65">
        <f t="shared" si="0"/>
        <v>0</v>
      </c>
      <c r="O42" s="64"/>
      <c r="P42" s="64"/>
      <c r="Q42" s="64"/>
      <c r="R42" s="65">
        <f t="shared" si="1"/>
        <v>0</v>
      </c>
      <c r="S42" s="64"/>
      <c r="T42" s="64"/>
      <c r="U42" s="64"/>
      <c r="V42" s="65">
        <f t="shared" si="2"/>
        <v>0</v>
      </c>
      <c r="W42" s="64">
        <f t="shared" si="3"/>
        <v>0</v>
      </c>
      <c r="X42" s="64" t="str">
        <f t="shared" si="4"/>
        <v/>
      </c>
      <c r="Y42" s="64" t="str">
        <f t="shared" si="5"/>
        <v/>
      </c>
      <c r="Z42" s="64" t="str">
        <f t="shared" si="6"/>
        <v/>
      </c>
      <c r="AA42" s="64" t="str">
        <f t="shared" si="7"/>
        <v/>
      </c>
      <c r="AB42" s="64" t="str">
        <f t="shared" si="8"/>
        <v/>
      </c>
      <c r="AC42" s="64" t="str">
        <f t="shared" si="9"/>
        <v/>
      </c>
      <c r="AD42" s="47"/>
      <c r="AE42" s="47"/>
      <c r="AF42" s="47"/>
      <c r="AG42" s="47"/>
      <c r="AH42" s="47"/>
      <c r="AI42" s="35"/>
      <c r="AJ42" s="49" t="s">
        <v>57</v>
      </c>
      <c r="AK42" s="72"/>
      <c r="AL42" s="17"/>
      <c r="AM42" s="17" t="s">
        <v>160</v>
      </c>
      <c r="AN42" s="73"/>
      <c r="AO42" s="17"/>
      <c r="AP42" s="17"/>
      <c r="AQ42" s="17"/>
      <c r="AR42" s="17"/>
      <c r="AS42" s="17"/>
      <c r="AT42" s="17"/>
      <c r="AU42" s="17">
        <f>SUMPRODUCT((MONTH('ORDEM GERAL 2022'!B42:B46)='ORDEM GERAL 2022'!AT42))</f>
        <v>0</v>
      </c>
      <c r="AX42">
        <v>1</v>
      </c>
    </row>
    <row r="43" spans="1:50" ht="24" customHeight="1">
      <c r="A43" s="42">
        <v>39</v>
      </c>
      <c r="B43" s="43">
        <v>42130</v>
      </c>
      <c r="C43" s="44" t="s">
        <v>74</v>
      </c>
      <c r="D43" s="44" t="s">
        <v>82</v>
      </c>
      <c r="E43" s="44">
        <v>1</v>
      </c>
      <c r="F43" s="44"/>
      <c r="G43" s="23"/>
      <c r="H43" s="44" t="s">
        <v>70</v>
      </c>
      <c r="I43" s="59"/>
      <c r="J43" s="25"/>
      <c r="K43" s="63"/>
      <c r="L43" s="64"/>
      <c r="M43" s="64"/>
      <c r="N43" s="65">
        <f t="shared" si="0"/>
        <v>0</v>
      </c>
      <c r="O43" s="64"/>
      <c r="P43" s="64"/>
      <c r="Q43" s="64"/>
      <c r="R43" s="65">
        <f t="shared" si="1"/>
        <v>0</v>
      </c>
      <c r="S43" s="64"/>
      <c r="T43" s="64"/>
      <c r="U43" s="64"/>
      <c r="V43" s="65">
        <f t="shared" si="2"/>
        <v>0</v>
      </c>
      <c r="W43" s="64">
        <f t="shared" si="3"/>
        <v>0</v>
      </c>
      <c r="X43" s="64" t="str">
        <f t="shared" si="4"/>
        <v/>
      </c>
      <c r="Y43" s="64" t="str">
        <f t="shared" si="5"/>
        <v/>
      </c>
      <c r="Z43" s="64" t="str">
        <f t="shared" si="6"/>
        <v/>
      </c>
      <c r="AA43" s="64" t="str">
        <f t="shared" si="7"/>
        <v/>
      </c>
      <c r="AB43" s="64" t="str">
        <f t="shared" si="8"/>
        <v/>
      </c>
      <c r="AC43" s="64" t="str">
        <f t="shared" si="9"/>
        <v/>
      </c>
      <c r="AD43" s="47"/>
      <c r="AE43" s="47"/>
      <c r="AF43" s="47"/>
      <c r="AG43" s="47"/>
      <c r="AH43" s="47"/>
      <c r="AI43" s="35"/>
      <c r="AJ43" s="49" t="s">
        <v>57</v>
      </c>
      <c r="AK43" s="72"/>
      <c r="AL43" s="17"/>
      <c r="AM43" s="17" t="s">
        <v>161</v>
      </c>
      <c r="AN43" s="73"/>
      <c r="AO43" s="17"/>
      <c r="AP43" s="17"/>
      <c r="AQ43" s="17"/>
      <c r="AR43" s="17"/>
      <c r="AS43" s="17"/>
      <c r="AT43" s="17"/>
      <c r="AU43" s="17">
        <f>SUMPRODUCT((MONTH('ORDEM GERAL 2022'!B43:B47)='ORDEM GERAL 2022'!AT43))</f>
        <v>0</v>
      </c>
      <c r="AX43">
        <v>1</v>
      </c>
    </row>
    <row r="44" spans="1:50" ht="24" customHeight="1">
      <c r="A44" s="42">
        <v>40</v>
      </c>
      <c r="B44" s="43">
        <v>42131</v>
      </c>
      <c r="C44" s="44" t="s">
        <v>74</v>
      </c>
      <c r="D44" s="44" t="s">
        <v>82</v>
      </c>
      <c r="E44" s="44">
        <v>2</v>
      </c>
      <c r="F44" s="44"/>
      <c r="G44" s="23"/>
      <c r="H44" s="44" t="s">
        <v>70</v>
      </c>
      <c r="I44" s="59"/>
      <c r="J44" s="25"/>
      <c r="K44" s="63"/>
      <c r="L44" s="64"/>
      <c r="M44" s="64"/>
      <c r="N44" s="65">
        <f t="shared" si="0"/>
        <v>0</v>
      </c>
      <c r="O44" s="64"/>
      <c r="P44" s="64"/>
      <c r="Q44" s="64"/>
      <c r="R44" s="65">
        <f t="shared" si="1"/>
        <v>0</v>
      </c>
      <c r="S44" s="64"/>
      <c r="T44" s="64"/>
      <c r="U44" s="64"/>
      <c r="V44" s="65">
        <f t="shared" si="2"/>
        <v>0</v>
      </c>
      <c r="W44" s="64">
        <f t="shared" si="3"/>
        <v>0</v>
      </c>
      <c r="X44" s="64" t="str">
        <f t="shared" si="4"/>
        <v/>
      </c>
      <c r="Y44" s="64" t="str">
        <f t="shared" si="5"/>
        <v/>
      </c>
      <c r="Z44" s="64" t="str">
        <f t="shared" si="6"/>
        <v/>
      </c>
      <c r="AA44" s="64" t="str">
        <f t="shared" si="7"/>
        <v/>
      </c>
      <c r="AB44" s="64" t="str">
        <f t="shared" si="8"/>
        <v/>
      </c>
      <c r="AC44" s="64" t="str">
        <f t="shared" si="9"/>
        <v/>
      </c>
      <c r="AD44" s="47"/>
      <c r="AE44" s="47"/>
      <c r="AF44" s="47"/>
      <c r="AG44" s="47"/>
      <c r="AH44" s="47"/>
      <c r="AI44" s="35"/>
      <c r="AJ44" s="49" t="s">
        <v>57</v>
      </c>
      <c r="AK44" s="72"/>
      <c r="AL44" s="17"/>
      <c r="AM44" s="17" t="s">
        <v>162</v>
      </c>
      <c r="AN44" s="73"/>
      <c r="AO44" s="17"/>
      <c r="AP44" s="17"/>
      <c r="AQ44" s="17"/>
      <c r="AR44" s="17"/>
      <c r="AS44" s="17"/>
      <c r="AT44" s="17"/>
      <c r="AU44" s="17">
        <f>SUMPRODUCT((MONTH('ORDEM GERAL 2022'!B44:B48)='ORDEM GERAL 2022'!AT44))</f>
        <v>0</v>
      </c>
      <c r="AX44">
        <v>1</v>
      </c>
    </row>
    <row r="45" spans="1:50" ht="24" customHeight="1">
      <c r="A45" s="42">
        <v>41</v>
      </c>
      <c r="B45" s="43">
        <v>42132</v>
      </c>
      <c r="C45" s="44" t="s">
        <v>74</v>
      </c>
      <c r="D45" s="44" t="s">
        <v>82</v>
      </c>
      <c r="E45" s="44">
        <v>1</v>
      </c>
      <c r="F45" s="44"/>
      <c r="G45" s="23"/>
      <c r="H45" s="44" t="s">
        <v>70</v>
      </c>
      <c r="I45" s="59"/>
      <c r="J45" s="25"/>
      <c r="K45" s="63"/>
      <c r="L45" s="64"/>
      <c r="M45" s="64"/>
      <c r="N45" s="65">
        <f t="shared" si="0"/>
        <v>0</v>
      </c>
      <c r="O45" s="64"/>
      <c r="P45" s="64"/>
      <c r="Q45" s="64"/>
      <c r="R45" s="65">
        <f t="shared" si="1"/>
        <v>0</v>
      </c>
      <c r="S45" s="64"/>
      <c r="T45" s="64"/>
      <c r="U45" s="64"/>
      <c r="V45" s="65">
        <f t="shared" si="2"/>
        <v>0</v>
      </c>
      <c r="W45" s="64">
        <f t="shared" si="3"/>
        <v>0</v>
      </c>
      <c r="X45" s="64" t="str">
        <f t="shared" si="4"/>
        <v/>
      </c>
      <c r="Y45" s="64" t="str">
        <f t="shared" si="5"/>
        <v/>
      </c>
      <c r="Z45" s="64" t="str">
        <f t="shared" si="6"/>
        <v/>
      </c>
      <c r="AA45" s="64" t="str">
        <f t="shared" si="7"/>
        <v/>
      </c>
      <c r="AB45" s="64" t="str">
        <f t="shared" si="8"/>
        <v/>
      </c>
      <c r="AC45" s="64" t="str">
        <f t="shared" si="9"/>
        <v/>
      </c>
      <c r="AD45" s="47"/>
      <c r="AE45" s="47"/>
      <c r="AF45" s="47"/>
      <c r="AG45" s="47"/>
      <c r="AH45" s="47"/>
      <c r="AI45" s="35"/>
      <c r="AJ45" s="49" t="s">
        <v>57</v>
      </c>
      <c r="AK45" s="72"/>
      <c r="AL45" s="17"/>
      <c r="AM45" s="17" t="s">
        <v>163</v>
      </c>
      <c r="AN45" s="73"/>
      <c r="AO45" s="17"/>
      <c r="AP45" s="17"/>
      <c r="AQ45" s="17"/>
      <c r="AR45" s="17"/>
      <c r="AS45" s="17"/>
      <c r="AT45" s="17"/>
      <c r="AU45" s="17">
        <f>SUMPRODUCT((MONTH('ORDEM GERAL 2022'!B45:B49)='ORDEM GERAL 2022'!AT45))</f>
        <v>0</v>
      </c>
      <c r="AX45">
        <v>1</v>
      </c>
    </row>
    <row r="46" spans="1:50" ht="24" customHeight="1">
      <c r="A46" s="42">
        <v>42</v>
      </c>
      <c r="B46" s="43">
        <v>42133</v>
      </c>
      <c r="C46" s="44" t="s">
        <v>74</v>
      </c>
      <c r="D46" s="44" t="s">
        <v>82</v>
      </c>
      <c r="E46" s="44">
        <v>2</v>
      </c>
      <c r="F46" s="44"/>
      <c r="G46" s="23"/>
      <c r="H46" s="44" t="s">
        <v>70</v>
      </c>
      <c r="I46" s="59"/>
      <c r="J46" s="25"/>
      <c r="K46" s="63"/>
      <c r="L46" s="64"/>
      <c r="M46" s="64"/>
      <c r="N46" s="65">
        <f t="shared" si="0"/>
        <v>0</v>
      </c>
      <c r="O46" s="64"/>
      <c r="P46" s="64"/>
      <c r="Q46" s="64"/>
      <c r="R46" s="65">
        <f t="shared" si="1"/>
        <v>0</v>
      </c>
      <c r="S46" s="64"/>
      <c r="T46" s="64"/>
      <c r="U46" s="64"/>
      <c r="V46" s="65">
        <f t="shared" si="2"/>
        <v>0</v>
      </c>
      <c r="W46" s="64">
        <f t="shared" si="3"/>
        <v>0</v>
      </c>
      <c r="X46" s="64" t="str">
        <f t="shared" si="4"/>
        <v/>
      </c>
      <c r="Y46" s="64" t="str">
        <f t="shared" si="5"/>
        <v/>
      </c>
      <c r="Z46" s="64" t="str">
        <f t="shared" si="6"/>
        <v/>
      </c>
      <c r="AA46" s="64" t="str">
        <f t="shared" si="7"/>
        <v/>
      </c>
      <c r="AB46" s="64" t="str">
        <f t="shared" si="8"/>
        <v/>
      </c>
      <c r="AC46" s="64" t="str">
        <f t="shared" si="9"/>
        <v/>
      </c>
      <c r="AD46" s="47"/>
      <c r="AE46" s="47"/>
      <c r="AF46" s="47"/>
      <c r="AG46" s="47"/>
      <c r="AH46" s="47"/>
      <c r="AI46" s="35"/>
      <c r="AJ46" s="49" t="s">
        <v>57</v>
      </c>
      <c r="AK46" s="72"/>
      <c r="AL46" s="17"/>
      <c r="AM46" s="17" t="s">
        <v>164</v>
      </c>
      <c r="AN46" s="73"/>
      <c r="AO46" s="17"/>
      <c r="AP46" s="17"/>
      <c r="AQ46" s="17"/>
      <c r="AR46" s="17"/>
      <c r="AS46" s="17"/>
      <c r="AT46" s="17"/>
      <c r="AU46" s="17">
        <f>SUMPRODUCT((MONTH('ORDEM GERAL 2022'!B46:B50)='ORDEM GERAL 2022'!AT46))</f>
        <v>0</v>
      </c>
      <c r="AX46">
        <v>1</v>
      </c>
    </row>
    <row r="47" spans="1:50" ht="24" customHeight="1">
      <c r="A47" s="42">
        <v>43</v>
      </c>
      <c r="B47" s="43">
        <v>42134</v>
      </c>
      <c r="C47" s="44" t="s">
        <v>74</v>
      </c>
      <c r="D47" s="44" t="s">
        <v>82</v>
      </c>
      <c r="E47" s="44">
        <v>1</v>
      </c>
      <c r="F47" s="44"/>
      <c r="G47" s="23"/>
      <c r="H47" s="44" t="s">
        <v>70</v>
      </c>
      <c r="I47" s="59"/>
      <c r="J47" s="25"/>
      <c r="K47" s="63"/>
      <c r="L47" s="64"/>
      <c r="M47" s="64"/>
      <c r="N47" s="65">
        <f t="shared" si="0"/>
        <v>0</v>
      </c>
      <c r="O47" s="64"/>
      <c r="P47" s="64"/>
      <c r="Q47" s="64"/>
      <c r="R47" s="65">
        <f t="shared" si="1"/>
        <v>0</v>
      </c>
      <c r="S47" s="64"/>
      <c r="T47" s="64"/>
      <c r="U47" s="64"/>
      <c r="V47" s="65">
        <f t="shared" si="2"/>
        <v>0</v>
      </c>
      <c r="W47" s="64">
        <f t="shared" si="3"/>
        <v>0</v>
      </c>
      <c r="X47" s="64" t="str">
        <f t="shared" si="4"/>
        <v/>
      </c>
      <c r="Y47" s="64" t="str">
        <f t="shared" si="5"/>
        <v/>
      </c>
      <c r="Z47" s="64" t="str">
        <f t="shared" si="6"/>
        <v/>
      </c>
      <c r="AA47" s="64" t="str">
        <f t="shared" si="7"/>
        <v/>
      </c>
      <c r="AB47" s="64" t="str">
        <f t="shared" si="8"/>
        <v/>
      </c>
      <c r="AC47" s="64" t="str">
        <f t="shared" si="9"/>
        <v/>
      </c>
      <c r="AD47" s="47"/>
      <c r="AE47" s="47"/>
      <c r="AF47" s="47"/>
      <c r="AG47" s="47"/>
      <c r="AH47" s="47"/>
      <c r="AI47" s="35"/>
      <c r="AJ47" s="49" t="s">
        <v>57</v>
      </c>
      <c r="AK47" s="72"/>
      <c r="AL47" s="17"/>
      <c r="AM47" s="17" t="s">
        <v>165</v>
      </c>
      <c r="AN47" s="73"/>
      <c r="AO47" s="17"/>
      <c r="AP47" s="17"/>
      <c r="AQ47" s="17"/>
      <c r="AR47" s="17"/>
      <c r="AS47" s="17"/>
      <c r="AT47" s="17"/>
      <c r="AU47" s="17">
        <f>SUMPRODUCT((MONTH('ORDEM GERAL 2022'!B47:B51)='ORDEM GERAL 2022'!AT47))</f>
        <v>0</v>
      </c>
      <c r="AX47">
        <v>1</v>
      </c>
    </row>
    <row r="48" spans="1:50" ht="24" customHeight="1">
      <c r="A48" s="42">
        <v>44</v>
      </c>
      <c r="B48" s="43">
        <v>42135</v>
      </c>
      <c r="C48" s="44" t="s">
        <v>74</v>
      </c>
      <c r="D48" s="44" t="s">
        <v>82</v>
      </c>
      <c r="E48" s="44">
        <v>2</v>
      </c>
      <c r="F48" s="44"/>
      <c r="G48" s="23"/>
      <c r="H48" s="44" t="s">
        <v>70</v>
      </c>
      <c r="I48" s="59"/>
      <c r="J48" s="25"/>
      <c r="K48" s="63"/>
      <c r="L48" s="64"/>
      <c r="M48" s="64"/>
      <c r="N48" s="65">
        <f t="shared" si="0"/>
        <v>0</v>
      </c>
      <c r="O48" s="64"/>
      <c r="P48" s="64"/>
      <c r="Q48" s="64"/>
      <c r="R48" s="65">
        <f t="shared" si="1"/>
        <v>0</v>
      </c>
      <c r="S48" s="64"/>
      <c r="T48" s="64"/>
      <c r="U48" s="64"/>
      <c r="V48" s="65">
        <f t="shared" si="2"/>
        <v>0</v>
      </c>
      <c r="W48" s="64">
        <f t="shared" si="3"/>
        <v>0</v>
      </c>
      <c r="X48" s="64" t="str">
        <f t="shared" si="4"/>
        <v/>
      </c>
      <c r="Y48" s="64" t="str">
        <f t="shared" si="5"/>
        <v/>
      </c>
      <c r="Z48" s="64" t="str">
        <f t="shared" si="6"/>
        <v/>
      </c>
      <c r="AA48" s="64" t="str">
        <f t="shared" si="7"/>
        <v/>
      </c>
      <c r="AB48" s="64" t="str">
        <f t="shared" si="8"/>
        <v/>
      </c>
      <c r="AC48" s="64" t="str">
        <f t="shared" si="9"/>
        <v/>
      </c>
      <c r="AD48" s="47"/>
      <c r="AE48" s="47"/>
      <c r="AF48" s="47"/>
      <c r="AG48" s="47"/>
      <c r="AH48" s="47"/>
      <c r="AI48" s="35"/>
      <c r="AJ48" s="49" t="s">
        <v>57</v>
      </c>
      <c r="AK48" s="72"/>
      <c r="AL48" s="17"/>
      <c r="AM48" s="17" t="s">
        <v>166</v>
      </c>
      <c r="AN48" s="73"/>
      <c r="AO48" s="17"/>
      <c r="AP48" s="17"/>
      <c r="AQ48" s="17"/>
      <c r="AR48" s="17"/>
      <c r="AS48" s="17"/>
      <c r="AT48" s="17"/>
      <c r="AU48" s="17">
        <f>SUMPRODUCT((MONTH('ORDEM GERAL 2022'!B48:B52)='ORDEM GERAL 2022'!AT48))</f>
        <v>0</v>
      </c>
      <c r="AX48">
        <v>1</v>
      </c>
    </row>
    <row r="49" spans="1:50" ht="24" customHeight="1">
      <c r="A49" s="42">
        <v>45</v>
      </c>
      <c r="B49" s="43">
        <v>42136</v>
      </c>
      <c r="C49" s="44" t="s">
        <v>74</v>
      </c>
      <c r="D49" s="44" t="s">
        <v>82</v>
      </c>
      <c r="E49" s="44">
        <v>1</v>
      </c>
      <c r="F49" s="44"/>
      <c r="G49" s="23"/>
      <c r="H49" s="44" t="s">
        <v>70</v>
      </c>
      <c r="I49" s="59"/>
      <c r="J49" s="25"/>
      <c r="K49" s="63"/>
      <c r="L49" s="64"/>
      <c r="M49" s="64"/>
      <c r="N49" s="65">
        <f t="shared" si="0"/>
        <v>0</v>
      </c>
      <c r="O49" s="64"/>
      <c r="P49" s="64"/>
      <c r="Q49" s="64"/>
      <c r="R49" s="65">
        <f t="shared" si="1"/>
        <v>0</v>
      </c>
      <c r="S49" s="64"/>
      <c r="T49" s="64"/>
      <c r="U49" s="64"/>
      <c r="V49" s="65">
        <f t="shared" si="2"/>
        <v>0</v>
      </c>
      <c r="W49" s="64">
        <f t="shared" si="3"/>
        <v>0</v>
      </c>
      <c r="X49" s="64" t="str">
        <f t="shared" si="4"/>
        <v/>
      </c>
      <c r="Y49" s="64" t="str">
        <f t="shared" si="5"/>
        <v/>
      </c>
      <c r="Z49" s="64" t="str">
        <f t="shared" si="6"/>
        <v/>
      </c>
      <c r="AA49" s="64" t="str">
        <f t="shared" si="7"/>
        <v/>
      </c>
      <c r="AB49" s="64" t="str">
        <f t="shared" si="8"/>
        <v/>
      </c>
      <c r="AC49" s="64" t="str">
        <f t="shared" si="9"/>
        <v/>
      </c>
      <c r="AD49" s="47"/>
      <c r="AE49" s="47"/>
      <c r="AF49" s="47"/>
      <c r="AG49" s="47"/>
      <c r="AH49" s="47"/>
      <c r="AI49" s="35"/>
      <c r="AJ49" s="49" t="s">
        <v>57</v>
      </c>
      <c r="AK49" s="72"/>
      <c r="AL49" s="17"/>
      <c r="AM49" s="17" t="s">
        <v>167</v>
      </c>
      <c r="AN49" s="73"/>
      <c r="AO49" s="17"/>
      <c r="AP49" s="17"/>
      <c r="AQ49" s="17"/>
      <c r="AR49" s="17"/>
      <c r="AS49" s="17"/>
      <c r="AT49" s="17"/>
      <c r="AU49" s="17">
        <f>SUMPRODUCT((MONTH('ORDEM GERAL 2022'!B49:B53)='ORDEM GERAL 2022'!AT49))</f>
        <v>0</v>
      </c>
      <c r="AX49">
        <v>1</v>
      </c>
    </row>
    <row r="50" spans="1:50" ht="24" customHeight="1">
      <c r="A50" s="42">
        <v>46</v>
      </c>
      <c r="B50" s="43">
        <v>42137</v>
      </c>
      <c r="C50" s="44" t="s">
        <v>74</v>
      </c>
      <c r="D50" s="44" t="s">
        <v>82</v>
      </c>
      <c r="E50" s="44">
        <v>2</v>
      </c>
      <c r="F50" s="44"/>
      <c r="G50" s="23"/>
      <c r="H50" s="44" t="s">
        <v>70</v>
      </c>
      <c r="I50" s="59"/>
      <c r="J50" s="25"/>
      <c r="K50" s="63"/>
      <c r="L50" s="64"/>
      <c r="M50" s="64"/>
      <c r="N50" s="65">
        <f t="shared" si="0"/>
        <v>0</v>
      </c>
      <c r="O50" s="64"/>
      <c r="P50" s="64"/>
      <c r="Q50" s="64"/>
      <c r="R50" s="65">
        <f t="shared" si="1"/>
        <v>0</v>
      </c>
      <c r="S50" s="64"/>
      <c r="T50" s="64"/>
      <c r="U50" s="64"/>
      <c r="V50" s="65">
        <f t="shared" si="2"/>
        <v>0</v>
      </c>
      <c r="W50" s="64">
        <f t="shared" si="3"/>
        <v>0</v>
      </c>
      <c r="X50" s="64" t="str">
        <f t="shared" si="4"/>
        <v/>
      </c>
      <c r="Y50" s="64" t="str">
        <f t="shared" si="5"/>
        <v/>
      </c>
      <c r="Z50" s="64" t="str">
        <f t="shared" si="6"/>
        <v/>
      </c>
      <c r="AA50" s="64" t="str">
        <f t="shared" si="7"/>
        <v/>
      </c>
      <c r="AB50" s="64" t="str">
        <f t="shared" si="8"/>
        <v/>
      </c>
      <c r="AC50" s="64" t="str">
        <f t="shared" si="9"/>
        <v/>
      </c>
      <c r="AD50" s="47"/>
      <c r="AE50" s="47"/>
      <c r="AF50" s="47"/>
      <c r="AG50" s="47"/>
      <c r="AH50" s="47"/>
      <c r="AI50" s="35"/>
      <c r="AJ50" s="49" t="s">
        <v>57</v>
      </c>
      <c r="AK50" s="72"/>
      <c r="AL50" s="17"/>
      <c r="AM50" s="17"/>
      <c r="AN50" s="73"/>
      <c r="AO50" s="17"/>
      <c r="AP50" s="17"/>
      <c r="AQ50" s="17"/>
      <c r="AR50" s="17"/>
      <c r="AS50" s="17"/>
      <c r="AT50" s="17"/>
      <c r="AX50">
        <v>1</v>
      </c>
    </row>
    <row r="51" spans="1:50" ht="24" customHeight="1">
      <c r="A51" s="42">
        <v>47</v>
      </c>
      <c r="B51" s="43">
        <v>42138</v>
      </c>
      <c r="C51" s="44"/>
      <c r="D51" s="44" t="s">
        <v>82</v>
      </c>
      <c r="E51" s="44">
        <v>1</v>
      </c>
      <c r="F51" s="44"/>
      <c r="G51" s="23"/>
      <c r="H51" s="44" t="s">
        <v>70</v>
      </c>
      <c r="I51" s="59"/>
      <c r="J51" s="25"/>
      <c r="K51" s="63"/>
      <c r="L51" s="64"/>
      <c r="M51" s="64"/>
      <c r="N51" s="65">
        <f t="shared" si="0"/>
        <v>0</v>
      </c>
      <c r="O51" s="64"/>
      <c r="P51" s="64"/>
      <c r="Q51" s="64"/>
      <c r="R51" s="65">
        <f t="shared" si="1"/>
        <v>0</v>
      </c>
      <c r="S51" s="64"/>
      <c r="T51" s="64"/>
      <c r="U51" s="64"/>
      <c r="V51" s="65">
        <f t="shared" si="2"/>
        <v>0</v>
      </c>
      <c r="W51" s="64">
        <f t="shared" si="3"/>
        <v>0</v>
      </c>
      <c r="X51" s="64" t="str">
        <f t="shared" si="4"/>
        <v/>
      </c>
      <c r="Y51" s="64" t="str">
        <f t="shared" si="5"/>
        <v/>
      </c>
      <c r="Z51" s="64" t="str">
        <f t="shared" si="6"/>
        <v/>
      </c>
      <c r="AA51" s="64" t="str">
        <f t="shared" si="7"/>
        <v/>
      </c>
      <c r="AB51" s="64" t="str">
        <f t="shared" si="8"/>
        <v/>
      </c>
      <c r="AC51" s="64" t="str">
        <f t="shared" si="9"/>
        <v/>
      </c>
      <c r="AD51" s="47"/>
      <c r="AE51" s="47"/>
      <c r="AF51" s="47"/>
      <c r="AG51" s="47"/>
      <c r="AH51" s="47"/>
      <c r="AI51" s="35"/>
      <c r="AJ51" s="49" t="s">
        <v>57</v>
      </c>
      <c r="AK51" s="72"/>
      <c r="AL51" s="17"/>
      <c r="AM51" s="17"/>
      <c r="AN51" s="73"/>
      <c r="AO51" s="17"/>
      <c r="AP51" s="17"/>
      <c r="AQ51" s="17"/>
      <c r="AR51" s="17"/>
      <c r="AS51" s="17"/>
      <c r="AT51" s="17"/>
      <c r="AX51">
        <v>1</v>
      </c>
    </row>
    <row r="52" spans="1:50" ht="24" customHeight="1">
      <c r="A52" s="42">
        <v>48</v>
      </c>
      <c r="B52" s="43">
        <v>42139</v>
      </c>
      <c r="C52" s="44"/>
      <c r="D52" s="44" t="s">
        <v>82</v>
      </c>
      <c r="E52" s="44">
        <v>2</v>
      </c>
      <c r="F52" s="44"/>
      <c r="G52" s="23"/>
      <c r="H52" s="44" t="s">
        <v>70</v>
      </c>
      <c r="I52" s="59"/>
      <c r="J52" s="25"/>
      <c r="K52" s="63"/>
      <c r="L52" s="64"/>
      <c r="M52" s="64"/>
      <c r="N52" s="65">
        <f t="shared" si="0"/>
        <v>0</v>
      </c>
      <c r="O52" s="64"/>
      <c r="P52" s="64"/>
      <c r="Q52" s="64"/>
      <c r="R52" s="65">
        <f t="shared" si="1"/>
        <v>0</v>
      </c>
      <c r="S52" s="64"/>
      <c r="T52" s="64"/>
      <c r="U52" s="64"/>
      <c r="V52" s="65">
        <f t="shared" si="2"/>
        <v>0</v>
      </c>
      <c r="W52" s="64">
        <f t="shared" si="3"/>
        <v>0</v>
      </c>
      <c r="X52" s="64" t="str">
        <f t="shared" si="4"/>
        <v/>
      </c>
      <c r="Y52" s="64" t="str">
        <f t="shared" si="5"/>
        <v/>
      </c>
      <c r="Z52" s="64" t="str">
        <f t="shared" si="6"/>
        <v/>
      </c>
      <c r="AA52" s="64" t="str">
        <f t="shared" si="7"/>
        <v/>
      </c>
      <c r="AB52" s="64" t="str">
        <f t="shared" si="8"/>
        <v/>
      </c>
      <c r="AC52" s="64" t="str">
        <f t="shared" si="9"/>
        <v/>
      </c>
      <c r="AD52" s="47"/>
      <c r="AE52" s="47"/>
      <c r="AF52" s="47"/>
      <c r="AG52" s="47"/>
      <c r="AH52" s="47"/>
      <c r="AI52" s="35"/>
      <c r="AJ52" s="49" t="s">
        <v>57</v>
      </c>
      <c r="AK52" s="72"/>
      <c r="AL52" s="17"/>
      <c r="AM52" s="17"/>
      <c r="AN52" s="73"/>
      <c r="AO52" s="17"/>
      <c r="AP52" s="17"/>
      <c r="AQ52" s="17"/>
      <c r="AR52" s="17"/>
      <c r="AS52" s="17"/>
      <c r="AT52" s="17"/>
      <c r="AX52">
        <v>1</v>
      </c>
    </row>
    <row r="53" spans="1:50" ht="24" customHeight="1">
      <c r="A53" s="42">
        <v>49</v>
      </c>
      <c r="B53" s="43">
        <v>42140</v>
      </c>
      <c r="C53" s="44"/>
      <c r="D53" s="44" t="s">
        <v>82</v>
      </c>
      <c r="E53" s="44">
        <v>1</v>
      </c>
      <c r="F53" s="44"/>
      <c r="G53" s="23"/>
      <c r="H53" s="44" t="s">
        <v>70</v>
      </c>
      <c r="I53" s="59"/>
      <c r="J53" s="25"/>
      <c r="K53" s="63"/>
      <c r="L53" s="64"/>
      <c r="M53" s="64"/>
      <c r="N53" s="65">
        <f t="shared" si="0"/>
        <v>0</v>
      </c>
      <c r="O53" s="64"/>
      <c r="P53" s="64"/>
      <c r="Q53" s="64"/>
      <c r="R53" s="65">
        <f t="shared" si="1"/>
        <v>0</v>
      </c>
      <c r="S53" s="64"/>
      <c r="T53" s="64"/>
      <c r="U53" s="64"/>
      <c r="V53" s="65">
        <f t="shared" si="2"/>
        <v>0</v>
      </c>
      <c r="W53" s="64">
        <f t="shared" si="3"/>
        <v>0</v>
      </c>
      <c r="X53" s="64" t="str">
        <f t="shared" si="4"/>
        <v/>
      </c>
      <c r="Y53" s="64" t="str">
        <f t="shared" si="5"/>
        <v/>
      </c>
      <c r="Z53" s="64" t="str">
        <f t="shared" si="6"/>
        <v/>
      </c>
      <c r="AA53" s="64" t="str">
        <f t="shared" si="7"/>
        <v/>
      </c>
      <c r="AB53" s="64" t="str">
        <f t="shared" si="8"/>
        <v/>
      </c>
      <c r="AC53" s="64" t="str">
        <f t="shared" si="9"/>
        <v/>
      </c>
      <c r="AD53" s="47"/>
      <c r="AE53" s="47"/>
      <c r="AF53" s="47"/>
      <c r="AG53" s="47"/>
      <c r="AH53" s="47"/>
      <c r="AI53" s="35"/>
      <c r="AJ53" s="49" t="s">
        <v>57</v>
      </c>
      <c r="AK53" s="72"/>
      <c r="AL53" s="17"/>
      <c r="AM53" s="17"/>
      <c r="AN53" s="73"/>
      <c r="AO53" s="17"/>
      <c r="AP53" s="17"/>
      <c r="AQ53" s="17"/>
      <c r="AR53" s="17"/>
      <c r="AS53" s="17"/>
      <c r="AT53" s="17"/>
      <c r="AX53">
        <v>1</v>
      </c>
    </row>
    <row r="54" spans="1:50" ht="24" customHeight="1">
      <c r="A54" s="42">
        <v>50</v>
      </c>
      <c r="B54" s="43">
        <v>42141</v>
      </c>
      <c r="C54" s="44"/>
      <c r="D54" s="44" t="s">
        <v>82</v>
      </c>
      <c r="E54" s="44">
        <v>2</v>
      </c>
      <c r="F54" s="44"/>
      <c r="G54" s="23"/>
      <c r="H54" s="44" t="s">
        <v>70</v>
      </c>
      <c r="I54" s="59"/>
      <c r="J54" s="25"/>
      <c r="K54" s="63"/>
      <c r="L54" s="64"/>
      <c r="M54" s="64"/>
      <c r="N54" s="65">
        <f t="shared" si="0"/>
        <v>0</v>
      </c>
      <c r="O54" s="64"/>
      <c r="P54" s="64"/>
      <c r="Q54" s="64"/>
      <c r="R54" s="65">
        <f t="shared" si="1"/>
        <v>0</v>
      </c>
      <c r="S54" s="64"/>
      <c r="T54" s="64"/>
      <c r="U54" s="64"/>
      <c r="V54" s="65">
        <f t="shared" si="2"/>
        <v>0</v>
      </c>
      <c r="W54" s="64">
        <f t="shared" si="3"/>
        <v>0</v>
      </c>
      <c r="X54" s="64" t="str">
        <f t="shared" si="4"/>
        <v/>
      </c>
      <c r="Y54" s="64" t="str">
        <f t="shared" si="5"/>
        <v/>
      </c>
      <c r="Z54" s="64" t="str">
        <f t="shared" si="6"/>
        <v/>
      </c>
      <c r="AA54" s="64" t="str">
        <f t="shared" si="7"/>
        <v/>
      </c>
      <c r="AB54" s="64" t="str">
        <f t="shared" si="8"/>
        <v/>
      </c>
      <c r="AC54" s="64" t="str">
        <f t="shared" si="9"/>
        <v/>
      </c>
      <c r="AD54" s="47"/>
      <c r="AE54" s="47"/>
      <c r="AF54" s="47"/>
      <c r="AG54" s="47"/>
      <c r="AH54" s="47"/>
      <c r="AI54" s="35"/>
      <c r="AJ54" s="49" t="s">
        <v>57</v>
      </c>
      <c r="AK54" s="72"/>
      <c r="AL54" s="17"/>
      <c r="AM54" s="17"/>
      <c r="AN54" s="73"/>
      <c r="AO54" s="17"/>
      <c r="AP54" s="17"/>
      <c r="AQ54" s="17"/>
      <c r="AR54" s="17"/>
      <c r="AS54" s="17"/>
      <c r="AT54" s="17"/>
      <c r="AX54">
        <v>1</v>
      </c>
    </row>
    <row r="55" spans="1:50" ht="24" customHeight="1">
      <c r="A55" s="42">
        <v>51</v>
      </c>
      <c r="B55" s="43">
        <v>42142</v>
      </c>
      <c r="C55" s="44"/>
      <c r="D55" s="44" t="s">
        <v>82</v>
      </c>
      <c r="E55" s="44">
        <v>1</v>
      </c>
      <c r="F55" s="44"/>
      <c r="G55" s="23"/>
      <c r="H55" s="44" t="s">
        <v>70</v>
      </c>
      <c r="I55" s="59"/>
      <c r="J55" s="25"/>
      <c r="K55" s="63"/>
      <c r="L55" s="64"/>
      <c r="M55" s="64"/>
      <c r="N55" s="65">
        <f t="shared" si="0"/>
        <v>0</v>
      </c>
      <c r="O55" s="64"/>
      <c r="P55" s="64"/>
      <c r="Q55" s="64"/>
      <c r="R55" s="65">
        <f t="shared" si="1"/>
        <v>0</v>
      </c>
      <c r="S55" s="64"/>
      <c r="T55" s="64"/>
      <c r="U55" s="64"/>
      <c r="V55" s="65">
        <f t="shared" si="2"/>
        <v>0</v>
      </c>
      <c r="W55" s="64">
        <f t="shared" si="3"/>
        <v>0</v>
      </c>
      <c r="X55" s="64" t="str">
        <f t="shared" si="4"/>
        <v/>
      </c>
      <c r="Y55" s="64" t="str">
        <f t="shared" si="5"/>
        <v/>
      </c>
      <c r="Z55" s="64" t="str">
        <f t="shared" si="6"/>
        <v/>
      </c>
      <c r="AA55" s="64" t="str">
        <f t="shared" si="7"/>
        <v/>
      </c>
      <c r="AB55" s="64" t="str">
        <f t="shared" si="8"/>
        <v/>
      </c>
      <c r="AC55" s="64" t="str">
        <f t="shared" si="9"/>
        <v/>
      </c>
      <c r="AD55" s="47"/>
      <c r="AE55" s="47"/>
      <c r="AF55" s="47"/>
      <c r="AG55" s="47"/>
      <c r="AH55" s="47"/>
      <c r="AI55" s="35"/>
      <c r="AJ55" s="49" t="s">
        <v>57</v>
      </c>
      <c r="AK55" s="72"/>
      <c r="AL55" s="17"/>
      <c r="AM55" s="17"/>
      <c r="AN55" s="73"/>
      <c r="AO55" s="17"/>
      <c r="AP55" s="17"/>
      <c r="AQ55" s="17"/>
      <c r="AR55" s="17"/>
      <c r="AS55" s="17"/>
      <c r="AT55" s="17"/>
      <c r="AX55">
        <v>1</v>
      </c>
    </row>
    <row r="56" spans="1:50" ht="24" customHeight="1">
      <c r="A56" s="42">
        <v>52</v>
      </c>
      <c r="B56" s="43">
        <v>42143</v>
      </c>
      <c r="C56" s="44"/>
      <c r="D56" s="44" t="s">
        <v>82</v>
      </c>
      <c r="E56" s="44">
        <v>2</v>
      </c>
      <c r="F56" s="44"/>
      <c r="G56" s="23"/>
      <c r="H56" s="44" t="s">
        <v>70</v>
      </c>
      <c r="I56" s="59"/>
      <c r="J56" s="25"/>
      <c r="K56" s="63"/>
      <c r="L56" s="64"/>
      <c r="M56" s="64"/>
      <c r="N56" s="65">
        <f t="shared" si="0"/>
        <v>0</v>
      </c>
      <c r="O56" s="64"/>
      <c r="P56" s="64"/>
      <c r="Q56" s="64"/>
      <c r="R56" s="65">
        <f t="shared" si="1"/>
        <v>0</v>
      </c>
      <c r="S56" s="64"/>
      <c r="T56" s="64"/>
      <c r="U56" s="64"/>
      <c r="V56" s="65">
        <f t="shared" si="2"/>
        <v>0</v>
      </c>
      <c r="W56" s="64">
        <f t="shared" si="3"/>
        <v>0</v>
      </c>
      <c r="X56" s="64" t="str">
        <f t="shared" si="4"/>
        <v/>
      </c>
      <c r="Y56" s="64" t="str">
        <f t="shared" si="5"/>
        <v/>
      </c>
      <c r="Z56" s="64" t="str">
        <f t="shared" si="6"/>
        <v/>
      </c>
      <c r="AA56" s="64" t="str">
        <f t="shared" si="7"/>
        <v/>
      </c>
      <c r="AB56" s="64" t="str">
        <f t="shared" si="8"/>
        <v/>
      </c>
      <c r="AC56" s="64" t="str">
        <f t="shared" si="9"/>
        <v/>
      </c>
      <c r="AD56" s="47"/>
      <c r="AE56" s="47"/>
      <c r="AF56" s="47"/>
      <c r="AG56" s="47"/>
      <c r="AH56" s="47"/>
      <c r="AI56" s="35"/>
      <c r="AJ56" s="49" t="s">
        <v>57</v>
      </c>
      <c r="AK56" s="72"/>
      <c r="AL56" s="17"/>
      <c r="AM56" s="17"/>
      <c r="AN56" s="73"/>
      <c r="AO56" s="17"/>
      <c r="AP56" s="17"/>
      <c r="AQ56" s="17"/>
      <c r="AR56" s="17"/>
      <c r="AS56" s="17"/>
      <c r="AT56" s="17"/>
      <c r="AX56">
        <v>1</v>
      </c>
    </row>
    <row r="57" spans="1:50" ht="24" customHeight="1">
      <c r="A57" s="42">
        <v>53</v>
      </c>
      <c r="B57" s="43">
        <v>42144</v>
      </c>
      <c r="C57" s="44"/>
      <c r="D57" s="44" t="s">
        <v>82</v>
      </c>
      <c r="E57" s="44">
        <v>1</v>
      </c>
      <c r="F57" s="44"/>
      <c r="G57" s="23"/>
      <c r="H57" s="44" t="s">
        <v>70</v>
      </c>
      <c r="I57" s="59"/>
      <c r="J57" s="25"/>
      <c r="K57" s="63"/>
      <c r="L57" s="64"/>
      <c r="M57" s="64"/>
      <c r="N57" s="65">
        <f t="shared" si="0"/>
        <v>0</v>
      </c>
      <c r="O57" s="64"/>
      <c r="P57" s="64"/>
      <c r="Q57" s="64"/>
      <c r="R57" s="65">
        <f t="shared" si="1"/>
        <v>0</v>
      </c>
      <c r="S57" s="64"/>
      <c r="T57" s="64"/>
      <c r="U57" s="64"/>
      <c r="V57" s="65">
        <f t="shared" si="2"/>
        <v>0</v>
      </c>
      <c r="W57" s="64">
        <f t="shared" si="3"/>
        <v>0</v>
      </c>
      <c r="X57" s="64" t="str">
        <f t="shared" si="4"/>
        <v/>
      </c>
      <c r="Y57" s="64" t="str">
        <f t="shared" si="5"/>
        <v/>
      </c>
      <c r="Z57" s="64" t="str">
        <f t="shared" si="6"/>
        <v/>
      </c>
      <c r="AA57" s="64" t="str">
        <f t="shared" si="7"/>
        <v/>
      </c>
      <c r="AB57" s="64" t="str">
        <f t="shared" si="8"/>
        <v/>
      </c>
      <c r="AC57" s="64" t="str">
        <f t="shared" si="9"/>
        <v/>
      </c>
      <c r="AD57" s="47"/>
      <c r="AE57" s="47"/>
      <c r="AF57" s="47"/>
      <c r="AG57" s="47"/>
      <c r="AH57" s="47"/>
      <c r="AI57" s="35"/>
      <c r="AJ57" s="49" t="s">
        <v>57</v>
      </c>
      <c r="AK57" s="72"/>
      <c r="AL57" s="17"/>
      <c r="AM57" s="17"/>
      <c r="AN57" s="73"/>
      <c r="AO57" s="17"/>
      <c r="AP57" s="17"/>
      <c r="AQ57" s="17"/>
      <c r="AR57" s="17"/>
      <c r="AS57" s="17"/>
      <c r="AT57" s="17"/>
      <c r="AX57">
        <v>1</v>
      </c>
    </row>
    <row r="58" spans="1:50" ht="24" customHeight="1">
      <c r="A58" s="42">
        <v>54</v>
      </c>
      <c r="B58" s="43">
        <v>42145</v>
      </c>
      <c r="C58" s="44"/>
      <c r="D58" s="44" t="s">
        <v>82</v>
      </c>
      <c r="E58" s="44">
        <v>2</v>
      </c>
      <c r="F58" s="44"/>
      <c r="G58" s="23"/>
      <c r="H58" s="44" t="s">
        <v>70</v>
      </c>
      <c r="I58" s="59"/>
      <c r="J58" s="25"/>
      <c r="K58" s="63"/>
      <c r="L58" s="64"/>
      <c r="M58" s="64"/>
      <c r="N58" s="65">
        <f t="shared" si="0"/>
        <v>0</v>
      </c>
      <c r="O58" s="64"/>
      <c r="P58" s="64"/>
      <c r="Q58" s="64"/>
      <c r="R58" s="65">
        <f t="shared" si="1"/>
        <v>0</v>
      </c>
      <c r="S58" s="64"/>
      <c r="T58" s="64"/>
      <c r="U58" s="64"/>
      <c r="V58" s="65">
        <f t="shared" si="2"/>
        <v>0</v>
      </c>
      <c r="W58" s="64">
        <f t="shared" si="3"/>
        <v>0</v>
      </c>
      <c r="X58" s="64" t="str">
        <f t="shared" si="4"/>
        <v/>
      </c>
      <c r="Y58" s="64" t="str">
        <f t="shared" si="5"/>
        <v/>
      </c>
      <c r="Z58" s="64" t="str">
        <f t="shared" si="6"/>
        <v/>
      </c>
      <c r="AA58" s="64" t="str">
        <f t="shared" si="7"/>
        <v/>
      </c>
      <c r="AB58" s="64" t="str">
        <f t="shared" si="8"/>
        <v/>
      </c>
      <c r="AC58" s="64" t="str">
        <f t="shared" si="9"/>
        <v/>
      </c>
      <c r="AD58" s="47"/>
      <c r="AE58" s="47"/>
      <c r="AF58" s="47"/>
      <c r="AG58" s="47"/>
      <c r="AH58" s="47"/>
      <c r="AI58" s="35"/>
      <c r="AJ58" s="49" t="s">
        <v>57</v>
      </c>
      <c r="AK58" s="72"/>
      <c r="AL58" s="17"/>
      <c r="AM58" s="17"/>
      <c r="AN58" s="73"/>
      <c r="AO58" s="17"/>
      <c r="AP58" s="17"/>
      <c r="AQ58" s="17"/>
      <c r="AR58" s="17"/>
      <c r="AS58" s="17"/>
      <c r="AT58" s="17"/>
      <c r="AX58">
        <v>1</v>
      </c>
    </row>
    <row r="59" spans="1:50" ht="24" customHeight="1">
      <c r="A59" s="42">
        <v>55</v>
      </c>
      <c r="B59" s="43">
        <v>42146</v>
      </c>
      <c r="C59" s="44"/>
      <c r="D59" s="44" t="s">
        <v>82</v>
      </c>
      <c r="E59" s="44">
        <v>1</v>
      </c>
      <c r="F59" s="44"/>
      <c r="G59" s="23"/>
      <c r="H59" s="44" t="s">
        <v>70</v>
      </c>
      <c r="I59" s="59"/>
      <c r="J59" s="25"/>
      <c r="K59" s="63"/>
      <c r="L59" s="64"/>
      <c r="M59" s="64"/>
      <c r="N59" s="65">
        <f t="shared" si="0"/>
        <v>0</v>
      </c>
      <c r="O59" s="64"/>
      <c r="P59" s="64"/>
      <c r="Q59" s="64"/>
      <c r="R59" s="65">
        <f t="shared" si="1"/>
        <v>0</v>
      </c>
      <c r="S59" s="64"/>
      <c r="T59" s="64"/>
      <c r="U59" s="64"/>
      <c r="V59" s="65">
        <f t="shared" si="2"/>
        <v>0</v>
      </c>
      <c r="W59" s="64">
        <f t="shared" si="3"/>
        <v>0</v>
      </c>
      <c r="X59" s="64" t="str">
        <f t="shared" si="4"/>
        <v/>
      </c>
      <c r="Y59" s="64" t="str">
        <f t="shared" si="5"/>
        <v/>
      </c>
      <c r="Z59" s="64" t="str">
        <f t="shared" si="6"/>
        <v/>
      </c>
      <c r="AA59" s="64" t="str">
        <f t="shared" si="7"/>
        <v/>
      </c>
      <c r="AB59" s="64" t="str">
        <f t="shared" si="8"/>
        <v/>
      </c>
      <c r="AC59" s="64" t="str">
        <f t="shared" si="9"/>
        <v/>
      </c>
      <c r="AD59" s="47"/>
      <c r="AE59" s="47"/>
      <c r="AF59" s="47"/>
      <c r="AG59" s="47"/>
      <c r="AH59" s="47"/>
      <c r="AI59" s="35"/>
      <c r="AJ59" s="49" t="s">
        <v>57</v>
      </c>
      <c r="AK59" s="72"/>
      <c r="AL59" s="17"/>
      <c r="AM59" s="17"/>
      <c r="AN59" s="73"/>
      <c r="AO59" s="17"/>
      <c r="AP59" s="17"/>
      <c r="AQ59" s="17"/>
      <c r="AR59" s="17"/>
      <c r="AS59" s="17"/>
      <c r="AT59" s="17"/>
      <c r="AX59">
        <v>1</v>
      </c>
    </row>
    <row r="60" spans="1:50" ht="24" customHeight="1">
      <c r="A60" s="42">
        <v>56</v>
      </c>
      <c r="B60" s="43">
        <v>44584</v>
      </c>
      <c r="C60" s="44" t="s">
        <v>121</v>
      </c>
      <c r="D60" s="44" t="s">
        <v>82</v>
      </c>
      <c r="E60" s="44">
        <v>2</v>
      </c>
      <c r="F60" s="44"/>
      <c r="G60" s="23" t="s">
        <v>174</v>
      </c>
      <c r="H60" s="44" t="s">
        <v>70</v>
      </c>
      <c r="I60" s="59"/>
      <c r="J60" s="25"/>
      <c r="K60" s="241">
        <v>44584.041666666664</v>
      </c>
      <c r="L60" s="242">
        <v>44584.083333333336</v>
      </c>
      <c r="M60" s="64"/>
      <c r="N60" s="65">
        <f t="shared" si="0"/>
        <v>0</v>
      </c>
      <c r="O60" s="64"/>
      <c r="P60" s="64"/>
      <c r="Q60" s="64"/>
      <c r="R60" s="65">
        <f t="shared" si="1"/>
        <v>0</v>
      </c>
      <c r="S60" s="64"/>
      <c r="T60" s="64"/>
      <c r="U60" s="64"/>
      <c r="V60" s="65">
        <f t="shared" si="2"/>
        <v>0</v>
      </c>
      <c r="W60" s="64">
        <f t="shared" si="3"/>
        <v>4.1666666671517305E-2</v>
      </c>
      <c r="X60" s="64" t="str">
        <f t="shared" si="4"/>
        <v/>
      </c>
      <c r="Y60" s="64" t="str">
        <f t="shared" si="5"/>
        <v/>
      </c>
      <c r="Z60" s="64" t="str">
        <f t="shared" si="6"/>
        <v/>
      </c>
      <c r="AA60" s="64" t="str">
        <f t="shared" si="7"/>
        <v/>
      </c>
      <c r="AB60" s="64" t="str">
        <f t="shared" si="8"/>
        <v/>
      </c>
      <c r="AC60" s="64" t="str">
        <f t="shared" si="9"/>
        <v/>
      </c>
      <c r="AD60" s="47"/>
      <c r="AE60" s="47"/>
      <c r="AF60" s="47"/>
      <c r="AG60" s="47"/>
      <c r="AH60" s="47"/>
      <c r="AI60" s="35"/>
      <c r="AJ60" s="49" t="s">
        <v>57</v>
      </c>
      <c r="AK60" s="72"/>
      <c r="AL60" s="17"/>
      <c r="AM60" s="17"/>
      <c r="AN60" s="73"/>
      <c r="AO60" s="17"/>
      <c r="AP60" s="17"/>
      <c r="AQ60" s="17"/>
      <c r="AR60" s="17"/>
      <c r="AS60" s="17"/>
      <c r="AT60" s="17"/>
      <c r="AX60">
        <v>1</v>
      </c>
    </row>
    <row r="61" spans="1:50" ht="24" customHeight="1">
      <c r="A61" s="42">
        <v>57</v>
      </c>
      <c r="B61" s="43">
        <v>42148</v>
      </c>
      <c r="C61" s="44"/>
      <c r="D61" s="44" t="s">
        <v>82</v>
      </c>
      <c r="E61" s="44">
        <v>1</v>
      </c>
      <c r="F61" s="44"/>
      <c r="G61" s="23"/>
      <c r="H61" s="44" t="s">
        <v>70</v>
      </c>
      <c r="I61" s="59"/>
      <c r="J61" s="25"/>
      <c r="K61" s="63"/>
      <c r="L61" s="64"/>
      <c r="M61" s="64"/>
      <c r="N61" s="65">
        <f t="shared" si="0"/>
        <v>0</v>
      </c>
      <c r="O61" s="64"/>
      <c r="P61" s="64"/>
      <c r="Q61" s="64"/>
      <c r="R61" s="65">
        <f t="shared" si="1"/>
        <v>0</v>
      </c>
      <c r="S61" s="64"/>
      <c r="T61" s="64"/>
      <c r="U61" s="64"/>
      <c r="V61" s="65">
        <f t="shared" si="2"/>
        <v>0</v>
      </c>
      <c r="W61" s="64">
        <f t="shared" si="3"/>
        <v>0</v>
      </c>
      <c r="X61" s="64" t="str">
        <f t="shared" si="4"/>
        <v/>
      </c>
      <c r="Y61" s="64" t="str">
        <f t="shared" si="5"/>
        <v/>
      </c>
      <c r="Z61" s="64" t="str">
        <f t="shared" si="6"/>
        <v/>
      </c>
      <c r="AA61" s="64" t="str">
        <f t="shared" si="7"/>
        <v/>
      </c>
      <c r="AB61" s="64" t="str">
        <f t="shared" si="8"/>
        <v/>
      </c>
      <c r="AC61" s="64" t="str">
        <f t="shared" si="9"/>
        <v/>
      </c>
      <c r="AD61" s="47"/>
      <c r="AE61" s="47"/>
      <c r="AF61" s="47"/>
      <c r="AG61" s="47"/>
      <c r="AH61" s="47"/>
      <c r="AI61" s="35"/>
      <c r="AJ61" s="49" t="s">
        <v>57</v>
      </c>
      <c r="AK61" s="72"/>
      <c r="AL61" s="17"/>
      <c r="AM61" s="17"/>
      <c r="AN61" s="73"/>
      <c r="AO61" s="17"/>
      <c r="AP61" s="17"/>
      <c r="AQ61" s="17"/>
      <c r="AR61" s="17"/>
      <c r="AS61" s="17"/>
      <c r="AT61" s="17"/>
      <c r="AX61">
        <v>1</v>
      </c>
    </row>
    <row r="62" spans="1:50" ht="24" customHeight="1">
      <c r="A62" s="42">
        <v>58</v>
      </c>
      <c r="B62" s="43">
        <v>42149</v>
      </c>
      <c r="C62" s="44"/>
      <c r="D62" s="44" t="s">
        <v>82</v>
      </c>
      <c r="E62" s="44">
        <v>2</v>
      </c>
      <c r="F62" s="44"/>
      <c r="G62" s="23"/>
      <c r="H62" s="44" t="s">
        <v>70</v>
      </c>
      <c r="I62" s="59"/>
      <c r="J62" s="25"/>
      <c r="K62" s="63"/>
      <c r="L62" s="64"/>
      <c r="M62" s="64"/>
      <c r="N62" s="65">
        <f t="shared" si="0"/>
        <v>0</v>
      </c>
      <c r="O62" s="64"/>
      <c r="P62" s="64"/>
      <c r="Q62" s="64"/>
      <c r="R62" s="65">
        <f t="shared" si="1"/>
        <v>0</v>
      </c>
      <c r="S62" s="64"/>
      <c r="T62" s="64"/>
      <c r="U62" s="64"/>
      <c r="V62" s="65">
        <f t="shared" si="2"/>
        <v>0</v>
      </c>
      <c r="W62" s="64">
        <f t="shared" si="3"/>
        <v>0</v>
      </c>
      <c r="X62" s="64" t="str">
        <f t="shared" si="4"/>
        <v/>
      </c>
      <c r="Y62" s="64" t="str">
        <f t="shared" si="5"/>
        <v/>
      </c>
      <c r="Z62" s="64" t="str">
        <f t="shared" si="6"/>
        <v/>
      </c>
      <c r="AA62" s="64" t="str">
        <f t="shared" si="7"/>
        <v/>
      </c>
      <c r="AB62" s="64" t="str">
        <f t="shared" si="8"/>
        <v/>
      </c>
      <c r="AC62" s="64" t="str">
        <f t="shared" si="9"/>
        <v/>
      </c>
      <c r="AD62" s="47"/>
      <c r="AE62" s="47"/>
      <c r="AF62" s="47"/>
      <c r="AG62" s="47"/>
      <c r="AH62" s="47"/>
      <c r="AI62" s="35"/>
      <c r="AJ62" s="49" t="s">
        <v>57</v>
      </c>
      <c r="AK62" s="72"/>
      <c r="AL62" s="17"/>
      <c r="AM62" s="17"/>
      <c r="AN62" s="73"/>
      <c r="AO62" s="17"/>
      <c r="AP62" s="17"/>
      <c r="AQ62" s="17"/>
      <c r="AR62" s="17"/>
      <c r="AS62" s="17"/>
      <c r="AT62" s="17"/>
      <c r="AX62">
        <v>1</v>
      </c>
    </row>
    <row r="63" spans="1:50" ht="24" customHeight="1">
      <c r="A63" s="42">
        <v>59</v>
      </c>
      <c r="B63" s="43">
        <v>42150</v>
      </c>
      <c r="C63" s="44"/>
      <c r="D63" s="44" t="s">
        <v>82</v>
      </c>
      <c r="E63" s="44">
        <v>1</v>
      </c>
      <c r="F63" s="44"/>
      <c r="G63" s="23"/>
      <c r="H63" s="44" t="s">
        <v>70</v>
      </c>
      <c r="I63" s="59"/>
      <c r="J63" s="25"/>
      <c r="K63" s="63"/>
      <c r="L63" s="64"/>
      <c r="M63" s="64"/>
      <c r="N63" s="65">
        <f t="shared" si="0"/>
        <v>0</v>
      </c>
      <c r="O63" s="64"/>
      <c r="P63" s="64"/>
      <c r="Q63" s="64"/>
      <c r="R63" s="65">
        <f t="shared" si="1"/>
        <v>0</v>
      </c>
      <c r="S63" s="64"/>
      <c r="T63" s="64"/>
      <c r="U63" s="64"/>
      <c r="V63" s="65">
        <f t="shared" si="2"/>
        <v>0</v>
      </c>
      <c r="W63" s="64">
        <f t="shared" si="3"/>
        <v>0</v>
      </c>
      <c r="X63" s="64" t="str">
        <f t="shared" si="4"/>
        <v/>
      </c>
      <c r="Y63" s="64" t="str">
        <f t="shared" si="5"/>
        <v/>
      </c>
      <c r="Z63" s="64" t="str">
        <f t="shared" si="6"/>
        <v/>
      </c>
      <c r="AA63" s="64" t="str">
        <f t="shared" si="7"/>
        <v/>
      </c>
      <c r="AB63" s="64" t="str">
        <f t="shared" si="8"/>
        <v/>
      </c>
      <c r="AC63" s="64" t="str">
        <f t="shared" si="9"/>
        <v/>
      </c>
      <c r="AD63" s="47"/>
      <c r="AE63" s="47"/>
      <c r="AF63" s="47"/>
      <c r="AG63" s="47"/>
      <c r="AH63" s="47"/>
      <c r="AI63" s="35"/>
      <c r="AJ63" s="49" t="s">
        <v>57</v>
      </c>
      <c r="AK63" s="72"/>
      <c r="AL63" s="17"/>
      <c r="AM63" s="17"/>
      <c r="AN63" s="73"/>
      <c r="AO63" s="17"/>
      <c r="AP63" s="17"/>
      <c r="AQ63" s="17"/>
      <c r="AR63" s="17"/>
      <c r="AS63" s="17"/>
      <c r="AT63" s="17"/>
      <c r="AX63">
        <v>1</v>
      </c>
    </row>
    <row r="64" spans="1:50" ht="24" customHeight="1">
      <c r="A64" s="42">
        <v>60</v>
      </c>
      <c r="B64" s="43">
        <v>42151</v>
      </c>
      <c r="C64" s="44"/>
      <c r="D64" s="44" t="s">
        <v>82</v>
      </c>
      <c r="E64" s="44">
        <v>2</v>
      </c>
      <c r="F64" s="44"/>
      <c r="G64" s="23"/>
      <c r="H64" s="44" t="s">
        <v>70</v>
      </c>
      <c r="I64" s="59"/>
      <c r="J64" s="25"/>
      <c r="K64" s="63"/>
      <c r="L64" s="64"/>
      <c r="M64" s="64"/>
      <c r="N64" s="65">
        <f t="shared" si="0"/>
        <v>0</v>
      </c>
      <c r="O64" s="64"/>
      <c r="P64" s="64"/>
      <c r="Q64" s="64"/>
      <c r="R64" s="65">
        <f t="shared" si="1"/>
        <v>0</v>
      </c>
      <c r="S64" s="64"/>
      <c r="T64" s="64"/>
      <c r="U64" s="64"/>
      <c r="V64" s="65">
        <f t="shared" si="2"/>
        <v>0</v>
      </c>
      <c r="W64" s="64">
        <f t="shared" si="3"/>
        <v>0</v>
      </c>
      <c r="X64" s="64" t="str">
        <f t="shared" si="4"/>
        <v/>
      </c>
      <c r="Y64" s="64" t="str">
        <f t="shared" si="5"/>
        <v/>
      </c>
      <c r="Z64" s="64" t="str">
        <f t="shared" si="6"/>
        <v/>
      </c>
      <c r="AA64" s="64" t="str">
        <f t="shared" si="7"/>
        <v/>
      </c>
      <c r="AB64" s="64" t="str">
        <f t="shared" si="8"/>
        <v/>
      </c>
      <c r="AC64" s="64" t="str">
        <f t="shared" si="9"/>
        <v/>
      </c>
      <c r="AD64" s="47"/>
      <c r="AE64" s="47"/>
      <c r="AF64" s="47"/>
      <c r="AG64" s="47"/>
      <c r="AH64" s="47"/>
      <c r="AI64" s="35"/>
      <c r="AJ64" s="49" t="s">
        <v>57</v>
      </c>
      <c r="AK64" s="72"/>
      <c r="AL64" s="17"/>
      <c r="AM64" s="17"/>
      <c r="AN64" s="73"/>
      <c r="AO64" s="17"/>
      <c r="AP64" s="17"/>
      <c r="AQ64" s="17"/>
      <c r="AR64" s="17"/>
      <c r="AS64" s="17"/>
      <c r="AT64" s="17"/>
      <c r="AX64">
        <v>1</v>
      </c>
    </row>
    <row r="65" spans="1:50" ht="24" customHeight="1">
      <c r="A65" s="42">
        <v>61</v>
      </c>
      <c r="B65" s="43">
        <v>42152</v>
      </c>
      <c r="C65" s="44"/>
      <c r="D65" s="44" t="s">
        <v>82</v>
      </c>
      <c r="E65" s="44">
        <v>1</v>
      </c>
      <c r="F65" s="44"/>
      <c r="G65" s="23"/>
      <c r="H65" s="44" t="s">
        <v>70</v>
      </c>
      <c r="I65" s="59"/>
      <c r="J65" s="25"/>
      <c r="K65" s="63"/>
      <c r="L65" s="64"/>
      <c r="M65" s="64"/>
      <c r="N65" s="65">
        <f t="shared" si="0"/>
        <v>0</v>
      </c>
      <c r="O65" s="64"/>
      <c r="P65" s="64"/>
      <c r="Q65" s="64"/>
      <c r="R65" s="65">
        <f t="shared" si="1"/>
        <v>0</v>
      </c>
      <c r="S65" s="64"/>
      <c r="T65" s="64"/>
      <c r="U65" s="64"/>
      <c r="V65" s="65">
        <f t="shared" si="2"/>
        <v>0</v>
      </c>
      <c r="W65" s="64">
        <f t="shared" si="3"/>
        <v>0</v>
      </c>
      <c r="X65" s="64" t="str">
        <f t="shared" si="4"/>
        <v/>
      </c>
      <c r="Y65" s="64" t="str">
        <f t="shared" si="5"/>
        <v/>
      </c>
      <c r="Z65" s="64" t="str">
        <f t="shared" si="6"/>
        <v/>
      </c>
      <c r="AA65" s="64" t="str">
        <f t="shared" si="7"/>
        <v/>
      </c>
      <c r="AB65" s="64" t="str">
        <f t="shared" si="8"/>
        <v/>
      </c>
      <c r="AC65" s="64" t="str">
        <f t="shared" si="9"/>
        <v/>
      </c>
      <c r="AD65" s="47"/>
      <c r="AE65" s="47"/>
      <c r="AF65" s="47"/>
      <c r="AG65" s="47"/>
      <c r="AH65" s="47"/>
      <c r="AI65" s="35"/>
      <c r="AJ65" s="49" t="s">
        <v>57</v>
      </c>
      <c r="AK65" s="72"/>
      <c r="AL65" s="17"/>
      <c r="AM65" s="17"/>
      <c r="AN65" s="73"/>
      <c r="AO65" s="17"/>
      <c r="AP65" s="17"/>
      <c r="AQ65" s="17"/>
      <c r="AR65" s="17"/>
      <c r="AS65" s="17"/>
      <c r="AT65" s="17"/>
      <c r="AX65">
        <v>1</v>
      </c>
    </row>
    <row r="66" spans="1:50" ht="24" customHeight="1">
      <c r="A66" s="42">
        <v>62</v>
      </c>
      <c r="B66" s="43">
        <v>42153</v>
      </c>
      <c r="C66" s="44"/>
      <c r="D66" s="44" t="s">
        <v>82</v>
      </c>
      <c r="E66" s="44">
        <v>2</v>
      </c>
      <c r="F66" s="44"/>
      <c r="G66" s="23"/>
      <c r="H66" s="44" t="s">
        <v>70</v>
      </c>
      <c r="I66" s="59"/>
      <c r="J66" s="25"/>
      <c r="K66" s="63"/>
      <c r="L66" s="64"/>
      <c r="M66" s="64"/>
      <c r="N66" s="65">
        <f t="shared" si="0"/>
        <v>0</v>
      </c>
      <c r="O66" s="64"/>
      <c r="P66" s="64"/>
      <c r="Q66" s="64"/>
      <c r="R66" s="65">
        <f t="shared" si="1"/>
        <v>0</v>
      </c>
      <c r="S66" s="64"/>
      <c r="T66" s="64"/>
      <c r="U66" s="64"/>
      <c r="V66" s="65">
        <f t="shared" si="2"/>
        <v>0</v>
      </c>
      <c r="W66" s="64">
        <f t="shared" si="3"/>
        <v>0</v>
      </c>
      <c r="X66" s="64" t="str">
        <f t="shared" si="4"/>
        <v/>
      </c>
      <c r="Y66" s="64" t="str">
        <f t="shared" si="5"/>
        <v/>
      </c>
      <c r="Z66" s="64" t="str">
        <f t="shared" si="6"/>
        <v/>
      </c>
      <c r="AA66" s="64" t="str">
        <f t="shared" si="7"/>
        <v/>
      </c>
      <c r="AB66" s="64" t="str">
        <f t="shared" si="8"/>
        <v/>
      </c>
      <c r="AC66" s="64" t="str">
        <f t="shared" si="9"/>
        <v/>
      </c>
      <c r="AD66" s="47"/>
      <c r="AE66" s="47"/>
      <c r="AF66" s="47"/>
      <c r="AG66" s="47"/>
      <c r="AH66" s="47"/>
      <c r="AI66" s="35"/>
      <c r="AJ66" s="49" t="s">
        <v>57</v>
      </c>
      <c r="AK66" s="72"/>
      <c r="AL66" s="17"/>
      <c r="AM66" s="17"/>
      <c r="AN66" s="73"/>
      <c r="AO66" s="17"/>
      <c r="AP66" s="17"/>
      <c r="AQ66" s="17"/>
      <c r="AR66" s="17"/>
      <c r="AS66" s="17"/>
      <c r="AT66" s="17"/>
      <c r="AX66">
        <v>1</v>
      </c>
    </row>
    <row r="67" spans="1:50" ht="24" customHeight="1">
      <c r="A67" s="42">
        <v>63</v>
      </c>
      <c r="B67" s="43">
        <v>42154</v>
      </c>
      <c r="C67" s="44"/>
      <c r="D67" s="44" t="s">
        <v>82</v>
      </c>
      <c r="E67" s="44">
        <v>1</v>
      </c>
      <c r="F67" s="44"/>
      <c r="G67" s="23"/>
      <c r="H67" s="44" t="s">
        <v>70</v>
      </c>
      <c r="I67" s="59"/>
      <c r="J67" s="25"/>
      <c r="K67" s="63"/>
      <c r="L67" s="64"/>
      <c r="M67" s="64"/>
      <c r="N67" s="65">
        <f t="shared" si="0"/>
        <v>0</v>
      </c>
      <c r="O67" s="64"/>
      <c r="P67" s="64"/>
      <c r="Q67" s="64"/>
      <c r="R67" s="65">
        <f t="shared" si="1"/>
        <v>0</v>
      </c>
      <c r="S67" s="64"/>
      <c r="T67" s="64"/>
      <c r="U67" s="64"/>
      <c r="V67" s="65">
        <f t="shared" si="2"/>
        <v>0</v>
      </c>
      <c r="W67" s="64">
        <f t="shared" si="3"/>
        <v>0</v>
      </c>
      <c r="X67" s="64" t="str">
        <f t="shared" si="4"/>
        <v/>
      </c>
      <c r="Y67" s="64" t="str">
        <f t="shared" si="5"/>
        <v/>
      </c>
      <c r="Z67" s="64" t="str">
        <f t="shared" si="6"/>
        <v/>
      </c>
      <c r="AA67" s="64" t="str">
        <f t="shared" si="7"/>
        <v/>
      </c>
      <c r="AB67" s="64" t="str">
        <f t="shared" si="8"/>
        <v/>
      </c>
      <c r="AC67" s="64" t="str">
        <f t="shared" si="9"/>
        <v/>
      </c>
      <c r="AD67" s="47"/>
      <c r="AE67" s="47"/>
      <c r="AF67" s="47"/>
      <c r="AG67" s="47"/>
      <c r="AH67" s="47"/>
      <c r="AI67" s="35"/>
      <c r="AJ67" s="49" t="s">
        <v>57</v>
      </c>
      <c r="AK67" s="72"/>
      <c r="AL67" s="17"/>
      <c r="AM67" s="17"/>
      <c r="AN67" s="73"/>
      <c r="AO67" s="17"/>
      <c r="AP67" s="17"/>
      <c r="AQ67" s="17"/>
      <c r="AR67" s="17"/>
      <c r="AS67" s="17"/>
      <c r="AT67" s="17"/>
      <c r="AX67">
        <v>1</v>
      </c>
    </row>
    <row r="68" spans="1:50" ht="24" customHeight="1">
      <c r="A68" s="42">
        <v>64</v>
      </c>
      <c r="B68" s="43">
        <v>42155</v>
      </c>
      <c r="C68" s="44"/>
      <c r="D68" s="44" t="s">
        <v>82</v>
      </c>
      <c r="E68" s="44">
        <v>2</v>
      </c>
      <c r="F68" s="44"/>
      <c r="G68" s="23"/>
      <c r="H68" s="44" t="s">
        <v>70</v>
      </c>
      <c r="I68" s="59"/>
      <c r="J68" s="25"/>
      <c r="K68" s="63"/>
      <c r="L68" s="64"/>
      <c r="M68" s="64"/>
      <c r="N68" s="65">
        <f t="shared" si="0"/>
        <v>0</v>
      </c>
      <c r="O68" s="64"/>
      <c r="P68" s="64"/>
      <c r="Q68" s="64"/>
      <c r="R68" s="65">
        <f t="shared" si="1"/>
        <v>0</v>
      </c>
      <c r="S68" s="64"/>
      <c r="T68" s="64"/>
      <c r="U68" s="64"/>
      <c r="V68" s="65">
        <f t="shared" si="2"/>
        <v>0</v>
      </c>
      <c r="W68" s="64">
        <f t="shared" si="3"/>
        <v>0</v>
      </c>
      <c r="X68" s="64" t="str">
        <f t="shared" si="4"/>
        <v/>
      </c>
      <c r="Y68" s="64" t="str">
        <f t="shared" si="5"/>
        <v/>
      </c>
      <c r="Z68" s="64" t="str">
        <f t="shared" si="6"/>
        <v/>
      </c>
      <c r="AA68" s="64" t="str">
        <f t="shared" si="7"/>
        <v/>
      </c>
      <c r="AB68" s="64" t="str">
        <f t="shared" si="8"/>
        <v/>
      </c>
      <c r="AC68" s="64" t="str">
        <f t="shared" si="9"/>
        <v/>
      </c>
      <c r="AD68" s="47"/>
      <c r="AE68" s="47"/>
      <c r="AF68" s="47"/>
      <c r="AG68" s="47"/>
      <c r="AH68" s="47"/>
      <c r="AI68" s="35"/>
      <c r="AJ68" s="49" t="s">
        <v>57</v>
      </c>
      <c r="AK68" s="72"/>
      <c r="AL68" s="17"/>
      <c r="AM68" s="17"/>
      <c r="AN68" s="73"/>
      <c r="AO68" s="17"/>
      <c r="AP68" s="17"/>
      <c r="AQ68" s="17"/>
      <c r="AR68" s="17"/>
      <c r="AS68" s="17"/>
      <c r="AT68" s="17"/>
      <c r="AX68">
        <v>1</v>
      </c>
    </row>
    <row r="69" spans="1:50" ht="24" customHeight="1">
      <c r="A69" s="42">
        <v>65</v>
      </c>
      <c r="B69" s="43">
        <v>42156</v>
      </c>
      <c r="C69" s="44"/>
      <c r="D69" s="44" t="s">
        <v>82</v>
      </c>
      <c r="E69" s="44">
        <v>1</v>
      </c>
      <c r="F69" s="44"/>
      <c r="G69" s="23"/>
      <c r="H69" s="44" t="s">
        <v>70</v>
      </c>
      <c r="I69" s="59"/>
      <c r="J69" s="25"/>
      <c r="K69" s="63"/>
      <c r="L69" s="64"/>
      <c r="M69" s="64"/>
      <c r="N69" s="65">
        <f t="shared" si="0"/>
        <v>0</v>
      </c>
      <c r="O69" s="64"/>
      <c r="P69" s="64"/>
      <c r="Q69" s="64"/>
      <c r="R69" s="65">
        <f t="shared" si="1"/>
        <v>0</v>
      </c>
      <c r="S69" s="64"/>
      <c r="T69" s="64"/>
      <c r="U69" s="64"/>
      <c r="V69" s="65">
        <f t="shared" si="2"/>
        <v>0</v>
      </c>
      <c r="W69" s="64">
        <f t="shared" si="3"/>
        <v>0</v>
      </c>
      <c r="X69" s="64" t="str">
        <f t="shared" si="4"/>
        <v/>
      </c>
      <c r="Y69" s="64" t="str">
        <f t="shared" si="5"/>
        <v/>
      </c>
      <c r="Z69" s="64" t="str">
        <f t="shared" si="6"/>
        <v/>
      </c>
      <c r="AA69" s="64" t="str">
        <f t="shared" si="7"/>
        <v/>
      </c>
      <c r="AB69" s="64" t="str">
        <f t="shared" si="8"/>
        <v/>
      </c>
      <c r="AC69" s="64" t="str">
        <f t="shared" si="9"/>
        <v/>
      </c>
      <c r="AD69" s="47"/>
      <c r="AE69" s="47"/>
      <c r="AF69" s="47"/>
      <c r="AG69" s="47"/>
      <c r="AH69" s="47"/>
      <c r="AI69" s="35"/>
      <c r="AJ69" s="49" t="s">
        <v>57</v>
      </c>
      <c r="AK69" s="72"/>
      <c r="AL69" s="17"/>
      <c r="AM69" s="17"/>
      <c r="AN69" s="73"/>
      <c r="AO69" s="17"/>
      <c r="AP69" s="17"/>
      <c r="AQ69" s="17"/>
      <c r="AR69" s="17"/>
      <c r="AS69" s="17"/>
      <c r="AT69" s="17"/>
      <c r="AX69">
        <v>1</v>
      </c>
    </row>
    <row r="70" spans="1:50" ht="24" customHeight="1">
      <c r="A70" s="42">
        <v>66</v>
      </c>
      <c r="B70" s="43">
        <v>42157</v>
      </c>
      <c r="C70" s="44" t="s">
        <v>74</v>
      </c>
      <c r="D70" s="44" t="s">
        <v>82</v>
      </c>
      <c r="E70" s="44">
        <v>2</v>
      </c>
      <c r="F70" s="44"/>
      <c r="G70" s="23"/>
      <c r="H70" s="44" t="s">
        <v>70</v>
      </c>
      <c r="I70" s="59"/>
      <c r="J70" s="25"/>
      <c r="K70" s="63"/>
      <c r="L70" s="64"/>
      <c r="M70" s="64"/>
      <c r="N70" s="65">
        <f t="shared" si="0"/>
        <v>0</v>
      </c>
      <c r="O70" s="64"/>
      <c r="P70" s="64"/>
      <c r="Q70" s="64"/>
      <c r="R70" s="65">
        <f t="shared" si="1"/>
        <v>0</v>
      </c>
      <c r="S70" s="64"/>
      <c r="T70" s="64"/>
      <c r="U70" s="64"/>
      <c r="V70" s="65">
        <f t="shared" si="2"/>
        <v>0</v>
      </c>
      <c r="W70" s="64">
        <f t="shared" si="3"/>
        <v>0</v>
      </c>
      <c r="X70" s="64" t="str">
        <f t="shared" si="4"/>
        <v/>
      </c>
      <c r="Y70" s="64" t="str">
        <f t="shared" si="5"/>
        <v/>
      </c>
      <c r="Z70" s="64" t="str">
        <f t="shared" si="6"/>
        <v/>
      </c>
      <c r="AA70" s="64" t="str">
        <f t="shared" si="7"/>
        <v/>
      </c>
      <c r="AB70" s="64" t="str">
        <f t="shared" si="8"/>
        <v/>
      </c>
      <c r="AC70" s="64" t="str">
        <f t="shared" si="9"/>
        <v/>
      </c>
      <c r="AD70" s="47"/>
      <c r="AE70" s="47"/>
      <c r="AF70" s="47"/>
      <c r="AG70" s="47"/>
      <c r="AH70" s="47"/>
      <c r="AI70" s="35"/>
      <c r="AJ70" s="49" t="s">
        <v>57</v>
      </c>
      <c r="AK70" s="72"/>
      <c r="AL70" s="17"/>
      <c r="AM70" s="17"/>
      <c r="AN70" s="73"/>
      <c r="AO70" s="17"/>
      <c r="AP70" s="17"/>
      <c r="AQ70" s="17"/>
      <c r="AR70" s="17"/>
      <c r="AS70" s="17"/>
      <c r="AT70" s="17"/>
      <c r="AX70">
        <v>1</v>
      </c>
    </row>
    <row r="71" spans="1:50" ht="24" customHeight="1">
      <c r="A71" s="42">
        <v>67</v>
      </c>
      <c r="B71" s="43">
        <v>42158</v>
      </c>
      <c r="C71" s="44" t="s">
        <v>74</v>
      </c>
      <c r="D71" s="44" t="s">
        <v>82</v>
      </c>
      <c r="E71" s="44">
        <v>1</v>
      </c>
      <c r="F71" s="44"/>
      <c r="G71" s="23"/>
      <c r="H71" s="44" t="s">
        <v>70</v>
      </c>
      <c r="I71" s="59"/>
      <c r="J71" s="25"/>
      <c r="K71" s="63"/>
      <c r="L71" s="64"/>
      <c r="M71" s="64"/>
      <c r="N71" s="65">
        <f t="shared" si="0"/>
        <v>0</v>
      </c>
      <c r="O71" s="64"/>
      <c r="P71" s="64"/>
      <c r="Q71" s="64"/>
      <c r="R71" s="65">
        <f t="shared" si="1"/>
        <v>0</v>
      </c>
      <c r="S71" s="64"/>
      <c r="T71" s="64"/>
      <c r="U71" s="64"/>
      <c r="V71" s="65">
        <f t="shared" si="2"/>
        <v>0</v>
      </c>
      <c r="W71" s="64">
        <f t="shared" si="3"/>
        <v>0</v>
      </c>
      <c r="X71" s="64" t="str">
        <f t="shared" si="4"/>
        <v/>
      </c>
      <c r="Y71" s="64" t="str">
        <f t="shared" si="5"/>
        <v/>
      </c>
      <c r="Z71" s="64" t="str">
        <f t="shared" si="6"/>
        <v/>
      </c>
      <c r="AA71" s="64" t="str">
        <f t="shared" si="7"/>
        <v/>
      </c>
      <c r="AB71" s="64" t="str">
        <f t="shared" si="8"/>
        <v/>
      </c>
      <c r="AC71" s="64" t="str">
        <f t="shared" si="9"/>
        <v/>
      </c>
      <c r="AD71" s="47"/>
      <c r="AE71" s="47"/>
      <c r="AF71" s="47"/>
      <c r="AG71" s="47"/>
      <c r="AH71" s="47"/>
      <c r="AI71" s="35"/>
      <c r="AJ71" s="49" t="s">
        <v>57</v>
      </c>
      <c r="AK71" s="72"/>
      <c r="AL71" s="17"/>
      <c r="AM71" s="17"/>
      <c r="AN71" s="73"/>
      <c r="AO71" s="17"/>
      <c r="AP71" s="17"/>
      <c r="AQ71" s="17"/>
      <c r="AR71" s="17"/>
      <c r="AS71" s="17"/>
      <c r="AT71" s="17"/>
      <c r="AX71">
        <v>1</v>
      </c>
    </row>
    <row r="72" spans="1:50" ht="24" customHeight="1">
      <c r="A72" s="42">
        <v>68</v>
      </c>
      <c r="B72" s="43">
        <v>42159</v>
      </c>
      <c r="C72" s="44" t="s">
        <v>74</v>
      </c>
      <c r="D72" s="44" t="s">
        <v>82</v>
      </c>
      <c r="E72" s="44">
        <v>2</v>
      </c>
      <c r="F72" s="44"/>
      <c r="G72" s="23"/>
      <c r="H72" s="44" t="s">
        <v>70</v>
      </c>
      <c r="I72" s="59"/>
      <c r="J72" s="25"/>
      <c r="K72" s="63"/>
      <c r="L72" s="64"/>
      <c r="M72" s="64"/>
      <c r="N72" s="65">
        <f t="shared" si="0"/>
        <v>0</v>
      </c>
      <c r="O72" s="64"/>
      <c r="P72" s="64"/>
      <c r="Q72" s="64"/>
      <c r="R72" s="65">
        <f t="shared" si="1"/>
        <v>0</v>
      </c>
      <c r="S72" s="64"/>
      <c r="T72" s="64"/>
      <c r="U72" s="64"/>
      <c r="V72" s="65">
        <f t="shared" si="2"/>
        <v>0</v>
      </c>
      <c r="W72" s="64">
        <f t="shared" si="3"/>
        <v>0</v>
      </c>
      <c r="X72" s="64" t="str">
        <f t="shared" si="4"/>
        <v/>
      </c>
      <c r="Y72" s="64" t="str">
        <f t="shared" si="5"/>
        <v/>
      </c>
      <c r="Z72" s="64" t="str">
        <f t="shared" si="6"/>
        <v/>
      </c>
      <c r="AA72" s="64" t="str">
        <f t="shared" si="7"/>
        <v/>
      </c>
      <c r="AB72" s="64" t="str">
        <f t="shared" si="8"/>
        <v/>
      </c>
      <c r="AC72" s="64" t="str">
        <f t="shared" si="9"/>
        <v/>
      </c>
      <c r="AD72" s="47"/>
      <c r="AE72" s="47"/>
      <c r="AF72" s="47"/>
      <c r="AG72" s="47"/>
      <c r="AH72" s="47"/>
      <c r="AI72" s="35"/>
      <c r="AJ72" s="49" t="s">
        <v>57</v>
      </c>
      <c r="AK72" s="72"/>
      <c r="AL72" s="17"/>
      <c r="AM72" s="17"/>
      <c r="AN72" s="73"/>
      <c r="AO72" s="17"/>
      <c r="AP72" s="17"/>
      <c r="AQ72" s="17"/>
      <c r="AR72" s="17"/>
      <c r="AS72" s="17"/>
      <c r="AT72" s="17"/>
      <c r="AX72">
        <v>1</v>
      </c>
    </row>
    <row r="73" spans="1:50" ht="24" customHeight="1">
      <c r="A73" s="42">
        <v>69</v>
      </c>
      <c r="B73" s="43">
        <v>42160</v>
      </c>
      <c r="C73" s="44" t="s">
        <v>74</v>
      </c>
      <c r="D73" s="44" t="s">
        <v>82</v>
      </c>
      <c r="E73" s="44">
        <v>1</v>
      </c>
      <c r="F73" s="44"/>
      <c r="G73" s="23"/>
      <c r="H73" s="44" t="s">
        <v>70</v>
      </c>
      <c r="I73" s="59"/>
      <c r="J73" s="25"/>
      <c r="K73" s="63"/>
      <c r="L73" s="64"/>
      <c r="M73" s="64"/>
      <c r="N73" s="65">
        <f t="shared" si="0"/>
        <v>0</v>
      </c>
      <c r="O73" s="64"/>
      <c r="P73" s="64"/>
      <c r="Q73" s="64"/>
      <c r="R73" s="65">
        <f t="shared" si="1"/>
        <v>0</v>
      </c>
      <c r="S73" s="64"/>
      <c r="T73" s="64"/>
      <c r="U73" s="64"/>
      <c r="V73" s="65">
        <f t="shared" si="2"/>
        <v>0</v>
      </c>
      <c r="W73" s="64">
        <f t="shared" si="3"/>
        <v>0</v>
      </c>
      <c r="X73" s="64" t="str">
        <f t="shared" si="4"/>
        <v/>
      </c>
      <c r="Y73" s="64" t="str">
        <f t="shared" si="5"/>
        <v/>
      </c>
      <c r="Z73" s="64" t="str">
        <f t="shared" si="6"/>
        <v/>
      </c>
      <c r="AA73" s="64" t="str">
        <f t="shared" si="7"/>
        <v/>
      </c>
      <c r="AB73" s="64" t="str">
        <f t="shared" si="8"/>
        <v/>
      </c>
      <c r="AC73" s="64" t="str">
        <f t="shared" si="9"/>
        <v/>
      </c>
      <c r="AD73" s="47"/>
      <c r="AE73" s="47"/>
      <c r="AF73" s="47"/>
      <c r="AG73" s="47"/>
      <c r="AH73" s="47"/>
      <c r="AI73" s="35"/>
      <c r="AJ73" s="49" t="s">
        <v>57</v>
      </c>
      <c r="AK73" s="72"/>
      <c r="AL73" s="17"/>
      <c r="AM73" s="17"/>
      <c r="AN73" s="73"/>
      <c r="AO73" s="17"/>
      <c r="AP73" s="17"/>
      <c r="AQ73" s="17"/>
      <c r="AR73" s="17"/>
      <c r="AS73" s="17"/>
      <c r="AT73" s="17"/>
      <c r="AX73">
        <v>1</v>
      </c>
    </row>
    <row r="74" spans="1:50" ht="24" customHeight="1">
      <c r="A74" s="42">
        <v>70</v>
      </c>
      <c r="B74" s="43">
        <v>42161</v>
      </c>
      <c r="C74" s="44" t="s">
        <v>74</v>
      </c>
      <c r="D74" s="44" t="s">
        <v>82</v>
      </c>
      <c r="E74" s="44">
        <v>2</v>
      </c>
      <c r="F74" s="44"/>
      <c r="G74" s="23"/>
      <c r="H74" s="44" t="s">
        <v>70</v>
      </c>
      <c r="I74" s="59"/>
      <c r="J74" s="25"/>
      <c r="K74" s="63"/>
      <c r="L74" s="64"/>
      <c r="M74" s="64"/>
      <c r="N74" s="65">
        <f t="shared" si="0"/>
        <v>0</v>
      </c>
      <c r="O74" s="64"/>
      <c r="P74" s="64"/>
      <c r="Q74" s="64"/>
      <c r="R74" s="65">
        <f t="shared" si="1"/>
        <v>0</v>
      </c>
      <c r="S74" s="64"/>
      <c r="T74" s="64"/>
      <c r="U74" s="64"/>
      <c r="V74" s="65">
        <f t="shared" si="2"/>
        <v>0</v>
      </c>
      <c r="W74" s="64">
        <f t="shared" si="3"/>
        <v>0</v>
      </c>
      <c r="X74" s="64" t="str">
        <f t="shared" si="4"/>
        <v/>
      </c>
      <c r="Y74" s="64" t="str">
        <f t="shared" si="5"/>
        <v/>
      </c>
      <c r="Z74" s="64" t="str">
        <f t="shared" si="6"/>
        <v/>
      </c>
      <c r="AA74" s="64" t="str">
        <f t="shared" si="7"/>
        <v/>
      </c>
      <c r="AB74" s="64" t="str">
        <f t="shared" si="8"/>
        <v/>
      </c>
      <c r="AC74" s="64" t="str">
        <f t="shared" si="9"/>
        <v/>
      </c>
      <c r="AD74" s="47"/>
      <c r="AE74" s="47"/>
      <c r="AF74" s="47"/>
      <c r="AG74" s="47"/>
      <c r="AH74" s="47"/>
      <c r="AI74" s="35"/>
      <c r="AJ74" s="49" t="s">
        <v>57</v>
      </c>
      <c r="AK74" s="72"/>
      <c r="AL74" s="17"/>
      <c r="AM74" s="17"/>
      <c r="AN74" s="73"/>
      <c r="AO74" s="17"/>
      <c r="AP74" s="17"/>
      <c r="AQ74" s="17"/>
      <c r="AR74" s="17"/>
      <c r="AS74" s="17"/>
      <c r="AT74" s="17"/>
      <c r="AX74">
        <v>1</v>
      </c>
    </row>
    <row r="75" spans="1:50" ht="24" customHeight="1">
      <c r="A75" s="42">
        <v>71</v>
      </c>
      <c r="B75" s="43">
        <v>42162</v>
      </c>
      <c r="C75" s="44"/>
      <c r="D75" s="44" t="s">
        <v>82</v>
      </c>
      <c r="E75" s="44">
        <v>1</v>
      </c>
      <c r="F75" s="44"/>
      <c r="G75" s="23"/>
      <c r="H75" s="44" t="s">
        <v>70</v>
      </c>
      <c r="I75" s="59"/>
      <c r="J75" s="25"/>
      <c r="K75" s="63"/>
      <c r="L75" s="64"/>
      <c r="M75" s="64"/>
      <c r="N75" s="65">
        <f t="shared" si="0"/>
        <v>0</v>
      </c>
      <c r="O75" s="64"/>
      <c r="P75" s="64"/>
      <c r="Q75" s="64"/>
      <c r="R75" s="65">
        <f t="shared" si="1"/>
        <v>0</v>
      </c>
      <c r="S75" s="64"/>
      <c r="T75" s="64"/>
      <c r="U75" s="64"/>
      <c r="V75" s="65">
        <f t="shared" si="2"/>
        <v>0</v>
      </c>
      <c r="W75" s="64">
        <f t="shared" si="3"/>
        <v>0</v>
      </c>
      <c r="X75" s="64" t="str">
        <f t="shared" si="4"/>
        <v/>
      </c>
      <c r="Y75" s="64" t="str">
        <f t="shared" si="5"/>
        <v/>
      </c>
      <c r="Z75" s="64" t="str">
        <f t="shared" si="6"/>
        <v/>
      </c>
      <c r="AA75" s="64" t="str">
        <f t="shared" si="7"/>
        <v/>
      </c>
      <c r="AB75" s="64" t="str">
        <f t="shared" si="8"/>
        <v/>
      </c>
      <c r="AC75" s="64" t="str">
        <f t="shared" si="9"/>
        <v/>
      </c>
      <c r="AD75" s="47"/>
      <c r="AE75" s="47"/>
      <c r="AF75" s="47"/>
      <c r="AG75" s="47"/>
      <c r="AH75" s="47"/>
      <c r="AI75" s="35"/>
      <c r="AJ75" s="49" t="s">
        <v>57</v>
      </c>
      <c r="AK75" s="72"/>
      <c r="AL75" s="17"/>
      <c r="AM75" s="17"/>
      <c r="AN75" s="73"/>
      <c r="AO75" s="17"/>
      <c r="AP75" s="17"/>
      <c r="AQ75" s="17"/>
      <c r="AR75" s="17"/>
      <c r="AS75" s="17"/>
      <c r="AT75" s="17"/>
      <c r="AX75">
        <v>1</v>
      </c>
    </row>
    <row r="76" spans="1:50" ht="24" customHeight="1">
      <c r="A76" s="42">
        <v>72</v>
      </c>
      <c r="B76" s="43">
        <v>42163</v>
      </c>
      <c r="C76" s="44"/>
      <c r="D76" s="44" t="s">
        <v>82</v>
      </c>
      <c r="E76" s="44">
        <v>2</v>
      </c>
      <c r="F76" s="44"/>
      <c r="G76" s="23"/>
      <c r="H76" s="44" t="s">
        <v>70</v>
      </c>
      <c r="I76" s="59"/>
      <c r="J76" s="25"/>
      <c r="K76" s="63"/>
      <c r="L76" s="64"/>
      <c r="M76" s="64"/>
      <c r="N76" s="65">
        <f t="shared" si="0"/>
        <v>0</v>
      </c>
      <c r="O76" s="64"/>
      <c r="P76" s="64"/>
      <c r="Q76" s="64"/>
      <c r="R76" s="65">
        <f t="shared" si="1"/>
        <v>0</v>
      </c>
      <c r="S76" s="64"/>
      <c r="T76" s="64"/>
      <c r="U76" s="64"/>
      <c r="V76" s="65">
        <f t="shared" si="2"/>
        <v>0</v>
      </c>
      <c r="W76" s="64">
        <f t="shared" si="3"/>
        <v>0</v>
      </c>
      <c r="X76" s="64" t="str">
        <f t="shared" si="4"/>
        <v/>
      </c>
      <c r="Y76" s="64" t="str">
        <f t="shared" si="5"/>
        <v/>
      </c>
      <c r="Z76" s="64" t="str">
        <f t="shared" si="6"/>
        <v/>
      </c>
      <c r="AA76" s="64" t="str">
        <f t="shared" si="7"/>
        <v/>
      </c>
      <c r="AB76" s="64" t="str">
        <f t="shared" si="8"/>
        <v/>
      </c>
      <c r="AC76" s="64" t="str">
        <f t="shared" si="9"/>
        <v/>
      </c>
      <c r="AD76" s="47"/>
      <c r="AE76" s="47"/>
      <c r="AF76" s="47"/>
      <c r="AG76" s="47"/>
      <c r="AH76" s="47"/>
      <c r="AI76" s="35"/>
      <c r="AJ76" s="49" t="s">
        <v>57</v>
      </c>
      <c r="AK76" s="72"/>
      <c r="AL76" s="17"/>
      <c r="AM76" s="17"/>
      <c r="AN76" s="73"/>
      <c r="AO76" s="17"/>
      <c r="AP76" s="17"/>
      <c r="AQ76" s="17"/>
      <c r="AR76" s="17"/>
      <c r="AS76" s="17"/>
      <c r="AT76" s="17"/>
      <c r="AX76">
        <v>1</v>
      </c>
    </row>
    <row r="77" spans="1:50" ht="24" customHeight="1">
      <c r="A77" s="42">
        <v>73</v>
      </c>
      <c r="B77" s="43">
        <v>42164</v>
      </c>
      <c r="C77" s="44"/>
      <c r="D77" s="44" t="s">
        <v>82</v>
      </c>
      <c r="E77" s="44">
        <v>1</v>
      </c>
      <c r="F77" s="44"/>
      <c r="G77" s="23"/>
      <c r="H77" s="44" t="s">
        <v>70</v>
      </c>
      <c r="I77" s="59"/>
      <c r="J77" s="25"/>
      <c r="K77" s="63"/>
      <c r="L77" s="64"/>
      <c r="M77" s="64"/>
      <c r="N77" s="65">
        <f t="shared" si="0"/>
        <v>0</v>
      </c>
      <c r="O77" s="64"/>
      <c r="P77" s="64"/>
      <c r="Q77" s="64"/>
      <c r="R77" s="65">
        <f t="shared" si="1"/>
        <v>0</v>
      </c>
      <c r="S77" s="64"/>
      <c r="T77" s="64"/>
      <c r="U77" s="64"/>
      <c r="V77" s="65">
        <f t="shared" si="2"/>
        <v>0</v>
      </c>
      <c r="W77" s="64">
        <f t="shared" si="3"/>
        <v>0</v>
      </c>
      <c r="X77" s="64" t="str">
        <f t="shared" si="4"/>
        <v/>
      </c>
      <c r="Y77" s="64" t="str">
        <f t="shared" si="5"/>
        <v/>
      </c>
      <c r="Z77" s="64" t="str">
        <f t="shared" si="6"/>
        <v/>
      </c>
      <c r="AA77" s="64" t="str">
        <f t="shared" si="7"/>
        <v/>
      </c>
      <c r="AB77" s="64" t="str">
        <f t="shared" si="8"/>
        <v/>
      </c>
      <c r="AC77" s="64" t="str">
        <f t="shared" si="9"/>
        <v/>
      </c>
      <c r="AD77" s="47"/>
      <c r="AE77" s="47"/>
      <c r="AF77" s="47"/>
      <c r="AG77" s="47"/>
      <c r="AH77" s="47"/>
      <c r="AI77" s="35"/>
      <c r="AJ77" s="49" t="s">
        <v>57</v>
      </c>
      <c r="AK77" s="72"/>
      <c r="AL77" s="17"/>
      <c r="AM77" s="17"/>
      <c r="AN77" s="73"/>
      <c r="AO77" s="17"/>
      <c r="AP77" s="17"/>
      <c r="AQ77" s="17"/>
      <c r="AR77" s="17"/>
      <c r="AS77" s="17"/>
      <c r="AT77" s="17"/>
      <c r="AX77">
        <v>1</v>
      </c>
    </row>
    <row r="78" spans="1:50" ht="24" customHeight="1">
      <c r="A78" s="42">
        <v>74</v>
      </c>
      <c r="B78" s="43">
        <v>42165</v>
      </c>
      <c r="C78" s="44"/>
      <c r="D78" s="44" t="s">
        <v>82</v>
      </c>
      <c r="E78" s="44">
        <v>2</v>
      </c>
      <c r="F78" s="44"/>
      <c r="G78" s="23"/>
      <c r="H78" s="44" t="s">
        <v>70</v>
      </c>
      <c r="I78" s="59"/>
      <c r="J78" s="25"/>
      <c r="K78" s="63"/>
      <c r="L78" s="64"/>
      <c r="M78" s="64"/>
      <c r="N78" s="65">
        <f t="shared" si="0"/>
        <v>0</v>
      </c>
      <c r="O78" s="64"/>
      <c r="P78" s="64"/>
      <c r="Q78" s="64"/>
      <c r="R78" s="65">
        <f t="shared" si="1"/>
        <v>0</v>
      </c>
      <c r="S78" s="64"/>
      <c r="T78" s="64"/>
      <c r="U78" s="64"/>
      <c r="V78" s="65">
        <f t="shared" si="2"/>
        <v>0</v>
      </c>
      <c r="W78" s="64">
        <f t="shared" si="3"/>
        <v>0</v>
      </c>
      <c r="X78" s="64" t="str">
        <f t="shared" si="4"/>
        <v/>
      </c>
      <c r="Y78" s="64" t="str">
        <f t="shared" si="5"/>
        <v/>
      </c>
      <c r="Z78" s="64" t="str">
        <f t="shared" si="6"/>
        <v/>
      </c>
      <c r="AA78" s="64" t="str">
        <f t="shared" si="7"/>
        <v/>
      </c>
      <c r="AB78" s="64" t="str">
        <f t="shared" si="8"/>
        <v/>
      </c>
      <c r="AC78" s="64" t="str">
        <f t="shared" si="9"/>
        <v/>
      </c>
      <c r="AD78" s="47"/>
      <c r="AE78" s="47"/>
      <c r="AF78" s="47"/>
      <c r="AG78" s="47"/>
      <c r="AH78" s="47"/>
      <c r="AI78" s="35"/>
      <c r="AJ78" s="49" t="s">
        <v>57</v>
      </c>
      <c r="AK78" s="72"/>
      <c r="AL78" s="17"/>
      <c r="AM78" s="17"/>
      <c r="AN78" s="73"/>
      <c r="AO78" s="17"/>
      <c r="AP78" s="17"/>
      <c r="AQ78" s="17"/>
      <c r="AR78" s="17"/>
      <c r="AS78" s="17"/>
      <c r="AT78" s="17"/>
      <c r="AX78">
        <v>1</v>
      </c>
    </row>
    <row r="79" spans="1:50" ht="24" customHeight="1">
      <c r="A79" s="42">
        <v>75</v>
      </c>
      <c r="B79" s="43">
        <v>42166</v>
      </c>
      <c r="C79" s="44"/>
      <c r="D79" s="44" t="s">
        <v>82</v>
      </c>
      <c r="E79" s="44">
        <v>1</v>
      </c>
      <c r="F79" s="44"/>
      <c r="G79" s="23"/>
      <c r="H79" s="44" t="s">
        <v>70</v>
      </c>
      <c r="I79" s="59"/>
      <c r="J79" s="25"/>
      <c r="K79" s="63"/>
      <c r="L79" s="64"/>
      <c r="M79" s="64"/>
      <c r="N79" s="65">
        <f t="shared" si="0"/>
        <v>0</v>
      </c>
      <c r="O79" s="64"/>
      <c r="P79" s="64"/>
      <c r="Q79" s="64"/>
      <c r="R79" s="65">
        <f t="shared" si="1"/>
        <v>0</v>
      </c>
      <c r="S79" s="64"/>
      <c r="T79" s="64"/>
      <c r="U79" s="64"/>
      <c r="V79" s="65">
        <f t="shared" si="2"/>
        <v>0</v>
      </c>
      <c r="W79" s="64">
        <f t="shared" si="3"/>
        <v>0</v>
      </c>
      <c r="X79" s="64" t="str">
        <f t="shared" si="4"/>
        <v/>
      </c>
      <c r="Y79" s="64" t="str">
        <f t="shared" si="5"/>
        <v/>
      </c>
      <c r="Z79" s="64" t="str">
        <f t="shared" si="6"/>
        <v/>
      </c>
      <c r="AA79" s="64" t="str">
        <f t="shared" si="7"/>
        <v/>
      </c>
      <c r="AB79" s="64" t="str">
        <f t="shared" si="8"/>
        <v/>
      </c>
      <c r="AC79" s="64" t="str">
        <f t="shared" si="9"/>
        <v/>
      </c>
      <c r="AD79" s="47"/>
      <c r="AE79" s="47"/>
      <c r="AF79" s="47"/>
      <c r="AG79" s="47"/>
      <c r="AH79" s="47"/>
      <c r="AI79" s="35"/>
      <c r="AJ79" s="49" t="s">
        <v>57</v>
      </c>
      <c r="AK79" s="72"/>
      <c r="AL79" s="17"/>
      <c r="AM79" s="17"/>
      <c r="AN79" s="73"/>
      <c r="AO79" s="17"/>
      <c r="AP79" s="17"/>
      <c r="AQ79" s="17"/>
      <c r="AR79" s="17"/>
      <c r="AS79" s="17"/>
      <c r="AT79" s="17"/>
      <c r="AX79">
        <v>1</v>
      </c>
    </row>
    <row r="80" spans="1:50" ht="24" customHeight="1">
      <c r="A80" s="42">
        <v>76</v>
      </c>
      <c r="B80" s="43">
        <v>42167</v>
      </c>
      <c r="C80" s="44"/>
      <c r="D80" s="44" t="s">
        <v>82</v>
      </c>
      <c r="E80" s="44">
        <v>2</v>
      </c>
      <c r="F80" s="44"/>
      <c r="G80" s="23"/>
      <c r="H80" s="44" t="s">
        <v>70</v>
      </c>
      <c r="I80" s="59"/>
      <c r="J80" s="25"/>
      <c r="K80" s="63"/>
      <c r="L80" s="64"/>
      <c r="M80" s="64"/>
      <c r="N80" s="65">
        <f t="shared" si="0"/>
        <v>0</v>
      </c>
      <c r="O80" s="64"/>
      <c r="P80" s="64"/>
      <c r="Q80" s="64"/>
      <c r="R80" s="65">
        <f t="shared" si="1"/>
        <v>0</v>
      </c>
      <c r="S80" s="64"/>
      <c r="T80" s="64"/>
      <c r="U80" s="64"/>
      <c r="V80" s="65">
        <f t="shared" si="2"/>
        <v>0</v>
      </c>
      <c r="W80" s="64">
        <f t="shared" si="3"/>
        <v>0</v>
      </c>
      <c r="X80" s="64" t="str">
        <f t="shared" si="4"/>
        <v/>
      </c>
      <c r="Y80" s="64" t="str">
        <f t="shared" si="5"/>
        <v/>
      </c>
      <c r="Z80" s="64" t="str">
        <f t="shared" si="6"/>
        <v/>
      </c>
      <c r="AA80" s="64" t="str">
        <f t="shared" si="7"/>
        <v/>
      </c>
      <c r="AB80" s="64" t="str">
        <f t="shared" si="8"/>
        <v/>
      </c>
      <c r="AC80" s="64" t="str">
        <f t="shared" si="9"/>
        <v/>
      </c>
      <c r="AD80" s="47"/>
      <c r="AE80" s="47"/>
      <c r="AF80" s="47"/>
      <c r="AG80" s="47"/>
      <c r="AH80" s="47"/>
      <c r="AI80" s="35"/>
      <c r="AJ80" s="49" t="s">
        <v>57</v>
      </c>
      <c r="AK80" s="72"/>
      <c r="AL80" s="17"/>
      <c r="AM80" s="17"/>
      <c r="AN80" s="73"/>
      <c r="AO80" s="17"/>
      <c r="AP80" s="17"/>
      <c r="AQ80" s="17"/>
      <c r="AR80" s="17"/>
      <c r="AS80" s="17"/>
      <c r="AT80" s="17"/>
      <c r="AX80">
        <v>1</v>
      </c>
    </row>
    <row r="81" spans="1:50" ht="24" customHeight="1">
      <c r="A81" s="42">
        <v>77</v>
      </c>
      <c r="B81" s="43">
        <v>42168</v>
      </c>
      <c r="C81" s="44"/>
      <c r="D81" s="44" t="s">
        <v>82</v>
      </c>
      <c r="E81" s="44">
        <v>1</v>
      </c>
      <c r="F81" s="44"/>
      <c r="G81" s="23"/>
      <c r="H81" s="44" t="s">
        <v>70</v>
      </c>
      <c r="I81" s="59"/>
      <c r="J81" s="25"/>
      <c r="K81" s="63"/>
      <c r="L81" s="64"/>
      <c r="M81" s="64"/>
      <c r="N81" s="65">
        <f t="shared" si="0"/>
        <v>0</v>
      </c>
      <c r="O81" s="64"/>
      <c r="P81" s="64"/>
      <c r="Q81" s="64"/>
      <c r="R81" s="65">
        <f t="shared" si="1"/>
        <v>0</v>
      </c>
      <c r="S81" s="64"/>
      <c r="T81" s="64"/>
      <c r="U81" s="64"/>
      <c r="V81" s="65">
        <f t="shared" si="2"/>
        <v>0</v>
      </c>
      <c r="W81" s="64">
        <f t="shared" si="3"/>
        <v>0</v>
      </c>
      <c r="X81" s="64" t="str">
        <f t="shared" si="4"/>
        <v/>
      </c>
      <c r="Y81" s="64" t="str">
        <f t="shared" si="5"/>
        <v/>
      </c>
      <c r="Z81" s="64" t="str">
        <f t="shared" si="6"/>
        <v/>
      </c>
      <c r="AA81" s="64" t="str">
        <f t="shared" si="7"/>
        <v/>
      </c>
      <c r="AB81" s="64" t="str">
        <f t="shared" si="8"/>
        <v/>
      </c>
      <c r="AC81" s="64" t="str">
        <f t="shared" si="9"/>
        <v/>
      </c>
      <c r="AD81" s="47"/>
      <c r="AE81" s="47"/>
      <c r="AF81" s="47"/>
      <c r="AG81" s="47"/>
      <c r="AH81" s="47"/>
      <c r="AI81" s="35"/>
      <c r="AJ81" s="49" t="s">
        <v>57</v>
      </c>
      <c r="AK81" s="72"/>
      <c r="AL81" s="17"/>
      <c r="AM81" s="17"/>
      <c r="AN81" s="73"/>
      <c r="AO81" s="17"/>
      <c r="AP81" s="17"/>
      <c r="AQ81" s="17"/>
      <c r="AR81" s="17"/>
      <c r="AS81" s="17"/>
      <c r="AT81" s="17"/>
      <c r="AX81">
        <v>1</v>
      </c>
    </row>
    <row r="82" spans="1:50" ht="24" customHeight="1">
      <c r="A82" s="42">
        <v>78</v>
      </c>
      <c r="B82" s="43">
        <v>42169</v>
      </c>
      <c r="C82" s="44"/>
      <c r="D82" s="44" t="s">
        <v>82</v>
      </c>
      <c r="E82" s="44">
        <v>2</v>
      </c>
      <c r="F82" s="44"/>
      <c r="G82" s="23"/>
      <c r="H82" s="44" t="s">
        <v>70</v>
      </c>
      <c r="I82" s="59"/>
      <c r="J82" s="25"/>
      <c r="K82" s="63"/>
      <c r="L82" s="64"/>
      <c r="M82" s="64"/>
      <c r="N82" s="65">
        <f t="shared" si="0"/>
        <v>0</v>
      </c>
      <c r="O82" s="64"/>
      <c r="P82" s="64"/>
      <c r="Q82" s="64"/>
      <c r="R82" s="65">
        <f t="shared" si="1"/>
        <v>0</v>
      </c>
      <c r="S82" s="64"/>
      <c r="T82" s="64"/>
      <c r="U82" s="64"/>
      <c r="V82" s="65">
        <f t="shared" si="2"/>
        <v>0</v>
      </c>
      <c r="W82" s="64">
        <f t="shared" si="3"/>
        <v>0</v>
      </c>
      <c r="X82" s="64" t="str">
        <f t="shared" si="4"/>
        <v/>
      </c>
      <c r="Y82" s="64" t="str">
        <f t="shared" si="5"/>
        <v/>
      </c>
      <c r="Z82" s="64" t="str">
        <f t="shared" si="6"/>
        <v/>
      </c>
      <c r="AA82" s="64" t="str">
        <f t="shared" si="7"/>
        <v/>
      </c>
      <c r="AB82" s="64" t="str">
        <f t="shared" si="8"/>
        <v/>
      </c>
      <c r="AC82" s="64" t="str">
        <f t="shared" si="9"/>
        <v/>
      </c>
      <c r="AD82" s="47"/>
      <c r="AE82" s="47"/>
      <c r="AF82" s="47"/>
      <c r="AG82" s="47"/>
      <c r="AH82" s="47"/>
      <c r="AI82" s="35"/>
      <c r="AJ82" s="49" t="s">
        <v>57</v>
      </c>
      <c r="AK82" s="72"/>
      <c r="AL82" s="17"/>
      <c r="AM82" s="17"/>
      <c r="AN82" s="73"/>
      <c r="AO82" s="17"/>
      <c r="AP82" s="17"/>
      <c r="AQ82" s="17"/>
      <c r="AR82" s="17"/>
      <c r="AS82" s="17"/>
      <c r="AT82" s="17"/>
      <c r="AX82">
        <v>1</v>
      </c>
    </row>
    <row r="83" spans="1:50" ht="24" customHeight="1">
      <c r="A83" s="42">
        <v>79</v>
      </c>
      <c r="B83" s="43">
        <v>42170</v>
      </c>
      <c r="C83" s="44"/>
      <c r="D83" s="44" t="s">
        <v>82</v>
      </c>
      <c r="E83" s="44">
        <v>1</v>
      </c>
      <c r="F83" s="44"/>
      <c r="G83" s="23"/>
      <c r="H83" s="44" t="s">
        <v>70</v>
      </c>
      <c r="I83" s="59"/>
      <c r="J83" s="25"/>
      <c r="K83" s="63"/>
      <c r="L83" s="64"/>
      <c r="M83" s="64"/>
      <c r="N83" s="65">
        <f t="shared" si="0"/>
        <v>0</v>
      </c>
      <c r="O83" s="64"/>
      <c r="P83" s="64"/>
      <c r="Q83" s="64"/>
      <c r="R83" s="65">
        <f t="shared" si="1"/>
        <v>0</v>
      </c>
      <c r="S83" s="64"/>
      <c r="T83" s="64"/>
      <c r="U83" s="64"/>
      <c r="V83" s="65">
        <f t="shared" si="2"/>
        <v>0</v>
      </c>
      <c r="W83" s="64">
        <f t="shared" si="3"/>
        <v>0</v>
      </c>
      <c r="X83" s="64" t="str">
        <f t="shared" si="4"/>
        <v/>
      </c>
      <c r="Y83" s="64" t="str">
        <f t="shared" si="5"/>
        <v/>
      </c>
      <c r="Z83" s="64" t="str">
        <f t="shared" si="6"/>
        <v/>
      </c>
      <c r="AA83" s="64" t="str">
        <f t="shared" si="7"/>
        <v/>
      </c>
      <c r="AB83" s="64" t="str">
        <f t="shared" si="8"/>
        <v/>
      </c>
      <c r="AC83" s="64" t="str">
        <f t="shared" si="9"/>
        <v/>
      </c>
      <c r="AD83" s="47"/>
      <c r="AE83" s="47"/>
      <c r="AF83" s="47"/>
      <c r="AG83" s="47"/>
      <c r="AH83" s="47"/>
      <c r="AI83" s="35"/>
      <c r="AJ83" s="49" t="s">
        <v>57</v>
      </c>
      <c r="AK83" s="72"/>
      <c r="AL83" s="17"/>
      <c r="AM83" s="17"/>
      <c r="AN83" s="73"/>
      <c r="AO83" s="17"/>
      <c r="AP83" s="17"/>
      <c r="AQ83" s="17"/>
      <c r="AR83" s="17"/>
      <c r="AS83" s="17"/>
      <c r="AT83" s="17"/>
      <c r="AX83">
        <v>1</v>
      </c>
    </row>
    <row r="84" spans="1:50" ht="24" customHeight="1">
      <c r="A84" s="42">
        <v>80</v>
      </c>
      <c r="B84" s="43">
        <v>42171</v>
      </c>
      <c r="C84" s="44"/>
      <c r="D84" s="44" t="s">
        <v>82</v>
      </c>
      <c r="E84" s="44">
        <v>2</v>
      </c>
      <c r="F84" s="44"/>
      <c r="G84" s="23"/>
      <c r="H84" s="44" t="s">
        <v>70</v>
      </c>
      <c r="I84" s="59"/>
      <c r="J84" s="25"/>
      <c r="K84" s="63"/>
      <c r="L84" s="64"/>
      <c r="M84" s="64"/>
      <c r="N84" s="65">
        <f t="shared" si="0"/>
        <v>0</v>
      </c>
      <c r="O84" s="64"/>
      <c r="P84" s="64"/>
      <c r="Q84" s="64"/>
      <c r="R84" s="65">
        <f t="shared" si="1"/>
        <v>0</v>
      </c>
      <c r="S84" s="64"/>
      <c r="T84" s="64"/>
      <c r="U84" s="64"/>
      <c r="V84" s="65">
        <f t="shared" si="2"/>
        <v>0</v>
      </c>
      <c r="W84" s="64">
        <f t="shared" si="3"/>
        <v>0</v>
      </c>
      <c r="X84" s="64" t="str">
        <f t="shared" si="4"/>
        <v/>
      </c>
      <c r="Y84" s="64" t="str">
        <f t="shared" si="5"/>
        <v/>
      </c>
      <c r="Z84" s="64" t="str">
        <f t="shared" si="6"/>
        <v/>
      </c>
      <c r="AA84" s="64" t="str">
        <f t="shared" si="7"/>
        <v/>
      </c>
      <c r="AB84" s="64" t="str">
        <f t="shared" si="8"/>
        <v/>
      </c>
      <c r="AC84" s="64" t="str">
        <f t="shared" si="9"/>
        <v/>
      </c>
      <c r="AD84" s="47"/>
      <c r="AE84" s="47"/>
      <c r="AF84" s="47"/>
      <c r="AG84" s="47"/>
      <c r="AH84" s="47"/>
      <c r="AI84" s="35"/>
      <c r="AJ84" s="49" t="s">
        <v>57</v>
      </c>
      <c r="AK84" s="72"/>
      <c r="AL84" s="17"/>
      <c r="AM84" s="17"/>
      <c r="AN84" s="73"/>
      <c r="AO84" s="17"/>
      <c r="AP84" s="17"/>
      <c r="AQ84" s="17"/>
      <c r="AR84" s="17"/>
      <c r="AS84" s="17"/>
      <c r="AT84" s="17"/>
      <c r="AX84">
        <v>1</v>
      </c>
    </row>
    <row r="85" spans="1:50" ht="24" customHeight="1">
      <c r="A85" s="42">
        <v>81</v>
      </c>
      <c r="B85" s="43">
        <v>42172</v>
      </c>
      <c r="C85" s="44"/>
      <c r="D85" s="44" t="s">
        <v>82</v>
      </c>
      <c r="E85" s="44">
        <v>1</v>
      </c>
      <c r="F85" s="44"/>
      <c r="G85" s="23"/>
      <c r="H85" s="44" t="s">
        <v>70</v>
      </c>
      <c r="I85" s="59"/>
      <c r="J85" s="25"/>
      <c r="K85" s="63"/>
      <c r="L85" s="64"/>
      <c r="M85" s="64"/>
      <c r="N85" s="65">
        <f t="shared" si="0"/>
        <v>0</v>
      </c>
      <c r="O85" s="64"/>
      <c r="P85" s="64"/>
      <c r="Q85" s="64"/>
      <c r="R85" s="65">
        <f t="shared" si="1"/>
        <v>0</v>
      </c>
      <c r="S85" s="64"/>
      <c r="T85" s="64"/>
      <c r="U85" s="64"/>
      <c r="V85" s="65">
        <f t="shared" si="2"/>
        <v>0</v>
      </c>
      <c r="W85" s="64">
        <f t="shared" si="3"/>
        <v>0</v>
      </c>
      <c r="X85" s="64" t="str">
        <f t="shared" si="4"/>
        <v/>
      </c>
      <c r="Y85" s="64" t="str">
        <f t="shared" si="5"/>
        <v/>
      </c>
      <c r="Z85" s="64" t="str">
        <f t="shared" si="6"/>
        <v/>
      </c>
      <c r="AA85" s="64" t="str">
        <f t="shared" si="7"/>
        <v/>
      </c>
      <c r="AB85" s="64" t="str">
        <f t="shared" si="8"/>
        <v/>
      </c>
      <c r="AC85" s="64" t="str">
        <f t="shared" si="9"/>
        <v/>
      </c>
      <c r="AD85" s="47"/>
      <c r="AE85" s="47"/>
      <c r="AF85" s="47"/>
      <c r="AG85" s="47"/>
      <c r="AH85" s="47"/>
      <c r="AI85" s="35"/>
      <c r="AJ85" s="49" t="s">
        <v>57</v>
      </c>
      <c r="AK85" s="72"/>
      <c r="AL85" s="17"/>
      <c r="AM85" s="17"/>
      <c r="AN85" s="73"/>
      <c r="AO85" s="17"/>
      <c r="AP85" s="17"/>
      <c r="AQ85" s="17"/>
      <c r="AR85" s="17"/>
      <c r="AS85" s="17"/>
      <c r="AT85" s="17"/>
      <c r="AX85">
        <v>1</v>
      </c>
    </row>
    <row r="86" spans="1:50" ht="24" customHeight="1">
      <c r="A86" s="42">
        <v>82</v>
      </c>
      <c r="B86" s="43">
        <v>42173</v>
      </c>
      <c r="C86" s="44"/>
      <c r="D86" s="44" t="s">
        <v>82</v>
      </c>
      <c r="E86" s="44">
        <v>2</v>
      </c>
      <c r="F86" s="44"/>
      <c r="G86" s="23"/>
      <c r="H86" s="44" t="s">
        <v>70</v>
      </c>
      <c r="I86" s="59"/>
      <c r="J86" s="25"/>
      <c r="K86" s="63"/>
      <c r="L86" s="64"/>
      <c r="M86" s="64"/>
      <c r="N86" s="65">
        <f t="shared" si="0"/>
        <v>0</v>
      </c>
      <c r="O86" s="64"/>
      <c r="P86" s="64"/>
      <c r="Q86" s="64"/>
      <c r="R86" s="65">
        <f t="shared" si="1"/>
        <v>0</v>
      </c>
      <c r="S86" s="64"/>
      <c r="T86" s="64"/>
      <c r="U86" s="64"/>
      <c r="V86" s="65">
        <f t="shared" si="2"/>
        <v>0</v>
      </c>
      <c r="W86" s="64">
        <f t="shared" si="3"/>
        <v>0</v>
      </c>
      <c r="X86" s="64" t="str">
        <f t="shared" si="4"/>
        <v/>
      </c>
      <c r="Y86" s="64" t="str">
        <f t="shared" si="5"/>
        <v/>
      </c>
      <c r="Z86" s="64" t="str">
        <f t="shared" si="6"/>
        <v/>
      </c>
      <c r="AA86" s="64" t="str">
        <f t="shared" si="7"/>
        <v/>
      </c>
      <c r="AB86" s="64" t="str">
        <f t="shared" si="8"/>
        <v/>
      </c>
      <c r="AC86" s="64" t="str">
        <f t="shared" si="9"/>
        <v/>
      </c>
      <c r="AD86" s="47"/>
      <c r="AE86" s="47"/>
      <c r="AF86" s="47"/>
      <c r="AG86" s="47"/>
      <c r="AH86" s="47"/>
      <c r="AI86" s="35"/>
      <c r="AJ86" s="49" t="s">
        <v>57</v>
      </c>
      <c r="AK86" s="72"/>
      <c r="AL86" s="17"/>
      <c r="AM86" s="17"/>
      <c r="AN86" s="73"/>
      <c r="AO86" s="17"/>
      <c r="AP86" s="17"/>
      <c r="AQ86" s="17"/>
      <c r="AR86" s="17"/>
      <c r="AS86" s="17"/>
      <c r="AT86" s="17"/>
      <c r="AX86">
        <v>1</v>
      </c>
    </row>
    <row r="87" spans="1:50" ht="24" customHeight="1">
      <c r="A87" s="42">
        <v>83</v>
      </c>
      <c r="B87" s="43">
        <v>42174</v>
      </c>
      <c r="C87" s="44"/>
      <c r="D87" s="44" t="s">
        <v>82</v>
      </c>
      <c r="E87" s="44">
        <v>1</v>
      </c>
      <c r="F87" s="44"/>
      <c r="G87" s="23"/>
      <c r="H87" s="44" t="s">
        <v>70</v>
      </c>
      <c r="I87" s="59"/>
      <c r="J87" s="25"/>
      <c r="K87" s="63"/>
      <c r="L87" s="64"/>
      <c r="M87" s="64"/>
      <c r="N87" s="65">
        <f t="shared" si="0"/>
        <v>0</v>
      </c>
      <c r="O87" s="64"/>
      <c r="P87" s="64"/>
      <c r="Q87" s="64"/>
      <c r="R87" s="65">
        <f t="shared" si="1"/>
        <v>0</v>
      </c>
      <c r="S87" s="64"/>
      <c r="T87" s="64"/>
      <c r="U87" s="64"/>
      <c r="V87" s="65">
        <f t="shared" si="2"/>
        <v>0</v>
      </c>
      <c r="W87" s="64">
        <f t="shared" si="3"/>
        <v>0</v>
      </c>
      <c r="X87" s="64" t="str">
        <f t="shared" si="4"/>
        <v/>
      </c>
      <c r="Y87" s="64" t="str">
        <f t="shared" si="5"/>
        <v/>
      </c>
      <c r="Z87" s="64" t="str">
        <f t="shared" si="6"/>
        <v/>
      </c>
      <c r="AA87" s="64" t="str">
        <f t="shared" si="7"/>
        <v/>
      </c>
      <c r="AB87" s="64" t="str">
        <f t="shared" si="8"/>
        <v/>
      </c>
      <c r="AC87" s="64" t="str">
        <f t="shared" si="9"/>
        <v/>
      </c>
      <c r="AD87" s="47"/>
      <c r="AE87" s="47"/>
      <c r="AF87" s="47"/>
      <c r="AG87" s="47"/>
      <c r="AH87" s="47"/>
      <c r="AI87" s="35"/>
      <c r="AJ87" s="49" t="s">
        <v>57</v>
      </c>
      <c r="AK87" s="72"/>
      <c r="AL87" s="17"/>
      <c r="AM87" s="17"/>
      <c r="AN87" s="73"/>
      <c r="AO87" s="17"/>
      <c r="AP87" s="17"/>
      <c r="AQ87" s="17"/>
      <c r="AR87" s="17"/>
      <c r="AS87" s="17"/>
      <c r="AT87" s="17"/>
      <c r="AX87">
        <v>1</v>
      </c>
    </row>
    <row r="88" spans="1:50" ht="24" customHeight="1">
      <c r="A88" s="42">
        <v>84</v>
      </c>
      <c r="B88" s="43">
        <v>42175</v>
      </c>
      <c r="C88" s="44"/>
      <c r="D88" s="44" t="s">
        <v>82</v>
      </c>
      <c r="E88" s="44">
        <v>2</v>
      </c>
      <c r="F88" s="44"/>
      <c r="G88" s="23"/>
      <c r="H88" s="44" t="s">
        <v>70</v>
      </c>
      <c r="I88" s="59"/>
      <c r="J88" s="25"/>
      <c r="K88" s="63"/>
      <c r="L88" s="64"/>
      <c r="M88" s="64"/>
      <c r="N88" s="65">
        <f t="shared" si="0"/>
        <v>0</v>
      </c>
      <c r="O88" s="64"/>
      <c r="P88" s="64"/>
      <c r="Q88" s="64"/>
      <c r="R88" s="65">
        <f t="shared" si="1"/>
        <v>0</v>
      </c>
      <c r="S88" s="64"/>
      <c r="T88" s="64"/>
      <c r="U88" s="64"/>
      <c r="V88" s="65">
        <f t="shared" si="2"/>
        <v>0</v>
      </c>
      <c r="W88" s="64">
        <f t="shared" si="3"/>
        <v>0</v>
      </c>
      <c r="X88" s="64" t="str">
        <f t="shared" si="4"/>
        <v/>
      </c>
      <c r="Y88" s="64" t="str">
        <f t="shared" si="5"/>
        <v/>
      </c>
      <c r="Z88" s="64" t="str">
        <f t="shared" si="6"/>
        <v/>
      </c>
      <c r="AA88" s="64" t="str">
        <f t="shared" si="7"/>
        <v/>
      </c>
      <c r="AB88" s="64" t="str">
        <f t="shared" si="8"/>
        <v/>
      </c>
      <c r="AC88" s="64" t="str">
        <f t="shared" si="9"/>
        <v/>
      </c>
      <c r="AD88" s="47"/>
      <c r="AE88" s="47"/>
      <c r="AF88" s="47"/>
      <c r="AG88" s="47"/>
      <c r="AH88" s="47"/>
      <c r="AI88" s="35"/>
      <c r="AJ88" s="49" t="s">
        <v>57</v>
      </c>
      <c r="AK88" s="72"/>
      <c r="AL88" s="17"/>
      <c r="AM88" s="17"/>
      <c r="AN88" s="73"/>
      <c r="AO88" s="17"/>
      <c r="AP88" s="17"/>
      <c r="AQ88" s="17"/>
      <c r="AR88" s="17"/>
      <c r="AS88" s="17"/>
      <c r="AT88" s="17"/>
      <c r="AX88">
        <v>1</v>
      </c>
    </row>
    <row r="89" spans="1:50" ht="24" customHeight="1">
      <c r="A89" s="42">
        <v>85</v>
      </c>
      <c r="B89" s="43">
        <v>42176</v>
      </c>
      <c r="C89" s="44"/>
      <c r="D89" s="44" t="s">
        <v>82</v>
      </c>
      <c r="E89" s="44">
        <v>1</v>
      </c>
      <c r="F89" s="44"/>
      <c r="G89" s="23"/>
      <c r="H89" s="44" t="s">
        <v>70</v>
      </c>
      <c r="I89" s="59"/>
      <c r="J89" s="25"/>
      <c r="K89" s="63"/>
      <c r="L89" s="64"/>
      <c r="M89" s="64"/>
      <c r="N89" s="65">
        <f t="shared" si="0"/>
        <v>0</v>
      </c>
      <c r="O89" s="64"/>
      <c r="P89" s="64"/>
      <c r="Q89" s="64"/>
      <c r="R89" s="65">
        <f t="shared" si="1"/>
        <v>0</v>
      </c>
      <c r="S89" s="64"/>
      <c r="T89" s="64"/>
      <c r="U89" s="64"/>
      <c r="V89" s="65">
        <f t="shared" si="2"/>
        <v>0</v>
      </c>
      <c r="W89" s="64">
        <f t="shared" si="3"/>
        <v>0</v>
      </c>
      <c r="X89" s="64" t="str">
        <f t="shared" si="4"/>
        <v/>
      </c>
      <c r="Y89" s="64" t="str">
        <f t="shared" si="5"/>
        <v/>
      </c>
      <c r="Z89" s="64" t="str">
        <f t="shared" si="6"/>
        <v/>
      </c>
      <c r="AA89" s="64" t="str">
        <f t="shared" si="7"/>
        <v/>
      </c>
      <c r="AB89" s="64" t="str">
        <f t="shared" si="8"/>
        <v/>
      </c>
      <c r="AC89" s="64" t="str">
        <f t="shared" si="9"/>
        <v/>
      </c>
      <c r="AD89" s="47"/>
      <c r="AE89" s="47"/>
      <c r="AF89" s="47"/>
      <c r="AG89" s="47"/>
      <c r="AH89" s="47"/>
      <c r="AI89" s="35"/>
      <c r="AJ89" s="49" t="s">
        <v>57</v>
      </c>
      <c r="AK89" s="72"/>
      <c r="AL89" s="17"/>
      <c r="AM89" s="17"/>
      <c r="AN89" s="73"/>
      <c r="AO89" s="17"/>
      <c r="AP89" s="17"/>
      <c r="AQ89" s="17"/>
      <c r="AR89" s="17"/>
      <c r="AS89" s="17"/>
      <c r="AT89" s="17"/>
      <c r="AX89">
        <v>1</v>
      </c>
    </row>
    <row r="90" spans="1:50" ht="24" customHeight="1">
      <c r="A90" s="42">
        <v>86</v>
      </c>
      <c r="B90" s="43">
        <v>42177</v>
      </c>
      <c r="C90" s="44"/>
      <c r="D90" s="44" t="s">
        <v>82</v>
      </c>
      <c r="E90" s="44">
        <v>2</v>
      </c>
      <c r="F90" s="44"/>
      <c r="G90" s="23"/>
      <c r="H90" s="44" t="s">
        <v>70</v>
      </c>
      <c r="I90" s="59"/>
      <c r="J90" s="25"/>
      <c r="K90" s="63"/>
      <c r="L90" s="64"/>
      <c r="M90" s="64"/>
      <c r="N90" s="65">
        <f t="shared" si="0"/>
        <v>0</v>
      </c>
      <c r="O90" s="64"/>
      <c r="P90" s="64"/>
      <c r="Q90" s="64"/>
      <c r="R90" s="65">
        <f t="shared" si="1"/>
        <v>0</v>
      </c>
      <c r="S90" s="64"/>
      <c r="T90" s="64"/>
      <c r="U90" s="64"/>
      <c r="V90" s="65">
        <f t="shared" si="2"/>
        <v>0</v>
      </c>
      <c r="W90" s="64">
        <f t="shared" si="3"/>
        <v>0</v>
      </c>
      <c r="X90" s="64" t="str">
        <f t="shared" si="4"/>
        <v/>
      </c>
      <c r="Y90" s="64" t="str">
        <f t="shared" si="5"/>
        <v/>
      </c>
      <c r="Z90" s="64" t="str">
        <f t="shared" si="6"/>
        <v/>
      </c>
      <c r="AA90" s="64" t="str">
        <f t="shared" si="7"/>
        <v/>
      </c>
      <c r="AB90" s="64" t="str">
        <f t="shared" si="8"/>
        <v/>
      </c>
      <c r="AC90" s="64" t="str">
        <f t="shared" si="9"/>
        <v/>
      </c>
      <c r="AD90" s="47"/>
      <c r="AE90" s="47"/>
      <c r="AF90" s="47"/>
      <c r="AG90" s="47"/>
      <c r="AH90" s="47"/>
      <c r="AI90" s="35"/>
      <c r="AJ90" s="49" t="s">
        <v>57</v>
      </c>
      <c r="AK90" s="72"/>
      <c r="AL90" s="17"/>
      <c r="AM90" s="17"/>
      <c r="AN90" s="73"/>
      <c r="AO90" s="17"/>
      <c r="AP90" s="17"/>
      <c r="AQ90" s="17"/>
      <c r="AR90" s="17"/>
      <c r="AS90" s="17"/>
      <c r="AT90" s="17"/>
      <c r="AX90">
        <v>1</v>
      </c>
    </row>
    <row r="91" spans="1:50" ht="24" customHeight="1">
      <c r="A91" s="42">
        <v>87</v>
      </c>
      <c r="B91" s="43">
        <v>42178</v>
      </c>
      <c r="C91" s="44"/>
      <c r="D91" s="44" t="s">
        <v>82</v>
      </c>
      <c r="E91" s="44">
        <v>1</v>
      </c>
      <c r="F91" s="44"/>
      <c r="G91" s="23"/>
      <c r="H91" s="44" t="s">
        <v>70</v>
      </c>
      <c r="I91" s="59"/>
      <c r="J91" s="25"/>
      <c r="K91" s="63"/>
      <c r="L91" s="64"/>
      <c r="M91" s="64"/>
      <c r="N91" s="65">
        <f t="shared" si="0"/>
        <v>0</v>
      </c>
      <c r="O91" s="64"/>
      <c r="P91" s="64"/>
      <c r="Q91" s="64"/>
      <c r="R91" s="65">
        <f t="shared" si="1"/>
        <v>0</v>
      </c>
      <c r="S91" s="64"/>
      <c r="T91" s="64"/>
      <c r="U91" s="64"/>
      <c r="V91" s="65">
        <f t="shared" si="2"/>
        <v>0</v>
      </c>
      <c r="W91" s="64">
        <f t="shared" si="3"/>
        <v>0</v>
      </c>
      <c r="X91" s="64" t="str">
        <f t="shared" si="4"/>
        <v/>
      </c>
      <c r="Y91" s="64" t="str">
        <f t="shared" si="5"/>
        <v/>
      </c>
      <c r="Z91" s="64" t="str">
        <f t="shared" si="6"/>
        <v/>
      </c>
      <c r="AA91" s="64" t="str">
        <f t="shared" si="7"/>
        <v/>
      </c>
      <c r="AB91" s="64" t="str">
        <f t="shared" si="8"/>
        <v/>
      </c>
      <c r="AC91" s="64" t="str">
        <f t="shared" si="9"/>
        <v/>
      </c>
      <c r="AD91" s="47"/>
      <c r="AE91" s="47"/>
      <c r="AF91" s="47"/>
      <c r="AG91" s="47"/>
      <c r="AH91" s="47"/>
      <c r="AI91" s="35"/>
      <c r="AJ91" s="49" t="s">
        <v>57</v>
      </c>
      <c r="AK91" s="72"/>
      <c r="AL91" s="17"/>
      <c r="AM91" s="17"/>
      <c r="AN91" s="73"/>
      <c r="AO91" s="17"/>
      <c r="AP91" s="17"/>
      <c r="AQ91" s="17"/>
      <c r="AR91" s="17"/>
      <c r="AS91" s="17"/>
      <c r="AT91" s="17"/>
      <c r="AX91">
        <v>1</v>
      </c>
    </row>
    <row r="92" spans="1:50" ht="24" customHeight="1">
      <c r="A92" s="42">
        <v>88</v>
      </c>
      <c r="B92" s="43">
        <v>42179</v>
      </c>
      <c r="C92" s="44"/>
      <c r="D92" s="44" t="s">
        <v>82</v>
      </c>
      <c r="E92" s="44">
        <v>2</v>
      </c>
      <c r="F92" s="44"/>
      <c r="G92" s="23"/>
      <c r="H92" s="44" t="s">
        <v>70</v>
      </c>
      <c r="I92" s="59"/>
      <c r="J92" s="25"/>
      <c r="K92" s="63"/>
      <c r="L92" s="64"/>
      <c r="M92" s="64"/>
      <c r="N92" s="65">
        <f t="shared" si="0"/>
        <v>0</v>
      </c>
      <c r="O92" s="64"/>
      <c r="P92" s="64"/>
      <c r="Q92" s="64"/>
      <c r="R92" s="65">
        <f t="shared" si="1"/>
        <v>0</v>
      </c>
      <c r="S92" s="64"/>
      <c r="T92" s="64"/>
      <c r="U92" s="64"/>
      <c r="V92" s="65">
        <f t="shared" si="2"/>
        <v>0</v>
      </c>
      <c r="W92" s="64">
        <f t="shared" si="3"/>
        <v>0</v>
      </c>
      <c r="X92" s="64" t="str">
        <f t="shared" si="4"/>
        <v/>
      </c>
      <c r="Y92" s="64" t="str">
        <f t="shared" si="5"/>
        <v/>
      </c>
      <c r="Z92" s="64" t="str">
        <f t="shared" si="6"/>
        <v/>
      </c>
      <c r="AA92" s="64" t="str">
        <f t="shared" si="7"/>
        <v/>
      </c>
      <c r="AB92" s="64" t="str">
        <f t="shared" si="8"/>
        <v/>
      </c>
      <c r="AC92" s="64" t="str">
        <f t="shared" si="9"/>
        <v/>
      </c>
      <c r="AD92" s="47"/>
      <c r="AE92" s="47"/>
      <c r="AF92" s="47"/>
      <c r="AG92" s="47"/>
      <c r="AH92" s="47"/>
      <c r="AI92" s="35"/>
      <c r="AJ92" s="49" t="s">
        <v>57</v>
      </c>
      <c r="AK92" s="72"/>
      <c r="AL92" s="17"/>
      <c r="AM92" s="17"/>
      <c r="AN92" s="73"/>
      <c r="AO92" s="17"/>
      <c r="AP92" s="17"/>
      <c r="AQ92" s="17"/>
      <c r="AR92" s="17"/>
      <c r="AS92" s="17"/>
      <c r="AT92" s="17"/>
      <c r="AX92">
        <v>1</v>
      </c>
    </row>
    <row r="93" spans="1:50" ht="24" customHeight="1">
      <c r="A93" s="42">
        <v>89</v>
      </c>
      <c r="B93" s="43">
        <v>42180</v>
      </c>
      <c r="C93" s="44"/>
      <c r="D93" s="44" t="s">
        <v>82</v>
      </c>
      <c r="E93" s="44">
        <v>1</v>
      </c>
      <c r="F93" s="44"/>
      <c r="G93" s="23"/>
      <c r="H93" s="44" t="s">
        <v>70</v>
      </c>
      <c r="I93" s="59"/>
      <c r="J93" s="25"/>
      <c r="K93" s="63"/>
      <c r="L93" s="64"/>
      <c r="M93" s="64"/>
      <c r="N93" s="65">
        <f t="shared" si="0"/>
        <v>0</v>
      </c>
      <c r="O93" s="64"/>
      <c r="P93" s="64"/>
      <c r="Q93" s="64"/>
      <c r="R93" s="65">
        <f t="shared" si="1"/>
        <v>0</v>
      </c>
      <c r="S93" s="64"/>
      <c r="T93" s="64"/>
      <c r="U93" s="64"/>
      <c r="V93" s="65">
        <f t="shared" si="2"/>
        <v>0</v>
      </c>
      <c r="W93" s="64">
        <f t="shared" si="3"/>
        <v>0</v>
      </c>
      <c r="X93" s="64" t="str">
        <f t="shared" si="4"/>
        <v/>
      </c>
      <c r="Y93" s="64" t="str">
        <f t="shared" si="5"/>
        <v/>
      </c>
      <c r="Z93" s="64" t="str">
        <f t="shared" si="6"/>
        <v/>
      </c>
      <c r="AA93" s="64" t="str">
        <f t="shared" si="7"/>
        <v/>
      </c>
      <c r="AB93" s="64" t="str">
        <f t="shared" si="8"/>
        <v/>
      </c>
      <c r="AC93" s="64" t="str">
        <f t="shared" si="9"/>
        <v/>
      </c>
      <c r="AD93" s="47"/>
      <c r="AE93" s="47"/>
      <c r="AF93" s="47"/>
      <c r="AG93" s="47"/>
      <c r="AH93" s="47"/>
      <c r="AI93" s="35"/>
      <c r="AJ93" s="49" t="s">
        <v>57</v>
      </c>
      <c r="AK93" s="72"/>
      <c r="AL93" s="17"/>
      <c r="AM93" s="17"/>
      <c r="AN93" s="73"/>
      <c r="AO93" s="17"/>
      <c r="AP93" s="17"/>
      <c r="AQ93" s="17"/>
      <c r="AR93" s="17"/>
      <c r="AS93" s="17"/>
      <c r="AT93" s="17"/>
      <c r="AX93">
        <v>1</v>
      </c>
    </row>
    <row r="94" spans="1:50" ht="24" customHeight="1">
      <c r="A94" s="42">
        <v>90</v>
      </c>
      <c r="B94" s="43">
        <v>42181</v>
      </c>
      <c r="C94" s="44"/>
      <c r="D94" s="44" t="s">
        <v>82</v>
      </c>
      <c r="E94" s="44">
        <v>2</v>
      </c>
      <c r="F94" s="44"/>
      <c r="G94" s="23"/>
      <c r="H94" s="44" t="s">
        <v>70</v>
      </c>
      <c r="I94" s="59"/>
      <c r="J94" s="25"/>
      <c r="K94" s="63"/>
      <c r="L94" s="64"/>
      <c r="M94" s="64"/>
      <c r="N94" s="65">
        <f t="shared" si="0"/>
        <v>0</v>
      </c>
      <c r="O94" s="64"/>
      <c r="P94" s="64"/>
      <c r="Q94" s="64"/>
      <c r="R94" s="65">
        <f t="shared" si="1"/>
        <v>0</v>
      </c>
      <c r="S94" s="64"/>
      <c r="T94" s="64"/>
      <c r="U94" s="64"/>
      <c r="V94" s="65">
        <f t="shared" si="2"/>
        <v>0</v>
      </c>
      <c r="W94" s="64">
        <f t="shared" si="3"/>
        <v>0</v>
      </c>
      <c r="X94" s="64" t="str">
        <f t="shared" si="4"/>
        <v/>
      </c>
      <c r="Y94" s="64" t="str">
        <f t="shared" si="5"/>
        <v/>
      </c>
      <c r="Z94" s="64" t="str">
        <f t="shared" si="6"/>
        <v/>
      </c>
      <c r="AA94" s="64" t="str">
        <f t="shared" si="7"/>
        <v/>
      </c>
      <c r="AB94" s="64" t="str">
        <f t="shared" si="8"/>
        <v/>
      </c>
      <c r="AC94" s="64" t="str">
        <f t="shared" si="9"/>
        <v/>
      </c>
      <c r="AD94" s="47"/>
      <c r="AE94" s="47"/>
      <c r="AF94" s="47"/>
      <c r="AG94" s="47"/>
      <c r="AH94" s="47"/>
      <c r="AI94" s="35"/>
      <c r="AJ94" s="49" t="s">
        <v>57</v>
      </c>
      <c r="AK94" s="72"/>
      <c r="AL94" s="17"/>
      <c r="AM94" s="17"/>
      <c r="AN94" s="73"/>
      <c r="AO94" s="17"/>
      <c r="AP94" s="17"/>
      <c r="AQ94" s="17"/>
      <c r="AR94" s="17"/>
      <c r="AS94" s="17"/>
      <c r="AT94" s="17"/>
      <c r="AX94">
        <v>1</v>
      </c>
    </row>
    <row r="95" spans="1:50" ht="24" customHeight="1">
      <c r="A95" s="42">
        <v>91</v>
      </c>
      <c r="B95" s="43">
        <v>42182</v>
      </c>
      <c r="C95" s="44"/>
      <c r="D95" s="44" t="s">
        <v>82</v>
      </c>
      <c r="E95" s="44">
        <v>1</v>
      </c>
      <c r="F95" s="44"/>
      <c r="G95" s="23"/>
      <c r="H95" s="44" t="s">
        <v>70</v>
      </c>
      <c r="I95" s="59"/>
      <c r="J95" s="25"/>
      <c r="K95" s="63"/>
      <c r="L95" s="64"/>
      <c r="M95" s="64"/>
      <c r="N95" s="65">
        <f t="shared" si="0"/>
        <v>0</v>
      </c>
      <c r="O95" s="64"/>
      <c r="P95" s="64"/>
      <c r="Q95" s="64"/>
      <c r="R95" s="65">
        <f t="shared" si="1"/>
        <v>0</v>
      </c>
      <c r="S95" s="64"/>
      <c r="T95" s="64"/>
      <c r="U95" s="64"/>
      <c r="V95" s="65">
        <f t="shared" si="2"/>
        <v>0</v>
      </c>
      <c r="W95" s="64">
        <f t="shared" si="3"/>
        <v>0</v>
      </c>
      <c r="X95" s="64" t="str">
        <f t="shared" si="4"/>
        <v/>
      </c>
      <c r="Y95" s="64" t="str">
        <f t="shared" si="5"/>
        <v/>
      </c>
      <c r="Z95" s="64" t="str">
        <f t="shared" si="6"/>
        <v/>
      </c>
      <c r="AA95" s="64" t="str">
        <f t="shared" si="7"/>
        <v/>
      </c>
      <c r="AB95" s="64" t="str">
        <f t="shared" si="8"/>
        <v/>
      </c>
      <c r="AC95" s="64" t="str">
        <f t="shared" si="9"/>
        <v/>
      </c>
      <c r="AD95" s="47"/>
      <c r="AE95" s="47"/>
      <c r="AF95" s="47"/>
      <c r="AG95" s="47"/>
      <c r="AH95" s="47"/>
      <c r="AI95" s="35"/>
      <c r="AJ95" s="49" t="s">
        <v>57</v>
      </c>
      <c r="AK95" s="72"/>
      <c r="AL95" s="17"/>
      <c r="AM95" s="17"/>
      <c r="AN95" s="73"/>
      <c r="AO95" s="17"/>
      <c r="AP95" s="17"/>
      <c r="AQ95" s="17"/>
      <c r="AR95" s="17"/>
      <c r="AS95" s="17"/>
      <c r="AT95" s="17"/>
      <c r="AX95">
        <v>1</v>
      </c>
    </row>
    <row r="96" spans="1:50" ht="24" customHeight="1">
      <c r="A96" s="42">
        <v>92</v>
      </c>
      <c r="B96" s="43">
        <v>42183</v>
      </c>
      <c r="C96" s="44"/>
      <c r="D96" s="44" t="s">
        <v>82</v>
      </c>
      <c r="E96" s="44">
        <v>2</v>
      </c>
      <c r="F96" s="44"/>
      <c r="G96" s="23"/>
      <c r="H96" s="44" t="s">
        <v>70</v>
      </c>
      <c r="I96" s="59"/>
      <c r="J96" s="25"/>
      <c r="K96" s="63"/>
      <c r="L96" s="64"/>
      <c r="M96" s="64"/>
      <c r="N96" s="65">
        <f t="shared" si="0"/>
        <v>0</v>
      </c>
      <c r="O96" s="64"/>
      <c r="P96" s="64"/>
      <c r="Q96" s="64"/>
      <c r="R96" s="65">
        <f t="shared" si="1"/>
        <v>0</v>
      </c>
      <c r="S96" s="64"/>
      <c r="T96" s="64"/>
      <c r="U96" s="64"/>
      <c r="V96" s="65">
        <f t="shared" si="2"/>
        <v>0</v>
      </c>
      <c r="W96" s="64">
        <f t="shared" si="3"/>
        <v>0</v>
      </c>
      <c r="X96" s="64" t="str">
        <f t="shared" si="4"/>
        <v/>
      </c>
      <c r="Y96" s="64" t="str">
        <f t="shared" si="5"/>
        <v/>
      </c>
      <c r="Z96" s="64" t="str">
        <f t="shared" si="6"/>
        <v/>
      </c>
      <c r="AA96" s="64" t="str">
        <f t="shared" si="7"/>
        <v/>
      </c>
      <c r="AB96" s="64" t="str">
        <f t="shared" si="8"/>
        <v/>
      </c>
      <c r="AC96" s="64" t="str">
        <f t="shared" si="9"/>
        <v/>
      </c>
      <c r="AD96" s="47"/>
      <c r="AE96" s="47"/>
      <c r="AF96" s="47"/>
      <c r="AG96" s="47"/>
      <c r="AH96" s="47"/>
      <c r="AI96" s="35"/>
      <c r="AJ96" s="49" t="s">
        <v>57</v>
      </c>
      <c r="AK96" s="72"/>
      <c r="AL96" s="17"/>
      <c r="AM96" s="17"/>
      <c r="AN96" s="73"/>
      <c r="AO96" s="17"/>
      <c r="AP96" s="17"/>
      <c r="AQ96" s="17"/>
      <c r="AR96" s="17"/>
      <c r="AS96" s="17"/>
      <c r="AT96" s="17"/>
      <c r="AX96">
        <v>1</v>
      </c>
    </row>
    <row r="97" spans="1:50" ht="24" customHeight="1">
      <c r="A97" s="42">
        <v>93</v>
      </c>
      <c r="B97" s="43">
        <v>42184</v>
      </c>
      <c r="C97" s="44"/>
      <c r="D97" s="44" t="s">
        <v>82</v>
      </c>
      <c r="E97" s="44">
        <v>1</v>
      </c>
      <c r="F97" s="44"/>
      <c r="G97" s="23"/>
      <c r="H97" s="44" t="s">
        <v>70</v>
      </c>
      <c r="I97" s="59"/>
      <c r="J97" s="25"/>
      <c r="K97" s="63"/>
      <c r="L97" s="64"/>
      <c r="M97" s="64"/>
      <c r="N97" s="65">
        <f t="shared" si="0"/>
        <v>0</v>
      </c>
      <c r="O97" s="64"/>
      <c r="P97" s="64"/>
      <c r="Q97" s="64"/>
      <c r="R97" s="65">
        <f t="shared" si="1"/>
        <v>0</v>
      </c>
      <c r="S97" s="64"/>
      <c r="T97" s="64"/>
      <c r="U97" s="64"/>
      <c r="V97" s="65">
        <f t="shared" si="2"/>
        <v>0</v>
      </c>
      <c r="W97" s="64">
        <f t="shared" si="3"/>
        <v>0</v>
      </c>
      <c r="X97" s="64" t="str">
        <f t="shared" si="4"/>
        <v/>
      </c>
      <c r="Y97" s="64" t="str">
        <f t="shared" si="5"/>
        <v/>
      </c>
      <c r="Z97" s="64" t="str">
        <f t="shared" si="6"/>
        <v/>
      </c>
      <c r="AA97" s="64" t="str">
        <f t="shared" si="7"/>
        <v/>
      </c>
      <c r="AB97" s="64" t="str">
        <f t="shared" si="8"/>
        <v/>
      </c>
      <c r="AC97" s="64" t="str">
        <f t="shared" si="9"/>
        <v/>
      </c>
      <c r="AD97" s="47"/>
      <c r="AE97" s="47"/>
      <c r="AF97" s="47"/>
      <c r="AG97" s="47"/>
      <c r="AH97" s="47"/>
      <c r="AI97" s="35"/>
      <c r="AJ97" s="49" t="s">
        <v>57</v>
      </c>
      <c r="AK97" s="72"/>
      <c r="AL97" s="17"/>
      <c r="AM97" s="17"/>
      <c r="AN97" s="73"/>
      <c r="AO97" s="17"/>
      <c r="AP97" s="17"/>
      <c r="AQ97" s="17"/>
      <c r="AR97" s="17"/>
      <c r="AS97" s="17"/>
      <c r="AT97" s="17"/>
      <c r="AX97">
        <v>1</v>
      </c>
    </row>
    <row r="98" spans="1:50" ht="24" customHeight="1">
      <c r="A98" s="42">
        <v>94</v>
      </c>
      <c r="B98" s="43">
        <v>42185</v>
      </c>
      <c r="C98" s="44"/>
      <c r="D98" s="44" t="s">
        <v>82</v>
      </c>
      <c r="E98" s="44">
        <v>2</v>
      </c>
      <c r="F98" s="44"/>
      <c r="G98" s="23"/>
      <c r="H98" s="44" t="s">
        <v>70</v>
      </c>
      <c r="I98" s="59"/>
      <c r="J98" s="25"/>
      <c r="K98" s="63"/>
      <c r="L98" s="64"/>
      <c r="M98" s="64"/>
      <c r="N98" s="65">
        <f t="shared" si="0"/>
        <v>0</v>
      </c>
      <c r="O98" s="64"/>
      <c r="P98" s="64"/>
      <c r="Q98" s="64"/>
      <c r="R98" s="65">
        <f t="shared" si="1"/>
        <v>0</v>
      </c>
      <c r="S98" s="64"/>
      <c r="T98" s="64"/>
      <c r="U98" s="64"/>
      <c r="V98" s="65">
        <f t="shared" si="2"/>
        <v>0</v>
      </c>
      <c r="W98" s="64">
        <f t="shared" si="3"/>
        <v>0</v>
      </c>
      <c r="X98" s="64" t="str">
        <f t="shared" si="4"/>
        <v/>
      </c>
      <c r="Y98" s="64" t="str">
        <f t="shared" si="5"/>
        <v/>
      </c>
      <c r="Z98" s="64" t="str">
        <f t="shared" si="6"/>
        <v/>
      </c>
      <c r="AA98" s="64" t="str">
        <f t="shared" si="7"/>
        <v/>
      </c>
      <c r="AB98" s="64" t="str">
        <f t="shared" si="8"/>
        <v/>
      </c>
      <c r="AC98" s="64" t="str">
        <f t="shared" si="9"/>
        <v/>
      </c>
      <c r="AD98" s="47"/>
      <c r="AE98" s="47"/>
      <c r="AF98" s="47"/>
      <c r="AG98" s="47"/>
      <c r="AH98" s="47"/>
      <c r="AI98" s="35"/>
      <c r="AJ98" s="49" t="s">
        <v>57</v>
      </c>
      <c r="AK98" s="72"/>
      <c r="AL98" s="17"/>
      <c r="AM98" s="17"/>
      <c r="AN98" s="73"/>
      <c r="AO98" s="17"/>
      <c r="AP98" s="17"/>
      <c r="AQ98" s="17"/>
      <c r="AR98" s="17"/>
      <c r="AS98" s="17"/>
      <c r="AT98" s="17"/>
      <c r="AX98">
        <v>1</v>
      </c>
    </row>
    <row r="99" spans="1:50" ht="24" customHeight="1">
      <c r="A99" s="42">
        <v>95</v>
      </c>
      <c r="B99" s="43">
        <v>42186</v>
      </c>
      <c r="C99" s="44"/>
      <c r="D99" s="44" t="s">
        <v>82</v>
      </c>
      <c r="E99" s="44">
        <v>1</v>
      </c>
      <c r="F99" s="44"/>
      <c r="G99" s="23"/>
      <c r="H99" s="44" t="s">
        <v>70</v>
      </c>
      <c r="I99" s="59"/>
      <c r="J99" s="25"/>
      <c r="K99" s="63"/>
      <c r="L99" s="64"/>
      <c r="M99" s="64"/>
      <c r="N99" s="65">
        <f t="shared" si="0"/>
        <v>0</v>
      </c>
      <c r="O99" s="64"/>
      <c r="P99" s="64"/>
      <c r="Q99" s="64"/>
      <c r="R99" s="65">
        <f t="shared" si="1"/>
        <v>0</v>
      </c>
      <c r="S99" s="64"/>
      <c r="T99" s="64"/>
      <c r="U99" s="64"/>
      <c r="V99" s="65">
        <f t="shared" si="2"/>
        <v>0</v>
      </c>
      <c r="W99" s="64">
        <f t="shared" si="3"/>
        <v>0</v>
      </c>
      <c r="X99" s="64" t="str">
        <f t="shared" si="4"/>
        <v/>
      </c>
      <c r="Y99" s="64" t="str">
        <f t="shared" si="5"/>
        <v/>
      </c>
      <c r="Z99" s="64" t="str">
        <f t="shared" si="6"/>
        <v/>
      </c>
      <c r="AA99" s="64" t="str">
        <f t="shared" si="7"/>
        <v/>
      </c>
      <c r="AB99" s="64" t="str">
        <f t="shared" si="8"/>
        <v/>
      </c>
      <c r="AC99" s="64" t="str">
        <f t="shared" si="9"/>
        <v/>
      </c>
      <c r="AD99" s="47"/>
      <c r="AE99" s="47"/>
      <c r="AF99" s="47"/>
      <c r="AG99" s="47"/>
      <c r="AH99" s="47"/>
      <c r="AI99" s="35"/>
      <c r="AJ99" s="49" t="s">
        <v>57</v>
      </c>
      <c r="AK99" s="72"/>
      <c r="AL99" s="17"/>
      <c r="AM99" s="17"/>
      <c r="AN99" s="73"/>
      <c r="AO99" s="17"/>
      <c r="AP99" s="17"/>
      <c r="AQ99" s="17"/>
      <c r="AR99" s="17"/>
      <c r="AS99" s="17"/>
      <c r="AT99" s="17"/>
      <c r="AX99">
        <v>1</v>
      </c>
    </row>
    <row r="100" spans="1:50" ht="24" customHeight="1">
      <c r="A100" s="42">
        <v>96</v>
      </c>
      <c r="B100" s="43">
        <v>42187</v>
      </c>
      <c r="C100" s="44"/>
      <c r="D100" s="44" t="s">
        <v>82</v>
      </c>
      <c r="E100" s="44">
        <v>2</v>
      </c>
      <c r="F100" s="44"/>
      <c r="G100" s="23"/>
      <c r="H100" s="44" t="s">
        <v>70</v>
      </c>
      <c r="I100" s="59"/>
      <c r="J100" s="25"/>
      <c r="K100" s="63"/>
      <c r="L100" s="64"/>
      <c r="M100" s="64"/>
      <c r="N100" s="65">
        <f t="shared" si="0"/>
        <v>0</v>
      </c>
      <c r="O100" s="64"/>
      <c r="P100" s="64"/>
      <c r="Q100" s="64"/>
      <c r="R100" s="65">
        <f t="shared" si="1"/>
        <v>0</v>
      </c>
      <c r="S100" s="64"/>
      <c r="T100" s="64"/>
      <c r="U100" s="64"/>
      <c r="V100" s="65">
        <f t="shared" si="2"/>
        <v>0</v>
      </c>
      <c r="W100" s="64">
        <f t="shared" si="3"/>
        <v>0</v>
      </c>
      <c r="X100" s="64" t="str">
        <f t="shared" si="4"/>
        <v/>
      </c>
      <c r="Y100" s="64" t="str">
        <f t="shared" si="5"/>
        <v/>
      </c>
      <c r="Z100" s="64" t="str">
        <f t="shared" si="6"/>
        <v/>
      </c>
      <c r="AA100" s="64" t="str">
        <f t="shared" si="7"/>
        <v/>
      </c>
      <c r="AB100" s="64" t="str">
        <f t="shared" si="8"/>
        <v/>
      </c>
      <c r="AC100" s="64" t="str">
        <f t="shared" si="9"/>
        <v/>
      </c>
      <c r="AD100" s="47"/>
      <c r="AE100" s="47"/>
      <c r="AF100" s="47"/>
      <c r="AG100" s="47"/>
      <c r="AH100" s="47"/>
      <c r="AI100" s="35"/>
      <c r="AJ100" s="49" t="s">
        <v>57</v>
      </c>
      <c r="AK100" s="72"/>
      <c r="AL100" s="17"/>
      <c r="AM100" s="17"/>
      <c r="AN100" s="73"/>
      <c r="AO100" s="17"/>
      <c r="AP100" s="17"/>
      <c r="AQ100" s="17"/>
      <c r="AR100" s="17"/>
      <c r="AS100" s="17"/>
      <c r="AT100" s="17"/>
      <c r="AX100">
        <v>1</v>
      </c>
    </row>
    <row r="101" spans="1:50" ht="24" customHeight="1">
      <c r="A101" s="42">
        <v>97</v>
      </c>
      <c r="B101" s="43">
        <v>42188</v>
      </c>
      <c r="C101" s="44"/>
      <c r="D101" s="44" t="s">
        <v>82</v>
      </c>
      <c r="E101" s="44">
        <v>1</v>
      </c>
      <c r="F101" s="44"/>
      <c r="G101" s="23"/>
      <c r="H101" s="44" t="s">
        <v>70</v>
      </c>
      <c r="I101" s="59"/>
      <c r="J101" s="25"/>
      <c r="K101" s="63"/>
      <c r="L101" s="64"/>
      <c r="M101" s="64"/>
      <c r="N101" s="65">
        <f t="shared" si="0"/>
        <v>0</v>
      </c>
      <c r="O101" s="64"/>
      <c r="P101" s="64"/>
      <c r="Q101" s="64"/>
      <c r="R101" s="65">
        <f t="shared" si="1"/>
        <v>0</v>
      </c>
      <c r="S101" s="64"/>
      <c r="T101" s="64"/>
      <c r="U101" s="64"/>
      <c r="V101" s="65">
        <f t="shared" si="2"/>
        <v>0</v>
      </c>
      <c r="W101" s="64">
        <f t="shared" si="3"/>
        <v>0</v>
      </c>
      <c r="X101" s="64" t="str">
        <f t="shared" si="4"/>
        <v/>
      </c>
      <c r="Y101" s="64" t="str">
        <f t="shared" si="5"/>
        <v/>
      </c>
      <c r="Z101" s="64" t="str">
        <f t="shared" si="6"/>
        <v/>
      </c>
      <c r="AA101" s="64" t="str">
        <f t="shared" si="7"/>
        <v/>
      </c>
      <c r="AB101" s="64" t="str">
        <f t="shared" si="8"/>
        <v/>
      </c>
      <c r="AC101" s="64" t="str">
        <f t="shared" si="9"/>
        <v/>
      </c>
      <c r="AD101" s="47"/>
      <c r="AE101" s="47"/>
      <c r="AF101" s="47"/>
      <c r="AG101" s="47"/>
      <c r="AH101" s="47"/>
      <c r="AI101" s="35"/>
      <c r="AJ101" s="49" t="s">
        <v>57</v>
      </c>
      <c r="AK101" s="72"/>
      <c r="AL101" s="17"/>
      <c r="AM101" s="17"/>
      <c r="AN101" s="73"/>
      <c r="AO101" s="17"/>
      <c r="AP101" s="17"/>
      <c r="AQ101" s="17"/>
      <c r="AR101" s="17"/>
      <c r="AS101" s="17"/>
      <c r="AT101" s="17"/>
      <c r="AX101">
        <v>1</v>
      </c>
    </row>
    <row r="102" spans="1:50" ht="24" customHeight="1">
      <c r="A102" s="42">
        <v>98</v>
      </c>
      <c r="B102" s="43">
        <v>42189</v>
      </c>
      <c r="C102" s="44"/>
      <c r="D102" s="44" t="s">
        <v>82</v>
      </c>
      <c r="E102" s="44">
        <v>2</v>
      </c>
      <c r="F102" s="44"/>
      <c r="G102" s="23"/>
      <c r="H102" s="44" t="s">
        <v>70</v>
      </c>
      <c r="I102" s="59"/>
      <c r="J102" s="25"/>
      <c r="K102" s="63"/>
      <c r="L102" s="64"/>
      <c r="M102" s="64"/>
      <c r="N102" s="65">
        <f t="shared" si="0"/>
        <v>0</v>
      </c>
      <c r="O102" s="64"/>
      <c r="P102" s="64"/>
      <c r="Q102" s="64"/>
      <c r="R102" s="65">
        <f t="shared" si="1"/>
        <v>0</v>
      </c>
      <c r="S102" s="64"/>
      <c r="T102" s="64"/>
      <c r="U102" s="64"/>
      <c r="V102" s="65">
        <f t="shared" si="2"/>
        <v>0</v>
      </c>
      <c r="W102" s="64">
        <f t="shared" si="3"/>
        <v>0</v>
      </c>
      <c r="X102" s="64" t="str">
        <f t="shared" si="4"/>
        <v/>
      </c>
      <c r="Y102" s="64" t="str">
        <f t="shared" si="5"/>
        <v/>
      </c>
      <c r="Z102" s="64" t="str">
        <f t="shared" si="6"/>
        <v/>
      </c>
      <c r="AA102" s="64" t="str">
        <f t="shared" si="7"/>
        <v/>
      </c>
      <c r="AB102" s="64" t="str">
        <f t="shared" si="8"/>
        <v/>
      </c>
      <c r="AC102" s="64" t="str">
        <f t="shared" si="9"/>
        <v/>
      </c>
      <c r="AD102" s="47"/>
      <c r="AE102" s="47"/>
      <c r="AF102" s="47"/>
      <c r="AG102" s="47"/>
      <c r="AH102" s="47"/>
      <c r="AI102" s="35"/>
      <c r="AJ102" s="49" t="s">
        <v>57</v>
      </c>
      <c r="AK102" s="72"/>
      <c r="AL102" s="17"/>
      <c r="AM102" s="17"/>
      <c r="AN102" s="73"/>
      <c r="AO102" s="17"/>
      <c r="AP102" s="17"/>
      <c r="AQ102" s="17"/>
      <c r="AR102" s="17"/>
      <c r="AS102" s="17"/>
      <c r="AT102" s="17"/>
      <c r="AX102">
        <v>1</v>
      </c>
    </row>
    <row r="103" spans="1:50" ht="24" customHeight="1">
      <c r="A103" s="42">
        <v>99</v>
      </c>
      <c r="B103" s="43">
        <v>42190</v>
      </c>
      <c r="C103" s="44" t="s">
        <v>74</v>
      </c>
      <c r="D103" s="44" t="s">
        <v>82</v>
      </c>
      <c r="E103" s="44">
        <v>1</v>
      </c>
      <c r="F103" s="44"/>
      <c r="G103" s="23"/>
      <c r="H103" s="44" t="s">
        <v>70</v>
      </c>
      <c r="I103" s="59"/>
      <c r="J103" s="25"/>
      <c r="K103" s="63"/>
      <c r="L103" s="64"/>
      <c r="M103" s="64"/>
      <c r="N103" s="65">
        <f t="shared" si="0"/>
        <v>0</v>
      </c>
      <c r="O103" s="64"/>
      <c r="P103" s="64"/>
      <c r="Q103" s="64"/>
      <c r="R103" s="65">
        <f t="shared" si="1"/>
        <v>0</v>
      </c>
      <c r="S103" s="64"/>
      <c r="T103" s="64"/>
      <c r="U103" s="64"/>
      <c r="V103" s="65">
        <f t="shared" si="2"/>
        <v>0</v>
      </c>
      <c r="W103" s="64">
        <f t="shared" si="3"/>
        <v>0</v>
      </c>
      <c r="X103" s="64" t="str">
        <f t="shared" si="4"/>
        <v/>
      </c>
      <c r="Y103" s="64" t="str">
        <f t="shared" si="5"/>
        <v/>
      </c>
      <c r="Z103" s="64" t="str">
        <f t="shared" si="6"/>
        <v/>
      </c>
      <c r="AA103" s="64" t="str">
        <f t="shared" si="7"/>
        <v/>
      </c>
      <c r="AB103" s="64" t="str">
        <f t="shared" si="8"/>
        <v/>
      </c>
      <c r="AC103" s="64" t="str">
        <f t="shared" si="9"/>
        <v/>
      </c>
      <c r="AD103" s="47"/>
      <c r="AE103" s="47"/>
      <c r="AF103" s="47"/>
      <c r="AG103" s="47"/>
      <c r="AH103" s="47"/>
      <c r="AI103" s="35"/>
      <c r="AJ103" s="49" t="s">
        <v>57</v>
      </c>
      <c r="AK103" s="72"/>
      <c r="AL103" s="17"/>
      <c r="AM103" s="17"/>
      <c r="AN103" s="73"/>
      <c r="AO103" s="17"/>
      <c r="AP103" s="17"/>
      <c r="AQ103" s="17"/>
      <c r="AR103" s="17"/>
      <c r="AS103" s="17"/>
      <c r="AT103" s="17"/>
      <c r="AX103">
        <v>1</v>
      </c>
    </row>
    <row r="104" spans="1:50" ht="24" customHeight="1">
      <c r="A104" s="42">
        <v>100</v>
      </c>
      <c r="B104" s="43">
        <v>42191</v>
      </c>
      <c r="C104" s="44" t="s">
        <v>74</v>
      </c>
      <c r="D104" s="44" t="s">
        <v>82</v>
      </c>
      <c r="E104" s="44">
        <v>2</v>
      </c>
      <c r="F104" s="44"/>
      <c r="G104" s="23"/>
      <c r="H104" s="44" t="s">
        <v>70</v>
      </c>
      <c r="I104" s="59"/>
      <c r="J104" s="25"/>
      <c r="K104" s="63"/>
      <c r="L104" s="64"/>
      <c r="M104" s="64"/>
      <c r="N104" s="65">
        <f t="shared" si="0"/>
        <v>0</v>
      </c>
      <c r="O104" s="64"/>
      <c r="P104" s="64"/>
      <c r="Q104" s="64"/>
      <c r="R104" s="65">
        <f t="shared" si="1"/>
        <v>0</v>
      </c>
      <c r="S104" s="64"/>
      <c r="T104" s="64"/>
      <c r="U104" s="64"/>
      <c r="V104" s="65">
        <f t="shared" si="2"/>
        <v>0</v>
      </c>
      <c r="W104" s="64">
        <f t="shared" si="3"/>
        <v>0</v>
      </c>
      <c r="X104" s="64" t="str">
        <f t="shared" si="4"/>
        <v/>
      </c>
      <c r="Y104" s="64" t="str">
        <f t="shared" si="5"/>
        <v/>
      </c>
      <c r="Z104" s="64" t="str">
        <f t="shared" si="6"/>
        <v/>
      </c>
      <c r="AA104" s="64" t="str">
        <f t="shared" si="7"/>
        <v/>
      </c>
      <c r="AB104" s="64" t="str">
        <f t="shared" si="8"/>
        <v/>
      </c>
      <c r="AC104" s="64" t="str">
        <f t="shared" si="9"/>
        <v/>
      </c>
      <c r="AD104" s="47"/>
      <c r="AE104" s="47"/>
      <c r="AF104" s="47"/>
      <c r="AG104" s="47"/>
      <c r="AH104" s="47"/>
      <c r="AI104" s="35"/>
      <c r="AJ104" s="49" t="s">
        <v>57</v>
      </c>
      <c r="AK104" s="72"/>
      <c r="AL104" s="17"/>
      <c r="AM104" s="17"/>
      <c r="AN104" s="73"/>
      <c r="AO104" s="17"/>
      <c r="AP104" s="17"/>
      <c r="AQ104" s="17"/>
      <c r="AR104" s="17"/>
      <c r="AS104" s="17"/>
      <c r="AT104" s="17"/>
      <c r="AX104">
        <v>1</v>
      </c>
    </row>
    <row r="105" spans="1:50" ht="24" customHeight="1">
      <c r="A105" s="42">
        <v>101</v>
      </c>
      <c r="B105" s="43">
        <v>42192</v>
      </c>
      <c r="C105" s="44" t="s">
        <v>74</v>
      </c>
      <c r="D105" s="44" t="s">
        <v>82</v>
      </c>
      <c r="E105" s="44">
        <v>1</v>
      </c>
      <c r="F105" s="44"/>
      <c r="G105" s="23"/>
      <c r="H105" s="44" t="s">
        <v>70</v>
      </c>
      <c r="I105" s="59"/>
      <c r="J105" s="25"/>
      <c r="K105" s="63"/>
      <c r="L105" s="64"/>
      <c r="M105" s="64"/>
      <c r="N105" s="65">
        <f t="shared" si="0"/>
        <v>0</v>
      </c>
      <c r="O105" s="64"/>
      <c r="P105" s="64"/>
      <c r="Q105" s="64"/>
      <c r="R105" s="65">
        <f t="shared" si="1"/>
        <v>0</v>
      </c>
      <c r="S105" s="64"/>
      <c r="T105" s="64"/>
      <c r="U105" s="64"/>
      <c r="V105" s="65">
        <f t="shared" si="2"/>
        <v>0</v>
      </c>
      <c r="W105" s="64">
        <f t="shared" si="3"/>
        <v>0</v>
      </c>
      <c r="X105" s="64" t="str">
        <f t="shared" si="4"/>
        <v/>
      </c>
      <c r="Y105" s="64" t="str">
        <f t="shared" si="5"/>
        <v/>
      </c>
      <c r="Z105" s="64" t="str">
        <f t="shared" si="6"/>
        <v/>
      </c>
      <c r="AA105" s="64" t="str">
        <f t="shared" si="7"/>
        <v/>
      </c>
      <c r="AB105" s="64" t="str">
        <f t="shared" si="8"/>
        <v/>
      </c>
      <c r="AC105" s="64" t="str">
        <f t="shared" si="9"/>
        <v/>
      </c>
      <c r="AD105" s="47"/>
      <c r="AE105" s="47"/>
      <c r="AF105" s="47"/>
      <c r="AG105" s="47"/>
      <c r="AH105" s="47"/>
      <c r="AI105" s="35"/>
      <c r="AJ105" s="49" t="s">
        <v>57</v>
      </c>
      <c r="AK105" s="72"/>
      <c r="AL105" s="17"/>
      <c r="AM105" s="17"/>
      <c r="AN105" s="73"/>
      <c r="AO105" s="17"/>
      <c r="AP105" s="17"/>
      <c r="AQ105" s="17"/>
      <c r="AR105" s="17"/>
      <c r="AS105" s="17"/>
      <c r="AT105" s="17"/>
      <c r="AX105">
        <v>1</v>
      </c>
    </row>
    <row r="106" spans="1:50" ht="24" customHeight="1">
      <c r="A106" s="42">
        <v>102</v>
      </c>
      <c r="B106" s="43">
        <v>42193</v>
      </c>
      <c r="C106" s="44" t="s">
        <v>74</v>
      </c>
      <c r="D106" s="44" t="s">
        <v>82</v>
      </c>
      <c r="E106" s="44">
        <v>2</v>
      </c>
      <c r="F106" s="44"/>
      <c r="G106" s="23"/>
      <c r="H106" s="44" t="s">
        <v>70</v>
      </c>
      <c r="I106" s="59"/>
      <c r="J106" s="25"/>
      <c r="K106" s="63"/>
      <c r="L106" s="64"/>
      <c r="M106" s="64"/>
      <c r="N106" s="65">
        <f t="shared" si="0"/>
        <v>0</v>
      </c>
      <c r="O106" s="64"/>
      <c r="P106" s="64"/>
      <c r="Q106" s="64"/>
      <c r="R106" s="65">
        <f t="shared" si="1"/>
        <v>0</v>
      </c>
      <c r="S106" s="64"/>
      <c r="T106" s="64"/>
      <c r="U106" s="64"/>
      <c r="V106" s="65">
        <f t="shared" si="2"/>
        <v>0</v>
      </c>
      <c r="W106" s="64">
        <f t="shared" si="3"/>
        <v>0</v>
      </c>
      <c r="X106" s="64" t="str">
        <f t="shared" si="4"/>
        <v/>
      </c>
      <c r="Y106" s="64" t="str">
        <f t="shared" si="5"/>
        <v/>
      </c>
      <c r="Z106" s="64" t="str">
        <f t="shared" si="6"/>
        <v/>
      </c>
      <c r="AA106" s="64" t="str">
        <f t="shared" si="7"/>
        <v/>
      </c>
      <c r="AB106" s="64" t="str">
        <f t="shared" si="8"/>
        <v/>
      </c>
      <c r="AC106" s="64" t="str">
        <f t="shared" si="9"/>
        <v/>
      </c>
      <c r="AD106" s="47"/>
      <c r="AE106" s="47"/>
      <c r="AF106" s="47"/>
      <c r="AG106" s="47"/>
      <c r="AH106" s="47"/>
      <c r="AI106" s="35"/>
      <c r="AJ106" s="49" t="s">
        <v>57</v>
      </c>
      <c r="AK106" s="72"/>
      <c r="AL106" s="17"/>
      <c r="AM106" s="17"/>
      <c r="AN106" s="73"/>
      <c r="AO106" s="17"/>
      <c r="AP106" s="17"/>
      <c r="AQ106" s="17"/>
      <c r="AR106" s="17"/>
      <c r="AS106" s="17"/>
      <c r="AT106" s="17"/>
      <c r="AX106">
        <v>1</v>
      </c>
    </row>
    <row r="107" spans="1:50" ht="24" customHeight="1">
      <c r="A107" s="42">
        <v>103</v>
      </c>
      <c r="B107" s="43">
        <v>42194</v>
      </c>
      <c r="C107" s="44"/>
      <c r="D107" s="44" t="s">
        <v>82</v>
      </c>
      <c r="E107" s="44">
        <v>1</v>
      </c>
      <c r="F107" s="44"/>
      <c r="G107" s="23"/>
      <c r="H107" s="44" t="s">
        <v>70</v>
      </c>
      <c r="I107" s="59"/>
      <c r="J107" s="25"/>
      <c r="K107" s="63"/>
      <c r="L107" s="64"/>
      <c r="M107" s="64"/>
      <c r="N107" s="65">
        <f t="shared" si="0"/>
        <v>0</v>
      </c>
      <c r="O107" s="64"/>
      <c r="P107" s="64"/>
      <c r="Q107" s="64"/>
      <c r="R107" s="65">
        <f t="shared" si="1"/>
        <v>0</v>
      </c>
      <c r="S107" s="64"/>
      <c r="T107" s="64"/>
      <c r="U107" s="64"/>
      <c r="V107" s="65">
        <f t="shared" si="2"/>
        <v>0</v>
      </c>
      <c r="W107" s="64">
        <f t="shared" si="3"/>
        <v>0</v>
      </c>
      <c r="X107" s="64" t="str">
        <f t="shared" si="4"/>
        <v/>
      </c>
      <c r="Y107" s="64" t="str">
        <f t="shared" si="5"/>
        <v/>
      </c>
      <c r="Z107" s="64" t="str">
        <f t="shared" si="6"/>
        <v/>
      </c>
      <c r="AA107" s="64" t="str">
        <f t="shared" si="7"/>
        <v/>
      </c>
      <c r="AB107" s="64" t="str">
        <f t="shared" si="8"/>
        <v/>
      </c>
      <c r="AC107" s="64" t="str">
        <f t="shared" si="9"/>
        <v/>
      </c>
      <c r="AD107" s="47"/>
      <c r="AE107" s="47"/>
      <c r="AF107" s="47"/>
      <c r="AG107" s="47"/>
      <c r="AH107" s="47"/>
      <c r="AI107" s="35"/>
      <c r="AJ107" s="49" t="s">
        <v>57</v>
      </c>
      <c r="AK107" s="72"/>
      <c r="AL107" s="17"/>
      <c r="AM107" s="17"/>
      <c r="AN107" s="73"/>
      <c r="AO107" s="17"/>
      <c r="AP107" s="17"/>
      <c r="AQ107" s="17"/>
      <c r="AR107" s="17"/>
      <c r="AS107" s="17"/>
      <c r="AT107" s="17"/>
      <c r="AX107">
        <v>1</v>
      </c>
    </row>
    <row r="108" spans="1:50" ht="24" customHeight="1">
      <c r="A108" s="42">
        <v>104</v>
      </c>
      <c r="B108" s="43">
        <v>42195</v>
      </c>
      <c r="C108" s="44"/>
      <c r="D108" s="44" t="s">
        <v>82</v>
      </c>
      <c r="E108" s="44">
        <v>2</v>
      </c>
      <c r="F108" s="44"/>
      <c r="G108" s="23"/>
      <c r="H108" s="44" t="s">
        <v>70</v>
      </c>
      <c r="I108" s="59"/>
      <c r="J108" s="25"/>
      <c r="K108" s="63"/>
      <c r="L108" s="64"/>
      <c r="M108" s="64"/>
      <c r="N108" s="65">
        <f t="shared" si="0"/>
        <v>0</v>
      </c>
      <c r="O108" s="64"/>
      <c r="P108" s="64"/>
      <c r="Q108" s="64"/>
      <c r="R108" s="65">
        <f t="shared" si="1"/>
        <v>0</v>
      </c>
      <c r="S108" s="64"/>
      <c r="T108" s="64"/>
      <c r="U108" s="64"/>
      <c r="V108" s="65">
        <f t="shared" si="2"/>
        <v>0</v>
      </c>
      <c r="W108" s="64">
        <f t="shared" si="3"/>
        <v>0</v>
      </c>
      <c r="X108" s="64" t="str">
        <f t="shared" si="4"/>
        <v/>
      </c>
      <c r="Y108" s="64" t="str">
        <f t="shared" si="5"/>
        <v/>
      </c>
      <c r="Z108" s="64" t="str">
        <f t="shared" si="6"/>
        <v/>
      </c>
      <c r="AA108" s="64" t="str">
        <f t="shared" si="7"/>
        <v/>
      </c>
      <c r="AB108" s="64" t="str">
        <f t="shared" si="8"/>
        <v/>
      </c>
      <c r="AC108" s="64" t="str">
        <f t="shared" si="9"/>
        <v/>
      </c>
      <c r="AD108" s="47"/>
      <c r="AE108" s="47"/>
      <c r="AF108" s="47"/>
      <c r="AG108" s="47"/>
      <c r="AH108" s="47"/>
      <c r="AI108" s="35"/>
      <c r="AJ108" s="49" t="s">
        <v>57</v>
      </c>
      <c r="AK108" s="72"/>
      <c r="AL108" s="17"/>
      <c r="AM108" s="17"/>
      <c r="AN108" s="73"/>
      <c r="AO108" s="17"/>
      <c r="AP108" s="17"/>
      <c r="AQ108" s="17"/>
      <c r="AR108" s="17"/>
      <c r="AS108" s="17"/>
      <c r="AT108" s="17"/>
      <c r="AX108">
        <v>1</v>
      </c>
    </row>
    <row r="109" spans="1:50" ht="24" customHeight="1">
      <c r="A109" s="42">
        <v>105</v>
      </c>
      <c r="B109" s="43">
        <v>42196</v>
      </c>
      <c r="C109" s="44"/>
      <c r="D109" s="44" t="s">
        <v>82</v>
      </c>
      <c r="E109" s="44">
        <v>1</v>
      </c>
      <c r="F109" s="44"/>
      <c r="G109" s="23"/>
      <c r="H109" s="44" t="s">
        <v>70</v>
      </c>
      <c r="I109" s="59"/>
      <c r="J109" s="25"/>
      <c r="K109" s="63"/>
      <c r="L109" s="64"/>
      <c r="M109" s="64"/>
      <c r="N109" s="65">
        <f t="shared" si="0"/>
        <v>0</v>
      </c>
      <c r="O109" s="64"/>
      <c r="P109" s="64"/>
      <c r="Q109" s="64"/>
      <c r="R109" s="65">
        <f t="shared" si="1"/>
        <v>0</v>
      </c>
      <c r="S109" s="64"/>
      <c r="T109" s="64"/>
      <c r="U109" s="64"/>
      <c r="V109" s="65">
        <f t="shared" si="2"/>
        <v>0</v>
      </c>
      <c r="W109" s="64">
        <f t="shared" si="3"/>
        <v>0</v>
      </c>
      <c r="X109" s="64" t="str">
        <f t="shared" si="4"/>
        <v/>
      </c>
      <c r="Y109" s="64" t="str">
        <f t="shared" si="5"/>
        <v/>
      </c>
      <c r="Z109" s="64" t="str">
        <f t="shared" si="6"/>
        <v/>
      </c>
      <c r="AA109" s="64" t="str">
        <f t="shared" si="7"/>
        <v/>
      </c>
      <c r="AB109" s="64" t="str">
        <f t="shared" si="8"/>
        <v/>
      </c>
      <c r="AC109" s="64" t="str">
        <f t="shared" si="9"/>
        <v/>
      </c>
      <c r="AD109" s="47"/>
      <c r="AE109" s="47"/>
      <c r="AF109" s="47"/>
      <c r="AG109" s="47"/>
      <c r="AH109" s="47"/>
      <c r="AI109" s="35"/>
      <c r="AJ109" s="49" t="s">
        <v>57</v>
      </c>
      <c r="AK109" s="72"/>
      <c r="AL109" s="17"/>
      <c r="AM109" s="17"/>
      <c r="AN109" s="73"/>
      <c r="AO109" s="17"/>
      <c r="AP109" s="17"/>
      <c r="AQ109" s="17"/>
      <c r="AR109" s="17"/>
      <c r="AS109" s="17"/>
      <c r="AT109" s="17"/>
      <c r="AX109">
        <v>1</v>
      </c>
    </row>
    <row r="110" spans="1:50" ht="24" customHeight="1">
      <c r="A110" s="42">
        <v>106</v>
      </c>
      <c r="B110" s="43">
        <v>42197</v>
      </c>
      <c r="C110" s="44"/>
      <c r="D110" s="44" t="s">
        <v>82</v>
      </c>
      <c r="E110" s="44">
        <v>2</v>
      </c>
      <c r="F110" s="44"/>
      <c r="G110" s="23"/>
      <c r="H110" s="44" t="s">
        <v>70</v>
      </c>
      <c r="I110" s="59"/>
      <c r="J110" s="25"/>
      <c r="K110" s="63"/>
      <c r="L110" s="64"/>
      <c r="M110" s="64"/>
      <c r="N110" s="65">
        <f t="shared" si="0"/>
        <v>0</v>
      </c>
      <c r="O110" s="64"/>
      <c r="P110" s="64"/>
      <c r="Q110" s="64"/>
      <c r="R110" s="65">
        <f t="shared" si="1"/>
        <v>0</v>
      </c>
      <c r="S110" s="64"/>
      <c r="T110" s="64"/>
      <c r="U110" s="64"/>
      <c r="V110" s="65">
        <f t="shared" si="2"/>
        <v>0</v>
      </c>
      <c r="W110" s="64">
        <f t="shared" si="3"/>
        <v>0</v>
      </c>
      <c r="X110" s="64" t="str">
        <f t="shared" si="4"/>
        <v/>
      </c>
      <c r="Y110" s="64" t="str">
        <f t="shared" si="5"/>
        <v/>
      </c>
      <c r="Z110" s="64" t="str">
        <f t="shared" si="6"/>
        <v/>
      </c>
      <c r="AA110" s="64" t="str">
        <f t="shared" si="7"/>
        <v/>
      </c>
      <c r="AB110" s="64" t="str">
        <f t="shared" si="8"/>
        <v/>
      </c>
      <c r="AC110" s="64" t="str">
        <f t="shared" si="9"/>
        <v/>
      </c>
      <c r="AD110" s="47"/>
      <c r="AE110" s="47"/>
      <c r="AF110" s="47"/>
      <c r="AG110" s="47"/>
      <c r="AH110" s="47"/>
      <c r="AI110" s="35"/>
      <c r="AJ110" s="49" t="s">
        <v>57</v>
      </c>
      <c r="AK110" s="72"/>
      <c r="AL110" s="17"/>
      <c r="AM110" s="17"/>
      <c r="AN110" s="73"/>
      <c r="AO110" s="17"/>
      <c r="AP110" s="17"/>
      <c r="AQ110" s="17"/>
      <c r="AR110" s="17"/>
      <c r="AS110" s="17"/>
      <c r="AT110" s="17"/>
      <c r="AX110">
        <v>1</v>
      </c>
    </row>
    <row r="111" spans="1:50" ht="24" customHeight="1">
      <c r="A111" s="42">
        <v>107</v>
      </c>
      <c r="B111" s="43">
        <v>42198</v>
      </c>
      <c r="C111" s="44"/>
      <c r="D111" s="44" t="s">
        <v>82</v>
      </c>
      <c r="E111" s="44">
        <v>1</v>
      </c>
      <c r="F111" s="44"/>
      <c r="G111" s="23"/>
      <c r="H111" s="44" t="s">
        <v>70</v>
      </c>
      <c r="I111" s="59"/>
      <c r="J111" s="25"/>
      <c r="K111" s="63"/>
      <c r="L111" s="64"/>
      <c r="M111" s="64"/>
      <c r="N111" s="65">
        <f t="shared" si="0"/>
        <v>0</v>
      </c>
      <c r="O111" s="64"/>
      <c r="P111" s="64"/>
      <c r="Q111" s="64"/>
      <c r="R111" s="65">
        <f t="shared" si="1"/>
        <v>0</v>
      </c>
      <c r="S111" s="64"/>
      <c r="T111" s="64"/>
      <c r="U111" s="64"/>
      <c r="V111" s="65">
        <f t="shared" si="2"/>
        <v>0</v>
      </c>
      <c r="W111" s="64">
        <f t="shared" si="3"/>
        <v>0</v>
      </c>
      <c r="X111" s="64" t="str">
        <f t="shared" si="4"/>
        <v/>
      </c>
      <c r="Y111" s="64" t="str">
        <f t="shared" si="5"/>
        <v/>
      </c>
      <c r="Z111" s="64" t="str">
        <f t="shared" si="6"/>
        <v/>
      </c>
      <c r="AA111" s="64" t="str">
        <f t="shared" si="7"/>
        <v/>
      </c>
      <c r="AB111" s="64" t="str">
        <f t="shared" si="8"/>
        <v/>
      </c>
      <c r="AC111" s="64" t="str">
        <f t="shared" si="9"/>
        <v/>
      </c>
      <c r="AD111" s="47"/>
      <c r="AE111" s="47"/>
      <c r="AF111" s="47"/>
      <c r="AG111" s="47"/>
      <c r="AH111" s="47"/>
      <c r="AI111" s="35"/>
      <c r="AJ111" s="49" t="s">
        <v>57</v>
      </c>
      <c r="AK111" s="72"/>
      <c r="AL111" s="17"/>
      <c r="AM111" s="17"/>
      <c r="AN111" s="73"/>
      <c r="AO111" s="17"/>
      <c r="AP111" s="17"/>
      <c r="AQ111" s="17"/>
      <c r="AR111" s="17"/>
      <c r="AS111" s="17"/>
      <c r="AT111" s="17"/>
      <c r="AX111">
        <v>1</v>
      </c>
    </row>
    <row r="112" spans="1:50" ht="24" customHeight="1">
      <c r="A112" s="42">
        <v>108</v>
      </c>
      <c r="B112" s="43">
        <v>42199</v>
      </c>
      <c r="C112" s="44"/>
      <c r="D112" s="44" t="s">
        <v>82</v>
      </c>
      <c r="E112" s="44">
        <v>2</v>
      </c>
      <c r="F112" s="44"/>
      <c r="G112" s="23"/>
      <c r="H112" s="44" t="s">
        <v>70</v>
      </c>
      <c r="I112" s="59"/>
      <c r="J112" s="25"/>
      <c r="K112" s="63"/>
      <c r="L112" s="64"/>
      <c r="M112" s="64"/>
      <c r="N112" s="65">
        <f t="shared" si="0"/>
        <v>0</v>
      </c>
      <c r="O112" s="64"/>
      <c r="P112" s="64"/>
      <c r="Q112" s="64"/>
      <c r="R112" s="65">
        <f t="shared" si="1"/>
        <v>0</v>
      </c>
      <c r="S112" s="64"/>
      <c r="T112" s="64"/>
      <c r="U112" s="64"/>
      <c r="V112" s="65">
        <f t="shared" si="2"/>
        <v>0</v>
      </c>
      <c r="W112" s="64">
        <f t="shared" si="3"/>
        <v>0</v>
      </c>
      <c r="X112" s="64" t="str">
        <f t="shared" si="4"/>
        <v/>
      </c>
      <c r="Y112" s="64" t="str">
        <f t="shared" si="5"/>
        <v/>
      </c>
      <c r="Z112" s="64" t="str">
        <f t="shared" si="6"/>
        <v/>
      </c>
      <c r="AA112" s="64" t="str">
        <f t="shared" si="7"/>
        <v/>
      </c>
      <c r="AB112" s="64" t="str">
        <f t="shared" si="8"/>
        <v/>
      </c>
      <c r="AC112" s="64" t="str">
        <f t="shared" si="9"/>
        <v/>
      </c>
      <c r="AD112" s="47"/>
      <c r="AE112" s="47"/>
      <c r="AF112" s="47"/>
      <c r="AG112" s="47"/>
      <c r="AH112" s="47"/>
      <c r="AI112" s="35"/>
      <c r="AJ112" s="49" t="s">
        <v>57</v>
      </c>
      <c r="AK112" s="72"/>
      <c r="AL112" s="17"/>
      <c r="AM112" s="17"/>
      <c r="AN112" s="73"/>
      <c r="AO112" s="17"/>
      <c r="AP112" s="17"/>
      <c r="AQ112" s="17"/>
      <c r="AR112" s="17"/>
      <c r="AS112" s="17"/>
      <c r="AT112" s="17"/>
      <c r="AX112">
        <v>1</v>
      </c>
    </row>
    <row r="113" spans="1:50" ht="24" customHeight="1">
      <c r="A113" s="42">
        <v>109</v>
      </c>
      <c r="B113" s="43">
        <v>42200</v>
      </c>
      <c r="C113" s="44"/>
      <c r="D113" s="44" t="s">
        <v>82</v>
      </c>
      <c r="E113" s="44">
        <v>1</v>
      </c>
      <c r="F113" s="44"/>
      <c r="G113" s="23"/>
      <c r="H113" s="44" t="s">
        <v>70</v>
      </c>
      <c r="I113" s="59"/>
      <c r="J113" s="25"/>
      <c r="K113" s="63"/>
      <c r="L113" s="64"/>
      <c r="M113" s="64"/>
      <c r="N113" s="65">
        <f t="shared" si="0"/>
        <v>0</v>
      </c>
      <c r="O113" s="64"/>
      <c r="P113" s="64"/>
      <c r="Q113" s="64"/>
      <c r="R113" s="65">
        <f t="shared" si="1"/>
        <v>0</v>
      </c>
      <c r="S113" s="64"/>
      <c r="T113" s="64"/>
      <c r="U113" s="64"/>
      <c r="V113" s="65">
        <f t="shared" si="2"/>
        <v>0</v>
      </c>
      <c r="W113" s="64">
        <f t="shared" si="3"/>
        <v>0</v>
      </c>
      <c r="X113" s="64" t="str">
        <f t="shared" si="4"/>
        <v/>
      </c>
      <c r="Y113" s="64" t="str">
        <f t="shared" si="5"/>
        <v/>
      </c>
      <c r="Z113" s="64" t="str">
        <f t="shared" si="6"/>
        <v/>
      </c>
      <c r="AA113" s="64" t="str">
        <f t="shared" si="7"/>
        <v/>
      </c>
      <c r="AB113" s="64" t="str">
        <f t="shared" si="8"/>
        <v/>
      </c>
      <c r="AC113" s="64" t="str">
        <f t="shared" si="9"/>
        <v/>
      </c>
      <c r="AD113" s="47"/>
      <c r="AE113" s="47"/>
      <c r="AF113" s="47"/>
      <c r="AG113" s="47"/>
      <c r="AH113" s="47"/>
      <c r="AI113" s="35"/>
      <c r="AJ113" s="49" t="s">
        <v>57</v>
      </c>
      <c r="AK113" s="72"/>
      <c r="AL113" s="17"/>
      <c r="AM113" s="17"/>
      <c r="AN113" s="73"/>
      <c r="AO113" s="17"/>
      <c r="AP113" s="17"/>
      <c r="AQ113" s="17"/>
      <c r="AR113" s="17"/>
      <c r="AS113" s="17"/>
      <c r="AT113" s="17"/>
      <c r="AX113">
        <v>1</v>
      </c>
    </row>
    <row r="114" spans="1:50" ht="24" customHeight="1">
      <c r="A114" s="42">
        <v>110</v>
      </c>
      <c r="B114" s="43">
        <v>42201</v>
      </c>
      <c r="C114" s="44"/>
      <c r="D114" s="44" t="s">
        <v>82</v>
      </c>
      <c r="E114" s="44">
        <v>2</v>
      </c>
      <c r="F114" s="44"/>
      <c r="G114" s="23"/>
      <c r="H114" s="44" t="s">
        <v>70</v>
      </c>
      <c r="I114" s="59"/>
      <c r="J114" s="25"/>
      <c r="K114" s="63"/>
      <c r="L114" s="64"/>
      <c r="M114" s="64"/>
      <c r="N114" s="65">
        <f t="shared" si="0"/>
        <v>0</v>
      </c>
      <c r="O114" s="64"/>
      <c r="P114" s="64"/>
      <c r="Q114" s="64"/>
      <c r="R114" s="65">
        <f t="shared" si="1"/>
        <v>0</v>
      </c>
      <c r="S114" s="64"/>
      <c r="T114" s="64"/>
      <c r="U114" s="64"/>
      <c r="V114" s="65">
        <f t="shared" si="2"/>
        <v>0</v>
      </c>
      <c r="W114" s="64">
        <f t="shared" si="3"/>
        <v>0</v>
      </c>
      <c r="X114" s="64" t="str">
        <f t="shared" si="4"/>
        <v/>
      </c>
      <c r="Y114" s="64" t="str">
        <f t="shared" si="5"/>
        <v/>
      </c>
      <c r="Z114" s="64" t="str">
        <f t="shared" si="6"/>
        <v/>
      </c>
      <c r="AA114" s="64" t="str">
        <f t="shared" si="7"/>
        <v/>
      </c>
      <c r="AB114" s="64" t="str">
        <f t="shared" si="8"/>
        <v/>
      </c>
      <c r="AC114" s="64" t="str">
        <f t="shared" si="9"/>
        <v/>
      </c>
      <c r="AD114" s="47"/>
      <c r="AE114" s="47"/>
      <c r="AF114" s="47"/>
      <c r="AG114" s="47"/>
      <c r="AH114" s="47"/>
      <c r="AI114" s="35"/>
      <c r="AJ114" s="49" t="s">
        <v>57</v>
      </c>
      <c r="AK114" s="72"/>
      <c r="AL114" s="17"/>
      <c r="AM114" s="17"/>
      <c r="AN114" s="73"/>
      <c r="AO114" s="17"/>
      <c r="AP114" s="17"/>
      <c r="AQ114" s="17"/>
      <c r="AR114" s="17"/>
      <c r="AS114" s="17"/>
      <c r="AT114" s="17"/>
      <c r="AX114">
        <v>1</v>
      </c>
    </row>
    <row r="115" spans="1:50" ht="24" customHeight="1">
      <c r="A115" s="42">
        <v>111</v>
      </c>
      <c r="B115" s="43">
        <v>42202</v>
      </c>
      <c r="C115" s="44"/>
      <c r="D115" s="44" t="s">
        <v>82</v>
      </c>
      <c r="E115" s="44">
        <v>1</v>
      </c>
      <c r="F115" s="44"/>
      <c r="G115" s="23"/>
      <c r="H115" s="44" t="s">
        <v>70</v>
      </c>
      <c r="I115" s="59"/>
      <c r="J115" s="25"/>
      <c r="K115" s="63"/>
      <c r="L115" s="64"/>
      <c r="M115" s="64"/>
      <c r="N115" s="65">
        <f t="shared" si="0"/>
        <v>0</v>
      </c>
      <c r="O115" s="64"/>
      <c r="P115" s="64"/>
      <c r="Q115" s="64"/>
      <c r="R115" s="65">
        <f t="shared" si="1"/>
        <v>0</v>
      </c>
      <c r="S115" s="64"/>
      <c r="T115" s="64"/>
      <c r="U115" s="64"/>
      <c r="V115" s="65">
        <f t="shared" si="2"/>
        <v>0</v>
      </c>
      <c r="W115" s="64">
        <f t="shared" si="3"/>
        <v>0</v>
      </c>
      <c r="X115" s="64" t="str">
        <f t="shared" si="4"/>
        <v/>
      </c>
      <c r="Y115" s="64" t="str">
        <f t="shared" si="5"/>
        <v/>
      </c>
      <c r="Z115" s="64" t="str">
        <f t="shared" si="6"/>
        <v/>
      </c>
      <c r="AA115" s="64" t="str">
        <f t="shared" si="7"/>
        <v/>
      </c>
      <c r="AB115" s="64" t="str">
        <f t="shared" si="8"/>
        <v/>
      </c>
      <c r="AC115" s="64" t="str">
        <f t="shared" si="9"/>
        <v/>
      </c>
      <c r="AD115" s="47"/>
      <c r="AE115" s="47"/>
      <c r="AF115" s="47"/>
      <c r="AG115" s="47"/>
      <c r="AH115" s="47"/>
      <c r="AI115" s="35"/>
      <c r="AJ115" s="49" t="s">
        <v>57</v>
      </c>
      <c r="AK115" s="72"/>
      <c r="AL115" s="17"/>
      <c r="AM115" s="17"/>
      <c r="AN115" s="73"/>
      <c r="AO115" s="17"/>
      <c r="AP115" s="17"/>
      <c r="AQ115" s="17"/>
      <c r="AR115" s="17"/>
      <c r="AS115" s="17"/>
      <c r="AT115" s="17"/>
      <c r="AX115">
        <v>1</v>
      </c>
    </row>
    <row r="116" spans="1:50" ht="24" customHeight="1">
      <c r="A116" s="42">
        <v>112</v>
      </c>
      <c r="B116" s="43">
        <v>42203</v>
      </c>
      <c r="C116" s="44"/>
      <c r="D116" s="44" t="s">
        <v>82</v>
      </c>
      <c r="E116" s="44">
        <v>2</v>
      </c>
      <c r="F116" s="44"/>
      <c r="G116" s="23"/>
      <c r="H116" s="44" t="s">
        <v>70</v>
      </c>
      <c r="I116" s="59"/>
      <c r="J116" s="25"/>
      <c r="K116" s="63"/>
      <c r="L116" s="64"/>
      <c r="M116" s="64"/>
      <c r="N116" s="65">
        <f t="shared" si="0"/>
        <v>0</v>
      </c>
      <c r="O116" s="64"/>
      <c r="P116" s="64"/>
      <c r="Q116" s="64"/>
      <c r="R116" s="65">
        <f t="shared" si="1"/>
        <v>0</v>
      </c>
      <c r="S116" s="64"/>
      <c r="T116" s="64"/>
      <c r="U116" s="64"/>
      <c r="V116" s="65">
        <f t="shared" si="2"/>
        <v>0</v>
      </c>
      <c r="W116" s="64">
        <f t="shared" si="3"/>
        <v>0</v>
      </c>
      <c r="X116" s="64" t="str">
        <f t="shared" si="4"/>
        <v/>
      </c>
      <c r="Y116" s="64" t="str">
        <f t="shared" si="5"/>
        <v/>
      </c>
      <c r="Z116" s="64" t="str">
        <f t="shared" si="6"/>
        <v/>
      </c>
      <c r="AA116" s="64" t="str">
        <f t="shared" si="7"/>
        <v/>
      </c>
      <c r="AB116" s="64" t="str">
        <f t="shared" si="8"/>
        <v/>
      </c>
      <c r="AC116" s="64" t="str">
        <f t="shared" si="9"/>
        <v/>
      </c>
      <c r="AD116" s="47"/>
      <c r="AE116" s="47"/>
      <c r="AF116" s="47"/>
      <c r="AG116" s="47"/>
      <c r="AH116" s="47"/>
      <c r="AI116" s="35"/>
      <c r="AJ116" s="49" t="s">
        <v>57</v>
      </c>
      <c r="AK116" s="72"/>
      <c r="AL116" s="17"/>
      <c r="AM116" s="17"/>
      <c r="AN116" s="73"/>
      <c r="AO116" s="17"/>
      <c r="AP116" s="17"/>
      <c r="AQ116" s="17"/>
      <c r="AR116" s="17"/>
      <c r="AS116" s="17"/>
      <c r="AT116" s="17"/>
      <c r="AX116">
        <v>1</v>
      </c>
    </row>
    <row r="117" spans="1:50" ht="24" customHeight="1">
      <c r="A117" s="42">
        <v>113</v>
      </c>
      <c r="B117" s="43">
        <v>42204</v>
      </c>
      <c r="C117" s="44" t="s">
        <v>74</v>
      </c>
      <c r="D117" s="44" t="s">
        <v>82</v>
      </c>
      <c r="E117" s="44">
        <v>1</v>
      </c>
      <c r="F117" s="44"/>
      <c r="G117" s="23"/>
      <c r="H117" s="44" t="s">
        <v>70</v>
      </c>
      <c r="I117" s="59"/>
      <c r="J117" s="25"/>
      <c r="K117" s="63"/>
      <c r="L117" s="64"/>
      <c r="M117" s="64"/>
      <c r="N117" s="65">
        <f t="shared" si="0"/>
        <v>0</v>
      </c>
      <c r="O117" s="64"/>
      <c r="P117" s="64"/>
      <c r="Q117" s="64"/>
      <c r="R117" s="65">
        <f t="shared" si="1"/>
        <v>0</v>
      </c>
      <c r="S117" s="64"/>
      <c r="T117" s="64"/>
      <c r="U117" s="64"/>
      <c r="V117" s="65">
        <f t="shared" si="2"/>
        <v>0</v>
      </c>
      <c r="W117" s="64">
        <f t="shared" si="3"/>
        <v>0</v>
      </c>
      <c r="X117" s="64" t="str">
        <f t="shared" si="4"/>
        <v/>
      </c>
      <c r="Y117" s="64" t="str">
        <f t="shared" si="5"/>
        <v/>
      </c>
      <c r="Z117" s="64" t="str">
        <f t="shared" si="6"/>
        <v/>
      </c>
      <c r="AA117" s="64" t="str">
        <f t="shared" si="7"/>
        <v/>
      </c>
      <c r="AB117" s="64" t="str">
        <f t="shared" si="8"/>
        <v/>
      </c>
      <c r="AC117" s="64" t="str">
        <f t="shared" si="9"/>
        <v/>
      </c>
      <c r="AD117" s="47"/>
      <c r="AE117" s="47"/>
      <c r="AF117" s="47"/>
      <c r="AG117" s="47"/>
      <c r="AH117" s="47"/>
      <c r="AI117" s="35"/>
      <c r="AJ117" s="49" t="s">
        <v>57</v>
      </c>
      <c r="AK117" s="72"/>
      <c r="AL117" s="17"/>
      <c r="AM117" s="17"/>
      <c r="AN117" s="73"/>
      <c r="AO117" s="17"/>
      <c r="AP117" s="17"/>
      <c r="AQ117" s="17"/>
      <c r="AR117" s="17"/>
      <c r="AS117" s="17"/>
      <c r="AT117" s="17"/>
      <c r="AX117">
        <v>1</v>
      </c>
    </row>
    <row r="118" spans="1:50" ht="24" customHeight="1">
      <c r="A118" s="42">
        <v>114</v>
      </c>
      <c r="B118" s="43">
        <v>42205</v>
      </c>
      <c r="C118" s="44"/>
      <c r="D118" s="44" t="s">
        <v>82</v>
      </c>
      <c r="E118" s="44">
        <v>2</v>
      </c>
      <c r="F118" s="44"/>
      <c r="G118" s="23"/>
      <c r="H118" s="44" t="s">
        <v>70</v>
      </c>
      <c r="I118" s="59"/>
      <c r="J118" s="25"/>
      <c r="K118" s="63"/>
      <c r="L118" s="64"/>
      <c r="M118" s="64"/>
      <c r="N118" s="65">
        <f t="shared" si="0"/>
        <v>0</v>
      </c>
      <c r="O118" s="64"/>
      <c r="P118" s="64"/>
      <c r="Q118" s="64"/>
      <c r="R118" s="65">
        <f t="shared" si="1"/>
        <v>0</v>
      </c>
      <c r="S118" s="64"/>
      <c r="T118" s="64"/>
      <c r="U118" s="64"/>
      <c r="V118" s="65">
        <f t="shared" si="2"/>
        <v>0</v>
      </c>
      <c r="W118" s="64">
        <f t="shared" si="3"/>
        <v>0</v>
      </c>
      <c r="X118" s="64" t="str">
        <f t="shared" si="4"/>
        <v/>
      </c>
      <c r="Y118" s="64" t="str">
        <f t="shared" si="5"/>
        <v/>
      </c>
      <c r="Z118" s="64" t="str">
        <f t="shared" si="6"/>
        <v/>
      </c>
      <c r="AA118" s="64" t="str">
        <f t="shared" si="7"/>
        <v/>
      </c>
      <c r="AB118" s="64" t="str">
        <f t="shared" si="8"/>
        <v/>
      </c>
      <c r="AC118" s="64" t="str">
        <f t="shared" si="9"/>
        <v/>
      </c>
      <c r="AD118" s="47"/>
      <c r="AE118" s="47"/>
      <c r="AF118" s="47"/>
      <c r="AG118" s="47"/>
      <c r="AH118" s="47"/>
      <c r="AI118" s="35"/>
      <c r="AJ118" s="49" t="s">
        <v>57</v>
      </c>
      <c r="AK118" s="72"/>
      <c r="AL118" s="17"/>
      <c r="AM118" s="17"/>
      <c r="AN118" s="73"/>
      <c r="AO118" s="17"/>
      <c r="AP118" s="17"/>
      <c r="AQ118" s="17"/>
      <c r="AR118" s="17"/>
      <c r="AS118" s="17"/>
      <c r="AT118" s="17"/>
      <c r="AX118">
        <v>1</v>
      </c>
    </row>
    <row r="119" spans="1:50" ht="24" customHeight="1">
      <c r="A119" s="42">
        <v>115</v>
      </c>
      <c r="B119" s="43">
        <v>42206</v>
      </c>
      <c r="C119" s="44"/>
      <c r="D119" s="44" t="s">
        <v>82</v>
      </c>
      <c r="E119" s="44">
        <v>1</v>
      </c>
      <c r="F119" s="44"/>
      <c r="G119" s="23"/>
      <c r="H119" s="44" t="s">
        <v>70</v>
      </c>
      <c r="I119" s="59"/>
      <c r="J119" s="25"/>
      <c r="K119" s="63"/>
      <c r="L119" s="64"/>
      <c r="M119" s="64"/>
      <c r="N119" s="65">
        <f t="shared" si="0"/>
        <v>0</v>
      </c>
      <c r="O119" s="64"/>
      <c r="P119" s="64"/>
      <c r="Q119" s="64"/>
      <c r="R119" s="65">
        <f t="shared" si="1"/>
        <v>0</v>
      </c>
      <c r="S119" s="64"/>
      <c r="T119" s="64"/>
      <c r="U119" s="64"/>
      <c r="V119" s="65">
        <f t="shared" si="2"/>
        <v>0</v>
      </c>
      <c r="W119" s="64">
        <f t="shared" si="3"/>
        <v>0</v>
      </c>
      <c r="X119" s="64" t="str">
        <f t="shared" si="4"/>
        <v/>
      </c>
      <c r="Y119" s="64" t="str">
        <f t="shared" si="5"/>
        <v/>
      </c>
      <c r="Z119" s="64" t="str">
        <f t="shared" si="6"/>
        <v/>
      </c>
      <c r="AA119" s="64" t="str">
        <f t="shared" si="7"/>
        <v/>
      </c>
      <c r="AB119" s="64" t="str">
        <f t="shared" si="8"/>
        <v/>
      </c>
      <c r="AC119" s="64" t="str">
        <f t="shared" si="9"/>
        <v/>
      </c>
      <c r="AD119" s="47"/>
      <c r="AE119" s="47"/>
      <c r="AF119" s="47"/>
      <c r="AG119" s="47"/>
      <c r="AH119" s="47"/>
      <c r="AI119" s="35"/>
      <c r="AJ119" s="49" t="s">
        <v>57</v>
      </c>
      <c r="AK119" s="72"/>
      <c r="AL119" s="17"/>
      <c r="AM119" s="17"/>
      <c r="AN119" s="73"/>
      <c r="AO119" s="17"/>
      <c r="AP119" s="17"/>
      <c r="AQ119" s="17"/>
      <c r="AR119" s="17"/>
      <c r="AS119" s="17"/>
      <c r="AT119" s="17"/>
      <c r="AX119">
        <v>1</v>
      </c>
    </row>
    <row r="120" spans="1:50" ht="24" customHeight="1">
      <c r="A120" s="42">
        <v>116</v>
      </c>
      <c r="B120" s="43">
        <v>42207</v>
      </c>
      <c r="C120" s="44"/>
      <c r="D120" s="44" t="s">
        <v>82</v>
      </c>
      <c r="E120" s="44">
        <v>2</v>
      </c>
      <c r="F120" s="44"/>
      <c r="G120" s="23"/>
      <c r="H120" s="44" t="s">
        <v>70</v>
      </c>
      <c r="I120" s="59"/>
      <c r="J120" s="25"/>
      <c r="K120" s="63"/>
      <c r="L120" s="64"/>
      <c r="M120" s="64"/>
      <c r="N120" s="65">
        <f t="shared" si="0"/>
        <v>0</v>
      </c>
      <c r="O120" s="64"/>
      <c r="P120" s="64"/>
      <c r="Q120" s="64"/>
      <c r="R120" s="65">
        <f t="shared" si="1"/>
        <v>0</v>
      </c>
      <c r="S120" s="64"/>
      <c r="T120" s="64"/>
      <c r="U120" s="64"/>
      <c r="V120" s="65">
        <f t="shared" si="2"/>
        <v>0</v>
      </c>
      <c r="W120" s="64">
        <f t="shared" si="3"/>
        <v>0</v>
      </c>
      <c r="X120" s="64" t="str">
        <f t="shared" si="4"/>
        <v/>
      </c>
      <c r="Y120" s="64" t="str">
        <f t="shared" si="5"/>
        <v/>
      </c>
      <c r="Z120" s="64" t="str">
        <f t="shared" si="6"/>
        <v/>
      </c>
      <c r="AA120" s="64" t="str">
        <f t="shared" si="7"/>
        <v/>
      </c>
      <c r="AB120" s="64" t="str">
        <f t="shared" si="8"/>
        <v/>
      </c>
      <c r="AC120" s="64" t="str">
        <f t="shared" si="9"/>
        <v/>
      </c>
      <c r="AD120" s="47"/>
      <c r="AE120" s="47"/>
      <c r="AF120" s="47"/>
      <c r="AG120" s="47"/>
      <c r="AH120" s="47"/>
      <c r="AI120" s="35"/>
      <c r="AJ120" s="49" t="s">
        <v>57</v>
      </c>
      <c r="AK120" s="72"/>
      <c r="AL120" s="17"/>
      <c r="AM120" s="17"/>
      <c r="AN120" s="73"/>
      <c r="AO120" s="17"/>
      <c r="AP120" s="17"/>
      <c r="AQ120" s="17"/>
      <c r="AR120" s="17"/>
      <c r="AS120" s="17"/>
      <c r="AT120" s="17"/>
      <c r="AX120">
        <v>1</v>
      </c>
    </row>
    <row r="121" spans="1:50" ht="24" customHeight="1">
      <c r="A121" s="42">
        <v>117</v>
      </c>
      <c r="B121" s="43">
        <v>42208</v>
      </c>
      <c r="C121" s="44"/>
      <c r="D121" s="44" t="s">
        <v>82</v>
      </c>
      <c r="E121" s="44">
        <v>1</v>
      </c>
      <c r="F121" s="44"/>
      <c r="G121" s="23"/>
      <c r="H121" s="44" t="s">
        <v>70</v>
      </c>
      <c r="I121" s="59"/>
      <c r="J121" s="25"/>
      <c r="K121" s="63"/>
      <c r="L121" s="64"/>
      <c r="M121" s="64"/>
      <c r="N121" s="65">
        <f t="shared" si="0"/>
        <v>0</v>
      </c>
      <c r="O121" s="64"/>
      <c r="P121" s="64"/>
      <c r="Q121" s="64"/>
      <c r="R121" s="65">
        <f t="shared" si="1"/>
        <v>0</v>
      </c>
      <c r="S121" s="64"/>
      <c r="T121" s="64"/>
      <c r="U121" s="64"/>
      <c r="V121" s="65">
        <f t="shared" si="2"/>
        <v>0</v>
      </c>
      <c r="W121" s="64">
        <f t="shared" si="3"/>
        <v>0</v>
      </c>
      <c r="X121" s="64" t="str">
        <f t="shared" si="4"/>
        <v/>
      </c>
      <c r="Y121" s="64" t="str">
        <f t="shared" si="5"/>
        <v/>
      </c>
      <c r="Z121" s="64" t="str">
        <f t="shared" si="6"/>
        <v/>
      </c>
      <c r="AA121" s="64" t="str">
        <f t="shared" si="7"/>
        <v/>
      </c>
      <c r="AB121" s="64" t="str">
        <f t="shared" si="8"/>
        <v/>
      </c>
      <c r="AC121" s="64" t="str">
        <f t="shared" si="9"/>
        <v/>
      </c>
      <c r="AD121" s="47"/>
      <c r="AE121" s="47"/>
      <c r="AF121" s="47"/>
      <c r="AG121" s="47"/>
      <c r="AH121" s="47"/>
      <c r="AI121" s="35"/>
      <c r="AJ121" s="49" t="s">
        <v>57</v>
      </c>
      <c r="AK121" s="72"/>
      <c r="AL121" s="17"/>
      <c r="AM121" s="17"/>
      <c r="AN121" s="73"/>
      <c r="AO121" s="17"/>
      <c r="AP121" s="17"/>
      <c r="AQ121" s="17"/>
      <c r="AR121" s="17"/>
      <c r="AS121" s="17"/>
      <c r="AT121" s="17"/>
      <c r="AX121">
        <v>1</v>
      </c>
    </row>
    <row r="122" spans="1:50" ht="24" customHeight="1">
      <c r="A122" s="42">
        <v>118</v>
      </c>
      <c r="B122" s="43">
        <v>42209</v>
      </c>
      <c r="C122" s="44"/>
      <c r="D122" s="44" t="s">
        <v>82</v>
      </c>
      <c r="E122" s="44">
        <v>2</v>
      </c>
      <c r="F122" s="44"/>
      <c r="G122" s="23"/>
      <c r="H122" s="44" t="s">
        <v>70</v>
      </c>
      <c r="I122" s="59"/>
      <c r="J122" s="25"/>
      <c r="K122" s="63"/>
      <c r="L122" s="64"/>
      <c r="M122" s="64"/>
      <c r="N122" s="65">
        <f t="shared" si="0"/>
        <v>0</v>
      </c>
      <c r="O122" s="64"/>
      <c r="P122" s="64"/>
      <c r="Q122" s="64"/>
      <c r="R122" s="65">
        <f t="shared" si="1"/>
        <v>0</v>
      </c>
      <c r="S122" s="64"/>
      <c r="T122" s="64"/>
      <c r="U122" s="64"/>
      <c r="V122" s="65">
        <f t="shared" si="2"/>
        <v>0</v>
      </c>
      <c r="W122" s="64">
        <f t="shared" si="3"/>
        <v>0</v>
      </c>
      <c r="X122" s="64" t="str">
        <f t="shared" si="4"/>
        <v/>
      </c>
      <c r="Y122" s="64" t="str">
        <f t="shared" si="5"/>
        <v/>
      </c>
      <c r="Z122" s="64" t="str">
        <f t="shared" si="6"/>
        <v/>
      </c>
      <c r="AA122" s="64" t="str">
        <f t="shared" si="7"/>
        <v/>
      </c>
      <c r="AB122" s="64" t="str">
        <f t="shared" si="8"/>
        <v/>
      </c>
      <c r="AC122" s="64" t="str">
        <f t="shared" si="9"/>
        <v/>
      </c>
      <c r="AD122" s="47"/>
      <c r="AE122" s="47"/>
      <c r="AF122" s="47"/>
      <c r="AG122" s="47"/>
      <c r="AH122" s="47"/>
      <c r="AI122" s="35"/>
      <c r="AJ122" s="49" t="s">
        <v>57</v>
      </c>
      <c r="AK122" s="72"/>
      <c r="AL122" s="17"/>
      <c r="AM122" s="17"/>
      <c r="AN122" s="73"/>
      <c r="AO122" s="17"/>
      <c r="AP122" s="17"/>
      <c r="AQ122" s="17"/>
      <c r="AR122" s="17"/>
      <c r="AS122" s="17"/>
      <c r="AT122" s="17"/>
      <c r="AX122">
        <v>1</v>
      </c>
    </row>
    <row r="123" spans="1:50" ht="24" customHeight="1">
      <c r="A123" s="42">
        <v>119</v>
      </c>
      <c r="B123" s="43">
        <v>42210</v>
      </c>
      <c r="C123" s="44"/>
      <c r="D123" s="44" t="s">
        <v>82</v>
      </c>
      <c r="E123" s="44">
        <v>1</v>
      </c>
      <c r="F123" s="44"/>
      <c r="G123" s="23"/>
      <c r="H123" s="44" t="s">
        <v>70</v>
      </c>
      <c r="I123" s="59"/>
      <c r="J123" s="25"/>
      <c r="K123" s="63"/>
      <c r="L123" s="64"/>
      <c r="M123" s="64"/>
      <c r="N123" s="65">
        <f t="shared" si="0"/>
        <v>0</v>
      </c>
      <c r="O123" s="64"/>
      <c r="P123" s="64"/>
      <c r="Q123" s="64"/>
      <c r="R123" s="65">
        <f t="shared" si="1"/>
        <v>0</v>
      </c>
      <c r="S123" s="64"/>
      <c r="T123" s="64"/>
      <c r="U123" s="64"/>
      <c r="V123" s="65">
        <f t="shared" si="2"/>
        <v>0</v>
      </c>
      <c r="W123" s="64">
        <f t="shared" si="3"/>
        <v>0</v>
      </c>
      <c r="X123" s="64" t="str">
        <f t="shared" si="4"/>
        <v/>
      </c>
      <c r="Y123" s="64" t="str">
        <f t="shared" si="5"/>
        <v/>
      </c>
      <c r="Z123" s="64" t="str">
        <f t="shared" si="6"/>
        <v/>
      </c>
      <c r="AA123" s="64" t="str">
        <f t="shared" si="7"/>
        <v/>
      </c>
      <c r="AB123" s="64" t="str">
        <f t="shared" si="8"/>
        <v/>
      </c>
      <c r="AC123" s="64" t="str">
        <f t="shared" si="9"/>
        <v/>
      </c>
      <c r="AD123" s="47"/>
      <c r="AE123" s="47"/>
      <c r="AF123" s="47"/>
      <c r="AG123" s="47"/>
      <c r="AH123" s="47"/>
      <c r="AI123" s="35"/>
      <c r="AJ123" s="49" t="s">
        <v>57</v>
      </c>
      <c r="AK123" s="72"/>
      <c r="AL123" s="17"/>
      <c r="AM123" s="17"/>
      <c r="AN123" s="73"/>
      <c r="AO123" s="17"/>
      <c r="AP123" s="17"/>
      <c r="AQ123" s="17"/>
      <c r="AR123" s="17"/>
      <c r="AS123" s="17"/>
      <c r="AT123" s="17"/>
      <c r="AX123">
        <v>1</v>
      </c>
    </row>
    <row r="124" spans="1:50" ht="24" customHeight="1">
      <c r="A124" s="42">
        <v>120</v>
      </c>
      <c r="B124" s="43">
        <v>42211</v>
      </c>
      <c r="C124" s="44"/>
      <c r="D124" s="44" t="s">
        <v>82</v>
      </c>
      <c r="E124" s="44">
        <v>2</v>
      </c>
      <c r="F124" s="44"/>
      <c r="G124" s="23"/>
      <c r="H124" s="44" t="s">
        <v>70</v>
      </c>
      <c r="I124" s="59"/>
      <c r="J124" s="25"/>
      <c r="K124" s="63"/>
      <c r="L124" s="64"/>
      <c r="M124" s="64"/>
      <c r="N124" s="65">
        <f t="shared" si="0"/>
        <v>0</v>
      </c>
      <c r="O124" s="64"/>
      <c r="P124" s="64"/>
      <c r="Q124" s="64"/>
      <c r="R124" s="65">
        <f t="shared" si="1"/>
        <v>0</v>
      </c>
      <c r="S124" s="64"/>
      <c r="T124" s="64"/>
      <c r="U124" s="64"/>
      <c r="V124" s="65">
        <f t="shared" si="2"/>
        <v>0</v>
      </c>
      <c r="W124" s="64">
        <f t="shared" si="3"/>
        <v>0</v>
      </c>
      <c r="X124" s="64" t="str">
        <f t="shared" si="4"/>
        <v/>
      </c>
      <c r="Y124" s="64" t="str">
        <f t="shared" si="5"/>
        <v/>
      </c>
      <c r="Z124" s="64" t="str">
        <f t="shared" si="6"/>
        <v/>
      </c>
      <c r="AA124" s="64" t="str">
        <f t="shared" si="7"/>
        <v/>
      </c>
      <c r="AB124" s="64" t="str">
        <f t="shared" si="8"/>
        <v/>
      </c>
      <c r="AC124" s="64" t="str">
        <f t="shared" si="9"/>
        <v/>
      </c>
      <c r="AD124" s="47"/>
      <c r="AE124" s="47"/>
      <c r="AF124" s="47"/>
      <c r="AG124" s="47"/>
      <c r="AH124" s="47"/>
      <c r="AI124" s="35"/>
      <c r="AJ124" s="49" t="s">
        <v>57</v>
      </c>
      <c r="AK124" s="72"/>
      <c r="AL124" s="17"/>
      <c r="AM124" s="17"/>
      <c r="AN124" s="73"/>
      <c r="AO124" s="17"/>
      <c r="AP124" s="17"/>
      <c r="AQ124" s="17"/>
      <c r="AR124" s="17"/>
      <c r="AS124" s="17"/>
      <c r="AT124" s="17"/>
      <c r="AX124">
        <v>1</v>
      </c>
    </row>
    <row r="125" spans="1:50" ht="24" customHeight="1">
      <c r="A125" s="42">
        <v>121</v>
      </c>
      <c r="B125" s="43">
        <v>42212</v>
      </c>
      <c r="C125" s="44"/>
      <c r="D125" s="44" t="s">
        <v>82</v>
      </c>
      <c r="E125" s="44">
        <v>1</v>
      </c>
      <c r="F125" s="44"/>
      <c r="G125" s="23"/>
      <c r="H125" s="44" t="s">
        <v>70</v>
      </c>
      <c r="I125" s="59"/>
      <c r="J125" s="25"/>
      <c r="K125" s="63"/>
      <c r="L125" s="64"/>
      <c r="M125" s="64"/>
      <c r="N125" s="65">
        <f t="shared" si="0"/>
        <v>0</v>
      </c>
      <c r="O125" s="64"/>
      <c r="P125" s="64"/>
      <c r="Q125" s="64"/>
      <c r="R125" s="65">
        <f t="shared" si="1"/>
        <v>0</v>
      </c>
      <c r="S125" s="64"/>
      <c r="T125" s="64"/>
      <c r="U125" s="64"/>
      <c r="V125" s="65">
        <f t="shared" si="2"/>
        <v>0</v>
      </c>
      <c r="W125" s="64">
        <f t="shared" si="3"/>
        <v>0</v>
      </c>
      <c r="X125" s="64" t="str">
        <f t="shared" si="4"/>
        <v/>
      </c>
      <c r="Y125" s="64" t="str">
        <f t="shared" si="5"/>
        <v/>
      </c>
      <c r="Z125" s="64" t="str">
        <f t="shared" si="6"/>
        <v/>
      </c>
      <c r="AA125" s="64" t="str">
        <f t="shared" si="7"/>
        <v/>
      </c>
      <c r="AB125" s="64" t="str">
        <f t="shared" si="8"/>
        <v/>
      </c>
      <c r="AC125" s="64" t="str">
        <f t="shared" si="9"/>
        <v/>
      </c>
      <c r="AD125" s="47"/>
      <c r="AE125" s="47"/>
      <c r="AF125" s="47"/>
      <c r="AG125" s="47"/>
      <c r="AH125" s="47"/>
      <c r="AI125" s="35"/>
      <c r="AJ125" s="49" t="s">
        <v>57</v>
      </c>
      <c r="AK125" s="72"/>
      <c r="AL125" s="17"/>
      <c r="AM125" s="17"/>
      <c r="AN125" s="73"/>
      <c r="AO125" s="17"/>
      <c r="AP125" s="17"/>
      <c r="AQ125" s="17"/>
      <c r="AR125" s="17"/>
      <c r="AS125" s="17"/>
      <c r="AT125" s="17"/>
      <c r="AX125">
        <v>1</v>
      </c>
    </row>
    <row r="126" spans="1:50" ht="24" customHeight="1">
      <c r="A126" s="42">
        <v>122</v>
      </c>
      <c r="B126" s="43">
        <v>42213</v>
      </c>
      <c r="C126" s="44"/>
      <c r="D126" s="44" t="s">
        <v>82</v>
      </c>
      <c r="E126" s="44">
        <v>2</v>
      </c>
      <c r="F126" s="44"/>
      <c r="G126" s="23"/>
      <c r="H126" s="44" t="s">
        <v>70</v>
      </c>
      <c r="I126" s="59"/>
      <c r="J126" s="25"/>
      <c r="K126" s="63"/>
      <c r="L126" s="64"/>
      <c r="M126" s="64"/>
      <c r="N126" s="65">
        <f t="shared" si="0"/>
        <v>0</v>
      </c>
      <c r="O126" s="64"/>
      <c r="P126" s="64"/>
      <c r="Q126" s="64"/>
      <c r="R126" s="65">
        <f t="shared" si="1"/>
        <v>0</v>
      </c>
      <c r="S126" s="64"/>
      <c r="T126" s="64"/>
      <c r="U126" s="64"/>
      <c r="V126" s="65">
        <f t="shared" si="2"/>
        <v>0</v>
      </c>
      <c r="W126" s="64">
        <f t="shared" si="3"/>
        <v>0</v>
      </c>
      <c r="X126" s="64" t="str">
        <f t="shared" si="4"/>
        <v/>
      </c>
      <c r="Y126" s="64" t="str">
        <f t="shared" si="5"/>
        <v/>
      </c>
      <c r="Z126" s="64" t="str">
        <f t="shared" si="6"/>
        <v/>
      </c>
      <c r="AA126" s="64" t="str">
        <f t="shared" si="7"/>
        <v/>
      </c>
      <c r="AB126" s="64" t="str">
        <f t="shared" si="8"/>
        <v/>
      </c>
      <c r="AC126" s="64" t="str">
        <f t="shared" si="9"/>
        <v/>
      </c>
      <c r="AD126" s="47"/>
      <c r="AE126" s="47"/>
      <c r="AF126" s="47"/>
      <c r="AG126" s="47"/>
      <c r="AH126" s="47"/>
      <c r="AI126" s="35"/>
      <c r="AJ126" s="49" t="s">
        <v>57</v>
      </c>
      <c r="AK126" s="72"/>
      <c r="AL126" s="17"/>
      <c r="AM126" s="17"/>
      <c r="AN126" s="73"/>
      <c r="AO126" s="17"/>
      <c r="AP126" s="17"/>
      <c r="AQ126" s="17"/>
      <c r="AR126" s="17"/>
      <c r="AS126" s="17"/>
      <c r="AT126" s="17"/>
      <c r="AX126">
        <v>1</v>
      </c>
    </row>
    <row r="127" spans="1:50" ht="24" customHeight="1">
      <c r="A127" s="42">
        <v>123</v>
      </c>
      <c r="B127" s="43">
        <v>42214</v>
      </c>
      <c r="C127" s="44"/>
      <c r="D127" s="44" t="s">
        <v>82</v>
      </c>
      <c r="E127" s="44">
        <v>1</v>
      </c>
      <c r="F127" s="44"/>
      <c r="G127" s="23"/>
      <c r="H127" s="44" t="s">
        <v>70</v>
      </c>
      <c r="I127" s="59"/>
      <c r="J127" s="25"/>
      <c r="K127" s="63"/>
      <c r="L127" s="64"/>
      <c r="M127" s="64"/>
      <c r="N127" s="65">
        <f t="shared" si="0"/>
        <v>0</v>
      </c>
      <c r="O127" s="64"/>
      <c r="P127" s="64"/>
      <c r="Q127" s="64"/>
      <c r="R127" s="65">
        <f t="shared" si="1"/>
        <v>0</v>
      </c>
      <c r="S127" s="64"/>
      <c r="T127" s="64"/>
      <c r="U127" s="64"/>
      <c r="V127" s="65">
        <f t="shared" si="2"/>
        <v>0</v>
      </c>
      <c r="W127" s="64">
        <f t="shared" si="3"/>
        <v>0</v>
      </c>
      <c r="X127" s="64" t="str">
        <f t="shared" si="4"/>
        <v/>
      </c>
      <c r="Y127" s="64" t="str">
        <f t="shared" si="5"/>
        <v/>
      </c>
      <c r="Z127" s="64" t="str">
        <f t="shared" si="6"/>
        <v/>
      </c>
      <c r="AA127" s="64" t="str">
        <f t="shared" si="7"/>
        <v/>
      </c>
      <c r="AB127" s="64" t="str">
        <f t="shared" si="8"/>
        <v/>
      </c>
      <c r="AC127" s="64" t="str">
        <f t="shared" si="9"/>
        <v/>
      </c>
      <c r="AD127" s="47"/>
      <c r="AE127" s="47"/>
      <c r="AF127" s="47"/>
      <c r="AG127" s="47"/>
      <c r="AH127" s="47"/>
      <c r="AI127" s="35"/>
      <c r="AJ127" s="49" t="s">
        <v>57</v>
      </c>
      <c r="AK127" s="72"/>
      <c r="AL127" s="17"/>
      <c r="AM127" s="17"/>
      <c r="AN127" s="73"/>
      <c r="AO127" s="17"/>
      <c r="AP127" s="17"/>
      <c r="AQ127" s="17"/>
      <c r="AR127" s="17"/>
      <c r="AS127" s="17"/>
      <c r="AT127" s="17"/>
      <c r="AX127">
        <v>1</v>
      </c>
    </row>
    <row r="128" spans="1:50" ht="24" customHeight="1">
      <c r="A128" s="42">
        <v>124</v>
      </c>
      <c r="B128" s="43">
        <v>42215</v>
      </c>
      <c r="C128" s="44"/>
      <c r="D128" s="44" t="s">
        <v>82</v>
      </c>
      <c r="E128" s="44">
        <v>2</v>
      </c>
      <c r="F128" s="44"/>
      <c r="G128" s="23"/>
      <c r="H128" s="44" t="s">
        <v>70</v>
      </c>
      <c r="I128" s="59"/>
      <c r="J128" s="25"/>
      <c r="K128" s="63"/>
      <c r="L128" s="64"/>
      <c r="M128" s="64"/>
      <c r="N128" s="65">
        <f t="shared" si="0"/>
        <v>0</v>
      </c>
      <c r="O128" s="64"/>
      <c r="P128" s="64"/>
      <c r="Q128" s="64"/>
      <c r="R128" s="65">
        <f t="shared" si="1"/>
        <v>0</v>
      </c>
      <c r="S128" s="64"/>
      <c r="T128" s="64"/>
      <c r="U128" s="64"/>
      <c r="V128" s="65">
        <f t="shared" si="2"/>
        <v>0</v>
      </c>
      <c r="W128" s="64">
        <f t="shared" si="3"/>
        <v>0</v>
      </c>
      <c r="X128" s="64" t="str">
        <f t="shared" si="4"/>
        <v/>
      </c>
      <c r="Y128" s="64" t="str">
        <f t="shared" si="5"/>
        <v/>
      </c>
      <c r="Z128" s="64" t="str">
        <f t="shared" si="6"/>
        <v/>
      </c>
      <c r="AA128" s="64" t="str">
        <f t="shared" si="7"/>
        <v/>
      </c>
      <c r="AB128" s="64" t="str">
        <f t="shared" si="8"/>
        <v/>
      </c>
      <c r="AC128" s="64" t="str">
        <f t="shared" si="9"/>
        <v/>
      </c>
      <c r="AD128" s="47"/>
      <c r="AE128" s="47"/>
      <c r="AF128" s="47"/>
      <c r="AG128" s="47"/>
      <c r="AH128" s="47"/>
      <c r="AI128" s="35"/>
      <c r="AJ128" s="49" t="s">
        <v>57</v>
      </c>
      <c r="AK128" s="72"/>
      <c r="AL128" s="17"/>
      <c r="AM128" s="17"/>
      <c r="AN128" s="73"/>
      <c r="AO128" s="17"/>
      <c r="AP128" s="17"/>
      <c r="AQ128" s="17"/>
      <c r="AR128" s="17"/>
      <c r="AS128" s="17"/>
      <c r="AT128" s="17"/>
      <c r="AX128">
        <v>1</v>
      </c>
    </row>
    <row r="129" spans="1:50" ht="24" customHeight="1">
      <c r="A129" s="42">
        <v>125</v>
      </c>
      <c r="B129" s="43">
        <v>42216</v>
      </c>
      <c r="C129" s="44"/>
      <c r="D129" s="44" t="s">
        <v>82</v>
      </c>
      <c r="E129" s="44">
        <v>1</v>
      </c>
      <c r="F129" s="44"/>
      <c r="G129" s="23"/>
      <c r="H129" s="44" t="s">
        <v>70</v>
      </c>
      <c r="I129" s="59"/>
      <c r="J129" s="25"/>
      <c r="K129" s="63"/>
      <c r="L129" s="64"/>
      <c r="M129" s="64"/>
      <c r="N129" s="65">
        <f t="shared" si="0"/>
        <v>0</v>
      </c>
      <c r="O129" s="64"/>
      <c r="P129" s="64"/>
      <c r="Q129" s="64"/>
      <c r="R129" s="65">
        <f t="shared" si="1"/>
        <v>0</v>
      </c>
      <c r="S129" s="64"/>
      <c r="T129" s="64"/>
      <c r="U129" s="64"/>
      <c r="V129" s="65">
        <f t="shared" si="2"/>
        <v>0</v>
      </c>
      <c r="W129" s="64">
        <f t="shared" si="3"/>
        <v>0</v>
      </c>
      <c r="X129" s="64" t="str">
        <f t="shared" si="4"/>
        <v/>
      </c>
      <c r="Y129" s="64" t="str">
        <f t="shared" si="5"/>
        <v/>
      </c>
      <c r="Z129" s="64" t="str">
        <f t="shared" si="6"/>
        <v/>
      </c>
      <c r="AA129" s="64" t="str">
        <f t="shared" si="7"/>
        <v/>
      </c>
      <c r="AB129" s="64" t="str">
        <f t="shared" si="8"/>
        <v/>
      </c>
      <c r="AC129" s="64" t="str">
        <f t="shared" si="9"/>
        <v/>
      </c>
      <c r="AD129" s="47"/>
      <c r="AE129" s="47"/>
      <c r="AF129" s="47"/>
      <c r="AG129" s="47"/>
      <c r="AH129" s="47"/>
      <c r="AI129" s="35"/>
      <c r="AJ129" s="49" t="s">
        <v>57</v>
      </c>
      <c r="AK129" s="72"/>
      <c r="AL129" s="17"/>
      <c r="AM129" s="17"/>
      <c r="AN129" s="73"/>
      <c r="AO129" s="17"/>
      <c r="AP129" s="17"/>
      <c r="AQ129" s="17"/>
      <c r="AR129" s="17"/>
      <c r="AS129" s="17"/>
      <c r="AT129" s="17"/>
      <c r="AX129">
        <v>1</v>
      </c>
    </row>
    <row r="130" spans="1:50" ht="24" customHeight="1">
      <c r="A130" s="42">
        <v>126</v>
      </c>
      <c r="B130" s="43">
        <v>42217</v>
      </c>
      <c r="C130" s="44"/>
      <c r="D130" s="44" t="s">
        <v>82</v>
      </c>
      <c r="E130" s="44">
        <v>2</v>
      </c>
      <c r="F130" s="44"/>
      <c r="G130" s="23"/>
      <c r="H130" s="44" t="s">
        <v>70</v>
      </c>
      <c r="I130" s="59"/>
      <c r="J130" s="25"/>
      <c r="K130" s="63"/>
      <c r="L130" s="64"/>
      <c r="M130" s="64"/>
      <c r="N130" s="65">
        <f t="shared" si="0"/>
        <v>0</v>
      </c>
      <c r="O130" s="64"/>
      <c r="P130" s="64"/>
      <c r="Q130" s="64"/>
      <c r="R130" s="65">
        <f t="shared" si="1"/>
        <v>0</v>
      </c>
      <c r="S130" s="64"/>
      <c r="T130" s="64"/>
      <c r="U130" s="64"/>
      <c r="V130" s="65">
        <f t="shared" si="2"/>
        <v>0</v>
      </c>
      <c r="W130" s="64">
        <f t="shared" si="3"/>
        <v>0</v>
      </c>
      <c r="X130" s="64" t="str">
        <f t="shared" si="4"/>
        <v/>
      </c>
      <c r="Y130" s="64" t="str">
        <f t="shared" si="5"/>
        <v/>
      </c>
      <c r="Z130" s="64" t="str">
        <f t="shared" si="6"/>
        <v/>
      </c>
      <c r="AA130" s="64" t="str">
        <f t="shared" si="7"/>
        <v/>
      </c>
      <c r="AB130" s="64" t="str">
        <f t="shared" si="8"/>
        <v/>
      </c>
      <c r="AC130" s="64" t="str">
        <f t="shared" si="9"/>
        <v/>
      </c>
      <c r="AD130" s="47"/>
      <c r="AE130" s="47"/>
      <c r="AF130" s="47"/>
      <c r="AG130" s="47"/>
      <c r="AH130" s="47"/>
      <c r="AI130" s="35"/>
      <c r="AJ130" s="49" t="s">
        <v>57</v>
      </c>
      <c r="AK130" s="72"/>
      <c r="AL130" s="17"/>
      <c r="AM130" s="17"/>
      <c r="AN130" s="73"/>
      <c r="AO130" s="17"/>
      <c r="AP130" s="17"/>
      <c r="AQ130" s="17"/>
      <c r="AR130" s="17"/>
      <c r="AS130" s="17"/>
      <c r="AT130" s="17"/>
      <c r="AX130">
        <v>1</v>
      </c>
    </row>
    <row r="131" spans="1:50" ht="24" customHeight="1">
      <c r="A131" s="42">
        <v>127</v>
      </c>
      <c r="B131" s="43">
        <v>42218</v>
      </c>
      <c r="C131" s="44"/>
      <c r="D131" s="44" t="s">
        <v>82</v>
      </c>
      <c r="E131" s="44">
        <v>1</v>
      </c>
      <c r="F131" s="44"/>
      <c r="G131" s="23"/>
      <c r="H131" s="44" t="s">
        <v>70</v>
      </c>
      <c r="I131" s="59"/>
      <c r="J131" s="25"/>
      <c r="K131" s="63"/>
      <c r="L131" s="64"/>
      <c r="M131" s="64"/>
      <c r="N131" s="65">
        <f t="shared" si="0"/>
        <v>0</v>
      </c>
      <c r="O131" s="64"/>
      <c r="P131" s="64"/>
      <c r="Q131" s="64"/>
      <c r="R131" s="65">
        <f t="shared" si="1"/>
        <v>0</v>
      </c>
      <c r="S131" s="64"/>
      <c r="T131" s="64"/>
      <c r="U131" s="64"/>
      <c r="V131" s="65">
        <f t="shared" si="2"/>
        <v>0</v>
      </c>
      <c r="W131" s="64">
        <f t="shared" si="3"/>
        <v>0</v>
      </c>
      <c r="X131" s="64" t="str">
        <f t="shared" si="4"/>
        <v/>
      </c>
      <c r="Y131" s="64" t="str">
        <f t="shared" si="5"/>
        <v/>
      </c>
      <c r="Z131" s="64" t="str">
        <f t="shared" si="6"/>
        <v/>
      </c>
      <c r="AA131" s="64" t="str">
        <f t="shared" si="7"/>
        <v/>
      </c>
      <c r="AB131" s="64" t="str">
        <f t="shared" si="8"/>
        <v/>
      </c>
      <c r="AC131" s="64" t="str">
        <f t="shared" si="9"/>
        <v/>
      </c>
      <c r="AD131" s="47"/>
      <c r="AE131" s="47"/>
      <c r="AF131" s="47"/>
      <c r="AG131" s="47"/>
      <c r="AH131" s="47"/>
      <c r="AI131" s="35"/>
      <c r="AJ131" s="49" t="s">
        <v>57</v>
      </c>
      <c r="AK131" s="72"/>
      <c r="AL131" s="17"/>
      <c r="AM131" s="17"/>
      <c r="AN131" s="73"/>
      <c r="AO131" s="17"/>
      <c r="AP131" s="17"/>
      <c r="AQ131" s="17"/>
      <c r="AR131" s="17"/>
      <c r="AS131" s="17"/>
      <c r="AT131" s="17"/>
      <c r="AX131">
        <v>1</v>
      </c>
    </row>
    <row r="132" spans="1:50" ht="24" customHeight="1">
      <c r="A132" s="42">
        <v>128</v>
      </c>
      <c r="B132" s="43">
        <v>42219</v>
      </c>
      <c r="C132" s="44" t="s">
        <v>63</v>
      </c>
      <c r="D132" s="44" t="s">
        <v>82</v>
      </c>
      <c r="E132" s="44">
        <v>2</v>
      </c>
      <c r="F132" s="44"/>
      <c r="G132" s="23"/>
      <c r="H132" s="44" t="s">
        <v>70</v>
      </c>
      <c r="I132" s="59"/>
      <c r="J132" s="25"/>
      <c r="K132" s="63"/>
      <c r="L132" s="64"/>
      <c r="M132" s="64"/>
      <c r="N132" s="65">
        <f t="shared" si="0"/>
        <v>0</v>
      </c>
      <c r="O132" s="64"/>
      <c r="P132" s="64"/>
      <c r="Q132" s="64"/>
      <c r="R132" s="65">
        <f t="shared" si="1"/>
        <v>0</v>
      </c>
      <c r="S132" s="64"/>
      <c r="T132" s="64"/>
      <c r="U132" s="64"/>
      <c r="V132" s="65">
        <f t="shared" si="2"/>
        <v>0</v>
      </c>
      <c r="W132" s="64">
        <f t="shared" si="3"/>
        <v>0</v>
      </c>
      <c r="X132" s="64" t="str">
        <f t="shared" si="4"/>
        <v/>
      </c>
      <c r="Y132" s="64" t="str">
        <f t="shared" si="5"/>
        <v/>
      </c>
      <c r="Z132" s="64" t="str">
        <f t="shared" si="6"/>
        <v/>
      </c>
      <c r="AA132" s="64" t="str">
        <f t="shared" si="7"/>
        <v/>
      </c>
      <c r="AB132" s="64" t="str">
        <f t="shared" si="8"/>
        <v/>
      </c>
      <c r="AC132" s="64" t="str">
        <f t="shared" si="9"/>
        <v/>
      </c>
      <c r="AD132" s="47"/>
      <c r="AE132" s="47"/>
      <c r="AF132" s="47"/>
      <c r="AG132" s="47"/>
      <c r="AH132" s="47"/>
      <c r="AI132" s="35"/>
      <c r="AJ132" s="49" t="s">
        <v>57</v>
      </c>
      <c r="AK132" s="72"/>
      <c r="AL132" s="17"/>
      <c r="AM132" s="17"/>
      <c r="AN132" s="73"/>
      <c r="AO132" s="17"/>
      <c r="AP132" s="17"/>
      <c r="AQ132" s="17"/>
      <c r="AR132" s="17"/>
      <c r="AS132" s="17"/>
      <c r="AT132" s="17"/>
      <c r="AX132">
        <v>1</v>
      </c>
    </row>
    <row r="133" spans="1:50" ht="24" customHeight="1">
      <c r="A133" s="42">
        <v>129</v>
      </c>
      <c r="B133" s="43">
        <v>42220</v>
      </c>
      <c r="C133" s="44" t="s">
        <v>74</v>
      </c>
      <c r="D133" s="44" t="s">
        <v>82</v>
      </c>
      <c r="E133" s="44">
        <v>1</v>
      </c>
      <c r="F133" s="44"/>
      <c r="G133" s="23"/>
      <c r="H133" s="44" t="s">
        <v>70</v>
      </c>
      <c r="I133" s="59"/>
      <c r="J133" s="25"/>
      <c r="K133" s="63"/>
      <c r="L133" s="64"/>
      <c r="M133" s="64"/>
      <c r="N133" s="65">
        <f t="shared" si="0"/>
        <v>0</v>
      </c>
      <c r="O133" s="64"/>
      <c r="P133" s="64"/>
      <c r="Q133" s="64"/>
      <c r="R133" s="65">
        <f t="shared" si="1"/>
        <v>0</v>
      </c>
      <c r="S133" s="64"/>
      <c r="T133" s="64"/>
      <c r="U133" s="64"/>
      <c r="V133" s="65">
        <f t="shared" si="2"/>
        <v>0</v>
      </c>
      <c r="W133" s="64">
        <f t="shared" si="3"/>
        <v>0</v>
      </c>
      <c r="X133" s="64" t="str">
        <f t="shared" si="4"/>
        <v/>
      </c>
      <c r="Y133" s="64" t="str">
        <f t="shared" si="5"/>
        <v/>
      </c>
      <c r="Z133" s="64" t="str">
        <f t="shared" si="6"/>
        <v/>
      </c>
      <c r="AA133" s="64" t="str">
        <f t="shared" si="7"/>
        <v/>
      </c>
      <c r="AB133" s="64" t="str">
        <f t="shared" si="8"/>
        <v/>
      </c>
      <c r="AC133" s="64" t="str">
        <f t="shared" si="9"/>
        <v/>
      </c>
      <c r="AD133" s="47"/>
      <c r="AE133" s="47"/>
      <c r="AF133" s="47"/>
      <c r="AG133" s="47"/>
      <c r="AH133" s="47"/>
      <c r="AI133" s="35"/>
      <c r="AJ133" s="49" t="s">
        <v>57</v>
      </c>
      <c r="AK133" s="72"/>
      <c r="AL133" s="17"/>
      <c r="AM133" s="17"/>
      <c r="AN133" s="73"/>
      <c r="AO133" s="17"/>
      <c r="AP133" s="17"/>
      <c r="AQ133" s="17"/>
      <c r="AR133" s="17"/>
      <c r="AS133" s="17"/>
      <c r="AT133" s="17"/>
      <c r="AX133">
        <v>1</v>
      </c>
    </row>
    <row r="134" spans="1:50" ht="24" customHeight="1">
      <c r="A134" s="42">
        <v>130</v>
      </c>
      <c r="B134" s="43">
        <v>42221</v>
      </c>
      <c r="C134" s="44" t="s">
        <v>74</v>
      </c>
      <c r="D134" s="44" t="s">
        <v>82</v>
      </c>
      <c r="E134" s="44">
        <v>2</v>
      </c>
      <c r="F134" s="44"/>
      <c r="G134" s="23"/>
      <c r="H134" s="44" t="s">
        <v>70</v>
      </c>
      <c r="I134" s="59"/>
      <c r="J134" s="25"/>
      <c r="K134" s="63"/>
      <c r="L134" s="64"/>
      <c r="M134" s="64"/>
      <c r="N134" s="65">
        <f t="shared" si="0"/>
        <v>0</v>
      </c>
      <c r="O134" s="64"/>
      <c r="P134" s="64"/>
      <c r="Q134" s="64"/>
      <c r="R134" s="65">
        <f t="shared" si="1"/>
        <v>0</v>
      </c>
      <c r="S134" s="64"/>
      <c r="T134" s="64"/>
      <c r="U134" s="64"/>
      <c r="V134" s="65">
        <f t="shared" si="2"/>
        <v>0</v>
      </c>
      <c r="W134" s="64">
        <f t="shared" si="3"/>
        <v>0</v>
      </c>
      <c r="X134" s="64" t="str">
        <f t="shared" si="4"/>
        <v/>
      </c>
      <c r="Y134" s="64" t="str">
        <f t="shared" si="5"/>
        <v/>
      </c>
      <c r="Z134" s="64" t="str">
        <f t="shared" si="6"/>
        <v/>
      </c>
      <c r="AA134" s="64" t="str">
        <f t="shared" si="7"/>
        <v/>
      </c>
      <c r="AB134" s="64" t="str">
        <f t="shared" si="8"/>
        <v/>
      </c>
      <c r="AC134" s="64" t="str">
        <f t="shared" si="9"/>
        <v/>
      </c>
      <c r="AD134" s="47"/>
      <c r="AE134" s="47"/>
      <c r="AF134" s="47"/>
      <c r="AG134" s="47"/>
      <c r="AH134" s="47"/>
      <c r="AI134" s="35"/>
      <c r="AJ134" s="49" t="s">
        <v>57</v>
      </c>
      <c r="AK134" s="72"/>
      <c r="AL134" s="17"/>
      <c r="AM134" s="17"/>
      <c r="AN134" s="73"/>
      <c r="AO134" s="17"/>
      <c r="AP134" s="17"/>
      <c r="AQ134" s="17"/>
      <c r="AR134" s="17"/>
      <c r="AS134" s="17"/>
      <c r="AT134" s="17"/>
      <c r="AX134">
        <v>1</v>
      </c>
    </row>
    <row r="135" spans="1:50" ht="24" customHeight="1">
      <c r="A135" s="42">
        <v>131</v>
      </c>
      <c r="B135" s="43">
        <v>42222</v>
      </c>
      <c r="C135" s="44" t="s">
        <v>74</v>
      </c>
      <c r="D135" s="44" t="s">
        <v>82</v>
      </c>
      <c r="E135" s="44">
        <v>1</v>
      </c>
      <c r="F135" s="44"/>
      <c r="G135" s="23"/>
      <c r="H135" s="44" t="s">
        <v>70</v>
      </c>
      <c r="I135" s="59"/>
      <c r="J135" s="25"/>
      <c r="K135" s="63"/>
      <c r="L135" s="64"/>
      <c r="M135" s="64"/>
      <c r="N135" s="65">
        <f t="shared" si="0"/>
        <v>0</v>
      </c>
      <c r="O135" s="64"/>
      <c r="P135" s="64"/>
      <c r="Q135" s="64"/>
      <c r="R135" s="65">
        <f t="shared" si="1"/>
        <v>0</v>
      </c>
      <c r="S135" s="64"/>
      <c r="T135" s="64"/>
      <c r="U135" s="64"/>
      <c r="V135" s="65">
        <f t="shared" si="2"/>
        <v>0</v>
      </c>
      <c r="W135" s="64">
        <f t="shared" si="3"/>
        <v>0</v>
      </c>
      <c r="X135" s="64" t="str">
        <f t="shared" si="4"/>
        <v/>
      </c>
      <c r="Y135" s="64" t="str">
        <f t="shared" si="5"/>
        <v/>
      </c>
      <c r="Z135" s="64" t="str">
        <f t="shared" si="6"/>
        <v/>
      </c>
      <c r="AA135" s="64" t="str">
        <f t="shared" si="7"/>
        <v/>
      </c>
      <c r="AB135" s="64" t="str">
        <f t="shared" si="8"/>
        <v/>
      </c>
      <c r="AC135" s="64" t="str">
        <f t="shared" si="9"/>
        <v/>
      </c>
      <c r="AD135" s="47"/>
      <c r="AE135" s="47"/>
      <c r="AF135" s="47"/>
      <c r="AG135" s="47"/>
      <c r="AH135" s="47"/>
      <c r="AI135" s="35"/>
      <c r="AJ135" s="49" t="s">
        <v>57</v>
      </c>
      <c r="AK135" s="72"/>
      <c r="AL135" s="17"/>
      <c r="AM135" s="17"/>
      <c r="AN135" s="73"/>
      <c r="AO135" s="17"/>
      <c r="AP135" s="17"/>
      <c r="AQ135" s="17"/>
      <c r="AR135" s="17"/>
      <c r="AS135" s="17"/>
      <c r="AT135" s="17"/>
      <c r="AX135">
        <v>1</v>
      </c>
    </row>
    <row r="136" spans="1:50" ht="24" customHeight="1">
      <c r="A136" s="42">
        <v>132</v>
      </c>
      <c r="B136" s="43">
        <v>42223</v>
      </c>
      <c r="C136" s="44" t="s">
        <v>74</v>
      </c>
      <c r="D136" s="44" t="s">
        <v>82</v>
      </c>
      <c r="E136" s="44">
        <v>2</v>
      </c>
      <c r="F136" s="44"/>
      <c r="G136" s="23"/>
      <c r="H136" s="44" t="s">
        <v>70</v>
      </c>
      <c r="I136" s="59"/>
      <c r="J136" s="25"/>
      <c r="K136" s="63"/>
      <c r="L136" s="64"/>
      <c r="M136" s="64"/>
      <c r="N136" s="65">
        <f t="shared" si="0"/>
        <v>0</v>
      </c>
      <c r="O136" s="64"/>
      <c r="P136" s="64"/>
      <c r="Q136" s="64"/>
      <c r="R136" s="65">
        <f t="shared" si="1"/>
        <v>0</v>
      </c>
      <c r="S136" s="64"/>
      <c r="T136" s="64"/>
      <c r="U136" s="64"/>
      <c r="V136" s="65">
        <f t="shared" si="2"/>
        <v>0</v>
      </c>
      <c r="W136" s="64">
        <f t="shared" si="3"/>
        <v>0</v>
      </c>
      <c r="X136" s="64" t="str">
        <f t="shared" si="4"/>
        <v/>
      </c>
      <c r="Y136" s="64" t="str">
        <f t="shared" si="5"/>
        <v/>
      </c>
      <c r="Z136" s="64" t="str">
        <f t="shared" si="6"/>
        <v/>
      </c>
      <c r="AA136" s="64" t="str">
        <f t="shared" si="7"/>
        <v/>
      </c>
      <c r="AB136" s="64" t="str">
        <f t="shared" si="8"/>
        <v/>
      </c>
      <c r="AC136" s="64" t="str">
        <f t="shared" si="9"/>
        <v/>
      </c>
      <c r="AD136" s="47"/>
      <c r="AE136" s="47"/>
      <c r="AF136" s="47"/>
      <c r="AG136" s="47"/>
      <c r="AH136" s="47"/>
      <c r="AI136" s="35"/>
      <c r="AJ136" s="49" t="s">
        <v>57</v>
      </c>
      <c r="AK136" s="72"/>
      <c r="AL136" s="17"/>
      <c r="AM136" s="17"/>
      <c r="AN136" s="73"/>
      <c r="AO136" s="17"/>
      <c r="AP136" s="17"/>
      <c r="AQ136" s="17"/>
      <c r="AR136" s="17"/>
      <c r="AS136" s="17"/>
      <c r="AT136" s="17"/>
      <c r="AX136">
        <v>1</v>
      </c>
    </row>
    <row r="137" spans="1:50" ht="24" customHeight="1">
      <c r="A137" s="42">
        <v>133</v>
      </c>
      <c r="B137" s="43">
        <v>42224</v>
      </c>
      <c r="C137" s="44" t="s">
        <v>74</v>
      </c>
      <c r="D137" s="44" t="s">
        <v>82</v>
      </c>
      <c r="E137" s="44">
        <v>1</v>
      </c>
      <c r="F137" s="44"/>
      <c r="G137" s="23"/>
      <c r="H137" s="44" t="s">
        <v>70</v>
      </c>
      <c r="I137" s="59"/>
      <c r="J137" s="25"/>
      <c r="K137" s="63"/>
      <c r="L137" s="64"/>
      <c r="M137" s="64"/>
      <c r="N137" s="65">
        <f t="shared" si="0"/>
        <v>0</v>
      </c>
      <c r="O137" s="64"/>
      <c r="P137" s="64"/>
      <c r="Q137" s="64"/>
      <c r="R137" s="65">
        <f t="shared" si="1"/>
        <v>0</v>
      </c>
      <c r="S137" s="64"/>
      <c r="T137" s="64"/>
      <c r="U137" s="64"/>
      <c r="V137" s="65">
        <f t="shared" si="2"/>
        <v>0</v>
      </c>
      <c r="W137" s="64">
        <f t="shared" si="3"/>
        <v>0</v>
      </c>
      <c r="X137" s="64" t="str">
        <f t="shared" si="4"/>
        <v/>
      </c>
      <c r="Y137" s="64" t="str">
        <f t="shared" si="5"/>
        <v/>
      </c>
      <c r="Z137" s="64" t="str">
        <f t="shared" si="6"/>
        <v/>
      </c>
      <c r="AA137" s="64" t="str">
        <f t="shared" si="7"/>
        <v/>
      </c>
      <c r="AB137" s="64" t="str">
        <f t="shared" si="8"/>
        <v/>
      </c>
      <c r="AC137" s="64" t="str">
        <f t="shared" si="9"/>
        <v/>
      </c>
      <c r="AD137" s="47"/>
      <c r="AE137" s="47"/>
      <c r="AF137" s="47"/>
      <c r="AG137" s="47"/>
      <c r="AH137" s="47"/>
      <c r="AI137" s="35"/>
      <c r="AJ137" s="49" t="s">
        <v>57</v>
      </c>
      <c r="AK137" s="72"/>
      <c r="AL137" s="17"/>
      <c r="AM137" s="17"/>
      <c r="AN137" s="73"/>
      <c r="AO137" s="17"/>
      <c r="AP137" s="17"/>
      <c r="AQ137" s="17"/>
      <c r="AR137" s="17"/>
      <c r="AS137" s="17"/>
      <c r="AT137" s="17"/>
      <c r="AX137">
        <v>1</v>
      </c>
    </row>
    <row r="138" spans="1:50" ht="24" customHeight="1">
      <c r="A138" s="42">
        <v>134</v>
      </c>
      <c r="B138" s="43">
        <v>42225</v>
      </c>
      <c r="C138" s="44" t="s">
        <v>74</v>
      </c>
      <c r="D138" s="44" t="s">
        <v>82</v>
      </c>
      <c r="E138" s="44">
        <v>2</v>
      </c>
      <c r="F138" s="44"/>
      <c r="G138" s="23"/>
      <c r="H138" s="44" t="s">
        <v>70</v>
      </c>
      <c r="I138" s="59"/>
      <c r="J138" s="25"/>
      <c r="K138" s="63"/>
      <c r="L138" s="64"/>
      <c r="M138" s="64"/>
      <c r="N138" s="65">
        <f t="shared" si="0"/>
        <v>0</v>
      </c>
      <c r="O138" s="64"/>
      <c r="P138" s="64"/>
      <c r="Q138" s="64"/>
      <c r="R138" s="65">
        <f t="shared" si="1"/>
        <v>0</v>
      </c>
      <c r="S138" s="64"/>
      <c r="T138" s="64"/>
      <c r="U138" s="64"/>
      <c r="V138" s="65">
        <f t="shared" si="2"/>
        <v>0</v>
      </c>
      <c r="W138" s="64">
        <f t="shared" si="3"/>
        <v>0</v>
      </c>
      <c r="X138" s="64" t="str">
        <f t="shared" si="4"/>
        <v/>
      </c>
      <c r="Y138" s="64" t="str">
        <f t="shared" si="5"/>
        <v/>
      </c>
      <c r="Z138" s="64" t="str">
        <f t="shared" si="6"/>
        <v/>
      </c>
      <c r="AA138" s="64" t="str">
        <f t="shared" si="7"/>
        <v/>
      </c>
      <c r="AB138" s="64" t="str">
        <f t="shared" si="8"/>
        <v/>
      </c>
      <c r="AC138" s="64" t="str">
        <f t="shared" si="9"/>
        <v/>
      </c>
      <c r="AD138" s="47"/>
      <c r="AE138" s="47"/>
      <c r="AF138" s="47"/>
      <c r="AG138" s="47"/>
      <c r="AH138" s="47"/>
      <c r="AI138" s="35"/>
      <c r="AJ138" s="49" t="s">
        <v>57</v>
      </c>
      <c r="AK138" s="72"/>
      <c r="AL138" s="17"/>
      <c r="AM138" s="17"/>
      <c r="AN138" s="73"/>
      <c r="AO138" s="17"/>
      <c r="AP138" s="17"/>
      <c r="AQ138" s="17"/>
      <c r="AR138" s="17"/>
      <c r="AS138" s="17"/>
      <c r="AT138" s="17"/>
      <c r="AX138">
        <v>1</v>
      </c>
    </row>
    <row r="139" spans="1:50" ht="24" customHeight="1">
      <c r="A139" s="42">
        <v>135</v>
      </c>
      <c r="B139" s="43">
        <v>42226</v>
      </c>
      <c r="C139" s="44" t="s">
        <v>74</v>
      </c>
      <c r="D139" s="44" t="s">
        <v>82</v>
      </c>
      <c r="E139" s="44">
        <v>1</v>
      </c>
      <c r="F139" s="44"/>
      <c r="G139" s="23"/>
      <c r="H139" s="44" t="s">
        <v>70</v>
      </c>
      <c r="I139" s="59"/>
      <c r="J139" s="25"/>
      <c r="K139" s="63"/>
      <c r="L139" s="64"/>
      <c r="M139" s="64"/>
      <c r="N139" s="65">
        <f t="shared" si="0"/>
        <v>0</v>
      </c>
      <c r="O139" s="64"/>
      <c r="P139" s="64"/>
      <c r="Q139" s="64"/>
      <c r="R139" s="65">
        <f t="shared" si="1"/>
        <v>0</v>
      </c>
      <c r="S139" s="64"/>
      <c r="T139" s="64"/>
      <c r="U139" s="64"/>
      <c r="V139" s="65">
        <f t="shared" si="2"/>
        <v>0</v>
      </c>
      <c r="W139" s="64">
        <f t="shared" si="3"/>
        <v>0</v>
      </c>
      <c r="X139" s="64" t="str">
        <f t="shared" si="4"/>
        <v/>
      </c>
      <c r="Y139" s="64" t="str">
        <f t="shared" si="5"/>
        <v/>
      </c>
      <c r="Z139" s="64" t="str">
        <f t="shared" si="6"/>
        <v/>
      </c>
      <c r="AA139" s="64" t="str">
        <f t="shared" si="7"/>
        <v/>
      </c>
      <c r="AB139" s="64" t="str">
        <f t="shared" si="8"/>
        <v/>
      </c>
      <c r="AC139" s="64" t="str">
        <f t="shared" si="9"/>
        <v/>
      </c>
      <c r="AD139" s="47"/>
      <c r="AE139" s="47"/>
      <c r="AF139" s="47"/>
      <c r="AG139" s="47"/>
      <c r="AH139" s="47"/>
      <c r="AI139" s="35"/>
      <c r="AJ139" s="49" t="s">
        <v>57</v>
      </c>
      <c r="AK139" s="72"/>
      <c r="AL139" s="17"/>
      <c r="AM139" s="17"/>
      <c r="AN139" s="73"/>
      <c r="AO139" s="17"/>
      <c r="AP139" s="17"/>
      <c r="AQ139" s="17"/>
      <c r="AR139" s="17"/>
      <c r="AS139" s="17"/>
      <c r="AT139" s="17"/>
      <c r="AX139">
        <v>1</v>
      </c>
    </row>
    <row r="140" spans="1:50" ht="24" customHeight="1">
      <c r="A140" s="42">
        <v>136</v>
      </c>
      <c r="B140" s="43">
        <v>42227</v>
      </c>
      <c r="C140" s="44"/>
      <c r="D140" s="44" t="s">
        <v>82</v>
      </c>
      <c r="E140" s="44">
        <v>2</v>
      </c>
      <c r="F140" s="44"/>
      <c r="G140" s="23"/>
      <c r="H140" s="44" t="s">
        <v>70</v>
      </c>
      <c r="I140" s="59"/>
      <c r="J140" s="25"/>
      <c r="K140" s="63"/>
      <c r="L140" s="64"/>
      <c r="M140" s="64"/>
      <c r="N140" s="65">
        <f t="shared" si="0"/>
        <v>0</v>
      </c>
      <c r="O140" s="64"/>
      <c r="P140" s="64"/>
      <c r="Q140" s="64"/>
      <c r="R140" s="65">
        <f t="shared" si="1"/>
        <v>0</v>
      </c>
      <c r="S140" s="64"/>
      <c r="T140" s="64"/>
      <c r="U140" s="64"/>
      <c r="V140" s="65">
        <f t="shared" si="2"/>
        <v>0</v>
      </c>
      <c r="W140" s="64">
        <f t="shared" si="3"/>
        <v>0</v>
      </c>
      <c r="X140" s="64" t="str">
        <f t="shared" si="4"/>
        <v/>
      </c>
      <c r="Y140" s="64" t="str">
        <f t="shared" si="5"/>
        <v/>
      </c>
      <c r="Z140" s="64" t="str">
        <f t="shared" si="6"/>
        <v/>
      </c>
      <c r="AA140" s="64" t="str">
        <f t="shared" si="7"/>
        <v/>
      </c>
      <c r="AB140" s="64" t="str">
        <f t="shared" si="8"/>
        <v/>
      </c>
      <c r="AC140" s="64" t="str">
        <f t="shared" si="9"/>
        <v/>
      </c>
      <c r="AD140" s="47"/>
      <c r="AE140" s="47"/>
      <c r="AF140" s="47"/>
      <c r="AG140" s="47"/>
      <c r="AH140" s="47"/>
      <c r="AI140" s="35"/>
      <c r="AJ140" s="49" t="s">
        <v>57</v>
      </c>
      <c r="AK140" s="72"/>
      <c r="AL140" s="17"/>
      <c r="AM140" s="17"/>
      <c r="AN140" s="73"/>
      <c r="AO140" s="17"/>
      <c r="AP140" s="17"/>
      <c r="AQ140" s="17"/>
      <c r="AR140" s="17"/>
      <c r="AS140" s="17"/>
      <c r="AT140" s="17"/>
      <c r="AX140">
        <v>1</v>
      </c>
    </row>
    <row r="141" spans="1:50" ht="24" customHeight="1">
      <c r="A141" s="42">
        <v>137</v>
      </c>
      <c r="B141" s="43">
        <v>42228</v>
      </c>
      <c r="C141" s="44"/>
      <c r="D141" s="44" t="s">
        <v>82</v>
      </c>
      <c r="E141" s="44">
        <v>1</v>
      </c>
      <c r="F141" s="44"/>
      <c r="G141" s="23"/>
      <c r="H141" s="44" t="s">
        <v>70</v>
      </c>
      <c r="I141" s="59"/>
      <c r="J141" s="25"/>
      <c r="K141" s="63"/>
      <c r="L141" s="64"/>
      <c r="M141" s="64"/>
      <c r="N141" s="65">
        <f t="shared" si="0"/>
        <v>0</v>
      </c>
      <c r="O141" s="64"/>
      <c r="P141" s="64"/>
      <c r="Q141" s="64"/>
      <c r="R141" s="65">
        <f t="shared" si="1"/>
        <v>0</v>
      </c>
      <c r="S141" s="64"/>
      <c r="T141" s="64"/>
      <c r="U141" s="64"/>
      <c r="V141" s="65">
        <f t="shared" si="2"/>
        <v>0</v>
      </c>
      <c r="W141" s="64">
        <f t="shared" si="3"/>
        <v>0</v>
      </c>
      <c r="X141" s="64" t="str">
        <f t="shared" si="4"/>
        <v/>
      </c>
      <c r="Y141" s="64" t="str">
        <f t="shared" si="5"/>
        <v/>
      </c>
      <c r="Z141" s="64" t="str">
        <f t="shared" si="6"/>
        <v/>
      </c>
      <c r="AA141" s="64" t="str">
        <f t="shared" si="7"/>
        <v/>
      </c>
      <c r="AB141" s="64" t="str">
        <f t="shared" si="8"/>
        <v/>
      </c>
      <c r="AC141" s="64" t="str">
        <f t="shared" si="9"/>
        <v/>
      </c>
      <c r="AD141" s="47"/>
      <c r="AE141" s="47"/>
      <c r="AF141" s="47"/>
      <c r="AG141" s="47"/>
      <c r="AH141" s="47"/>
      <c r="AI141" s="35"/>
      <c r="AJ141" s="49" t="s">
        <v>57</v>
      </c>
      <c r="AK141" s="72"/>
      <c r="AL141" s="17"/>
      <c r="AM141" s="17"/>
      <c r="AN141" s="73"/>
      <c r="AO141" s="17"/>
      <c r="AP141" s="17"/>
      <c r="AQ141" s="17"/>
      <c r="AR141" s="17"/>
      <c r="AS141" s="17"/>
      <c r="AT141" s="17"/>
      <c r="AX141">
        <v>1</v>
      </c>
    </row>
    <row r="142" spans="1:50" ht="24" customHeight="1">
      <c r="A142" s="42">
        <v>138</v>
      </c>
      <c r="B142" s="43">
        <v>42229</v>
      </c>
      <c r="C142" s="44"/>
      <c r="D142" s="44" t="s">
        <v>82</v>
      </c>
      <c r="E142" s="44">
        <v>2</v>
      </c>
      <c r="F142" s="44"/>
      <c r="G142" s="23"/>
      <c r="H142" s="44" t="s">
        <v>70</v>
      </c>
      <c r="I142" s="59"/>
      <c r="J142" s="25"/>
      <c r="K142" s="63"/>
      <c r="L142" s="64"/>
      <c r="M142" s="64"/>
      <c r="N142" s="65">
        <f t="shared" si="0"/>
        <v>0</v>
      </c>
      <c r="O142" s="64"/>
      <c r="P142" s="64"/>
      <c r="Q142" s="64"/>
      <c r="R142" s="65">
        <f t="shared" si="1"/>
        <v>0</v>
      </c>
      <c r="S142" s="64"/>
      <c r="T142" s="64"/>
      <c r="U142" s="64"/>
      <c r="V142" s="65">
        <f t="shared" si="2"/>
        <v>0</v>
      </c>
      <c r="W142" s="64">
        <f t="shared" si="3"/>
        <v>0</v>
      </c>
      <c r="X142" s="64" t="str">
        <f t="shared" si="4"/>
        <v/>
      </c>
      <c r="Y142" s="64" t="str">
        <f t="shared" si="5"/>
        <v/>
      </c>
      <c r="Z142" s="64" t="str">
        <f t="shared" si="6"/>
        <v/>
      </c>
      <c r="AA142" s="64" t="str">
        <f t="shared" si="7"/>
        <v/>
      </c>
      <c r="AB142" s="64" t="str">
        <f t="shared" si="8"/>
        <v/>
      </c>
      <c r="AC142" s="64" t="str">
        <f t="shared" si="9"/>
        <v/>
      </c>
      <c r="AD142" s="47"/>
      <c r="AE142" s="47"/>
      <c r="AF142" s="47"/>
      <c r="AG142" s="47"/>
      <c r="AH142" s="47"/>
      <c r="AI142" s="35"/>
      <c r="AJ142" s="49" t="s">
        <v>57</v>
      </c>
      <c r="AK142" s="72"/>
      <c r="AL142" s="17"/>
      <c r="AM142" s="17"/>
      <c r="AN142" s="73"/>
      <c r="AO142" s="17"/>
      <c r="AP142" s="17"/>
      <c r="AQ142" s="17"/>
      <c r="AR142" s="17"/>
      <c r="AS142" s="17"/>
      <c r="AT142" s="17"/>
      <c r="AX142">
        <v>1</v>
      </c>
    </row>
    <row r="143" spans="1:50" ht="24" customHeight="1">
      <c r="A143" s="42">
        <v>139</v>
      </c>
      <c r="B143" s="43">
        <v>42230</v>
      </c>
      <c r="C143" s="44"/>
      <c r="D143" s="44" t="s">
        <v>82</v>
      </c>
      <c r="E143" s="44">
        <v>1</v>
      </c>
      <c r="F143" s="44"/>
      <c r="G143" s="23"/>
      <c r="H143" s="44" t="s">
        <v>70</v>
      </c>
      <c r="I143" s="59"/>
      <c r="J143" s="25"/>
      <c r="K143" s="63"/>
      <c r="L143" s="64"/>
      <c r="M143" s="64"/>
      <c r="N143" s="65">
        <f t="shared" si="0"/>
        <v>0</v>
      </c>
      <c r="O143" s="64"/>
      <c r="P143" s="64"/>
      <c r="Q143" s="64"/>
      <c r="R143" s="65">
        <f t="shared" si="1"/>
        <v>0</v>
      </c>
      <c r="S143" s="64"/>
      <c r="T143" s="64"/>
      <c r="U143" s="64"/>
      <c r="V143" s="65">
        <f t="shared" si="2"/>
        <v>0</v>
      </c>
      <c r="W143" s="64">
        <f t="shared" si="3"/>
        <v>0</v>
      </c>
      <c r="X143" s="64" t="str">
        <f t="shared" si="4"/>
        <v/>
      </c>
      <c r="Y143" s="64" t="str">
        <f t="shared" si="5"/>
        <v/>
      </c>
      <c r="Z143" s="64" t="str">
        <f t="shared" si="6"/>
        <v/>
      </c>
      <c r="AA143" s="64" t="str">
        <f t="shared" si="7"/>
        <v/>
      </c>
      <c r="AB143" s="64" t="str">
        <f t="shared" si="8"/>
        <v/>
      </c>
      <c r="AC143" s="64" t="str">
        <f t="shared" si="9"/>
        <v/>
      </c>
      <c r="AD143" s="47"/>
      <c r="AE143" s="47"/>
      <c r="AF143" s="47"/>
      <c r="AG143" s="47"/>
      <c r="AH143" s="47"/>
      <c r="AI143" s="35"/>
      <c r="AJ143" s="49" t="s">
        <v>57</v>
      </c>
      <c r="AK143" s="72"/>
      <c r="AL143" s="17"/>
      <c r="AM143" s="17"/>
      <c r="AN143" s="73"/>
      <c r="AO143" s="17"/>
      <c r="AP143" s="17"/>
      <c r="AQ143" s="17"/>
      <c r="AR143" s="17"/>
      <c r="AS143" s="17"/>
      <c r="AT143" s="17"/>
      <c r="AX143">
        <v>1</v>
      </c>
    </row>
    <row r="144" spans="1:50" ht="24" customHeight="1">
      <c r="A144" s="42">
        <v>140</v>
      </c>
      <c r="B144" s="43">
        <v>42231</v>
      </c>
      <c r="C144" s="44"/>
      <c r="D144" s="44" t="s">
        <v>82</v>
      </c>
      <c r="E144" s="44">
        <v>2</v>
      </c>
      <c r="F144" s="44"/>
      <c r="G144" s="23"/>
      <c r="H144" s="44" t="s">
        <v>70</v>
      </c>
      <c r="I144" s="59"/>
      <c r="J144" s="25"/>
      <c r="K144" s="63"/>
      <c r="L144" s="64"/>
      <c r="M144" s="64"/>
      <c r="N144" s="65">
        <f t="shared" si="0"/>
        <v>0</v>
      </c>
      <c r="O144" s="64"/>
      <c r="P144" s="64"/>
      <c r="Q144" s="64"/>
      <c r="R144" s="65">
        <f t="shared" si="1"/>
        <v>0</v>
      </c>
      <c r="S144" s="64"/>
      <c r="T144" s="64"/>
      <c r="U144" s="64"/>
      <c r="V144" s="65">
        <f t="shared" si="2"/>
        <v>0</v>
      </c>
      <c r="W144" s="64">
        <f t="shared" si="3"/>
        <v>0</v>
      </c>
      <c r="X144" s="64" t="str">
        <f t="shared" si="4"/>
        <v/>
      </c>
      <c r="Y144" s="64" t="str">
        <f t="shared" si="5"/>
        <v/>
      </c>
      <c r="Z144" s="64" t="str">
        <f t="shared" si="6"/>
        <v/>
      </c>
      <c r="AA144" s="64" t="str">
        <f t="shared" si="7"/>
        <v/>
      </c>
      <c r="AB144" s="64" t="str">
        <f t="shared" si="8"/>
        <v/>
      </c>
      <c r="AC144" s="64" t="str">
        <f t="shared" si="9"/>
        <v/>
      </c>
      <c r="AD144" s="47"/>
      <c r="AE144" s="47"/>
      <c r="AF144" s="47"/>
      <c r="AG144" s="47"/>
      <c r="AH144" s="47"/>
      <c r="AI144" s="35"/>
      <c r="AJ144" s="49" t="s">
        <v>57</v>
      </c>
      <c r="AK144" s="72"/>
      <c r="AL144" s="17"/>
      <c r="AM144" s="17"/>
      <c r="AN144" s="73"/>
      <c r="AO144" s="17"/>
      <c r="AP144" s="17"/>
      <c r="AQ144" s="17"/>
      <c r="AR144" s="17"/>
      <c r="AS144" s="17"/>
      <c r="AT144" s="17"/>
      <c r="AX144">
        <v>1</v>
      </c>
    </row>
    <row r="145" spans="1:50" ht="24" customHeight="1">
      <c r="A145" s="42">
        <v>141</v>
      </c>
      <c r="B145" s="43">
        <v>42232</v>
      </c>
      <c r="C145" s="44"/>
      <c r="D145" s="44" t="s">
        <v>82</v>
      </c>
      <c r="E145" s="44">
        <v>1</v>
      </c>
      <c r="F145" s="44"/>
      <c r="G145" s="23"/>
      <c r="H145" s="44" t="s">
        <v>70</v>
      </c>
      <c r="I145" s="59"/>
      <c r="J145" s="25"/>
      <c r="K145" s="63"/>
      <c r="L145" s="64"/>
      <c r="M145" s="64"/>
      <c r="N145" s="65">
        <f t="shared" si="0"/>
        <v>0</v>
      </c>
      <c r="O145" s="64"/>
      <c r="P145" s="64"/>
      <c r="Q145" s="64"/>
      <c r="R145" s="65">
        <f t="shared" si="1"/>
        <v>0</v>
      </c>
      <c r="S145" s="64"/>
      <c r="T145" s="64"/>
      <c r="U145" s="64"/>
      <c r="V145" s="65">
        <f t="shared" si="2"/>
        <v>0</v>
      </c>
      <c r="W145" s="64">
        <f t="shared" si="3"/>
        <v>0</v>
      </c>
      <c r="X145" s="64" t="str">
        <f t="shared" si="4"/>
        <v/>
      </c>
      <c r="Y145" s="64" t="str">
        <f t="shared" si="5"/>
        <v/>
      </c>
      <c r="Z145" s="64" t="str">
        <f t="shared" si="6"/>
        <v/>
      </c>
      <c r="AA145" s="64" t="str">
        <f t="shared" si="7"/>
        <v/>
      </c>
      <c r="AB145" s="64" t="str">
        <f t="shared" si="8"/>
        <v/>
      </c>
      <c r="AC145" s="64" t="str">
        <f t="shared" si="9"/>
        <v/>
      </c>
      <c r="AD145" s="47"/>
      <c r="AE145" s="47"/>
      <c r="AF145" s="47"/>
      <c r="AG145" s="47"/>
      <c r="AH145" s="47"/>
      <c r="AI145" s="35"/>
      <c r="AJ145" s="49" t="s">
        <v>57</v>
      </c>
      <c r="AK145" s="72"/>
      <c r="AL145" s="17"/>
      <c r="AM145" s="17"/>
      <c r="AN145" s="73"/>
      <c r="AO145" s="17"/>
      <c r="AP145" s="17"/>
      <c r="AQ145" s="17"/>
      <c r="AR145" s="17"/>
      <c r="AS145" s="17"/>
      <c r="AT145" s="17"/>
      <c r="AX145">
        <v>1</v>
      </c>
    </row>
    <row r="146" spans="1:50" ht="24" customHeight="1">
      <c r="A146" s="42">
        <v>142</v>
      </c>
      <c r="B146" s="43">
        <v>42233</v>
      </c>
      <c r="C146" s="44"/>
      <c r="D146" s="44" t="s">
        <v>82</v>
      </c>
      <c r="E146" s="44">
        <v>2</v>
      </c>
      <c r="F146" s="44"/>
      <c r="G146" s="23"/>
      <c r="H146" s="44" t="s">
        <v>70</v>
      </c>
      <c r="I146" s="59"/>
      <c r="J146" s="25"/>
      <c r="K146" s="63"/>
      <c r="L146" s="64"/>
      <c r="M146" s="64"/>
      <c r="N146" s="65">
        <f t="shared" si="0"/>
        <v>0</v>
      </c>
      <c r="O146" s="64"/>
      <c r="P146" s="64"/>
      <c r="Q146" s="64"/>
      <c r="R146" s="65">
        <f t="shared" si="1"/>
        <v>0</v>
      </c>
      <c r="S146" s="64"/>
      <c r="T146" s="64"/>
      <c r="U146" s="64"/>
      <c r="V146" s="65">
        <f t="shared" si="2"/>
        <v>0</v>
      </c>
      <c r="W146" s="64">
        <f t="shared" si="3"/>
        <v>0</v>
      </c>
      <c r="X146" s="64" t="str">
        <f t="shared" si="4"/>
        <v/>
      </c>
      <c r="Y146" s="64" t="str">
        <f t="shared" si="5"/>
        <v/>
      </c>
      <c r="Z146" s="64" t="str">
        <f t="shared" si="6"/>
        <v/>
      </c>
      <c r="AA146" s="64" t="str">
        <f t="shared" si="7"/>
        <v/>
      </c>
      <c r="AB146" s="64" t="str">
        <f t="shared" si="8"/>
        <v/>
      </c>
      <c r="AC146" s="64" t="str">
        <f t="shared" si="9"/>
        <v/>
      </c>
      <c r="AD146" s="47"/>
      <c r="AE146" s="47"/>
      <c r="AF146" s="47"/>
      <c r="AG146" s="47"/>
      <c r="AH146" s="47"/>
      <c r="AI146" s="35"/>
      <c r="AJ146" s="49" t="s">
        <v>57</v>
      </c>
      <c r="AK146" s="72"/>
      <c r="AL146" s="17"/>
      <c r="AM146" s="17"/>
      <c r="AN146" s="73"/>
      <c r="AO146" s="17"/>
      <c r="AP146" s="17"/>
      <c r="AQ146" s="17"/>
      <c r="AR146" s="17"/>
      <c r="AS146" s="17"/>
      <c r="AT146" s="17"/>
      <c r="AX146">
        <v>1</v>
      </c>
    </row>
    <row r="147" spans="1:50" ht="24" customHeight="1">
      <c r="A147" s="42">
        <v>143</v>
      </c>
      <c r="B147" s="43">
        <v>42234</v>
      </c>
      <c r="C147" s="44"/>
      <c r="D147" s="44" t="s">
        <v>82</v>
      </c>
      <c r="E147" s="44">
        <v>1</v>
      </c>
      <c r="F147" s="44"/>
      <c r="G147" s="23"/>
      <c r="H147" s="44" t="s">
        <v>70</v>
      </c>
      <c r="I147" s="59"/>
      <c r="J147" s="25"/>
      <c r="K147" s="63"/>
      <c r="L147" s="64"/>
      <c r="M147" s="64"/>
      <c r="N147" s="65">
        <f t="shared" si="0"/>
        <v>0</v>
      </c>
      <c r="O147" s="64"/>
      <c r="P147" s="64"/>
      <c r="Q147" s="64"/>
      <c r="R147" s="65">
        <f t="shared" si="1"/>
        <v>0</v>
      </c>
      <c r="S147" s="64"/>
      <c r="T147" s="64"/>
      <c r="U147" s="64"/>
      <c r="V147" s="65">
        <f t="shared" si="2"/>
        <v>0</v>
      </c>
      <c r="W147" s="64">
        <f t="shared" si="3"/>
        <v>0</v>
      </c>
      <c r="X147" s="64" t="str">
        <f t="shared" si="4"/>
        <v/>
      </c>
      <c r="Y147" s="64" t="str">
        <f t="shared" si="5"/>
        <v/>
      </c>
      <c r="Z147" s="64" t="str">
        <f t="shared" si="6"/>
        <v/>
      </c>
      <c r="AA147" s="64" t="str">
        <f t="shared" si="7"/>
        <v/>
      </c>
      <c r="AB147" s="64" t="str">
        <f t="shared" si="8"/>
        <v/>
      </c>
      <c r="AC147" s="64" t="str">
        <f t="shared" si="9"/>
        <v/>
      </c>
      <c r="AD147" s="47"/>
      <c r="AE147" s="47"/>
      <c r="AF147" s="47"/>
      <c r="AG147" s="47"/>
      <c r="AH147" s="47"/>
      <c r="AI147" s="35"/>
      <c r="AJ147" s="49" t="s">
        <v>57</v>
      </c>
      <c r="AK147" s="72"/>
      <c r="AL147" s="17"/>
      <c r="AM147" s="17"/>
      <c r="AN147" s="73"/>
      <c r="AO147" s="17"/>
      <c r="AP147" s="17"/>
      <c r="AQ147" s="17"/>
      <c r="AR147" s="17"/>
      <c r="AS147" s="17"/>
      <c r="AT147" s="17"/>
      <c r="AX147">
        <v>1</v>
      </c>
    </row>
    <row r="148" spans="1:50" ht="24" customHeight="1">
      <c r="A148" s="42">
        <v>144</v>
      </c>
      <c r="B148" s="43">
        <v>42235</v>
      </c>
      <c r="C148" s="44"/>
      <c r="D148" s="44" t="s">
        <v>82</v>
      </c>
      <c r="E148" s="44">
        <v>2</v>
      </c>
      <c r="F148" s="44"/>
      <c r="G148" s="23"/>
      <c r="H148" s="44" t="s">
        <v>70</v>
      </c>
      <c r="I148" s="59"/>
      <c r="J148" s="25"/>
      <c r="K148" s="63"/>
      <c r="L148" s="64"/>
      <c r="M148" s="64"/>
      <c r="N148" s="65">
        <f t="shared" si="0"/>
        <v>0</v>
      </c>
      <c r="O148" s="64"/>
      <c r="P148" s="64"/>
      <c r="Q148" s="64"/>
      <c r="R148" s="65">
        <f t="shared" si="1"/>
        <v>0</v>
      </c>
      <c r="S148" s="64"/>
      <c r="T148" s="64"/>
      <c r="U148" s="64"/>
      <c r="V148" s="65">
        <f t="shared" si="2"/>
        <v>0</v>
      </c>
      <c r="W148" s="64">
        <f t="shared" si="3"/>
        <v>0</v>
      </c>
      <c r="X148" s="64" t="str">
        <f t="shared" si="4"/>
        <v/>
      </c>
      <c r="Y148" s="64" t="str">
        <f t="shared" si="5"/>
        <v/>
      </c>
      <c r="Z148" s="64" t="str">
        <f t="shared" si="6"/>
        <v/>
      </c>
      <c r="AA148" s="64" t="str">
        <f t="shared" si="7"/>
        <v/>
      </c>
      <c r="AB148" s="64" t="str">
        <f t="shared" si="8"/>
        <v/>
      </c>
      <c r="AC148" s="64" t="str">
        <f t="shared" si="9"/>
        <v/>
      </c>
      <c r="AD148" s="47"/>
      <c r="AE148" s="47"/>
      <c r="AF148" s="47"/>
      <c r="AG148" s="47"/>
      <c r="AH148" s="47"/>
      <c r="AI148" s="35"/>
      <c r="AJ148" s="49" t="s">
        <v>57</v>
      </c>
      <c r="AK148" s="72"/>
      <c r="AL148" s="17"/>
      <c r="AM148" s="17"/>
      <c r="AN148" s="73"/>
      <c r="AO148" s="17"/>
      <c r="AP148" s="17"/>
      <c r="AQ148" s="17"/>
      <c r="AR148" s="17"/>
      <c r="AS148" s="17"/>
      <c r="AT148" s="17"/>
      <c r="AX148">
        <v>1</v>
      </c>
    </row>
    <row r="149" spans="1:50" ht="24" customHeight="1">
      <c r="A149" s="42">
        <v>145</v>
      </c>
      <c r="B149" s="43">
        <v>42236</v>
      </c>
      <c r="C149" s="44"/>
      <c r="D149" s="44" t="s">
        <v>82</v>
      </c>
      <c r="E149" s="44">
        <v>1</v>
      </c>
      <c r="F149" s="44"/>
      <c r="G149" s="23"/>
      <c r="H149" s="44" t="s">
        <v>70</v>
      </c>
      <c r="I149" s="59"/>
      <c r="J149" s="25"/>
      <c r="K149" s="63"/>
      <c r="L149" s="64"/>
      <c r="M149" s="64"/>
      <c r="N149" s="65">
        <f t="shared" si="0"/>
        <v>0</v>
      </c>
      <c r="O149" s="64"/>
      <c r="P149" s="64"/>
      <c r="Q149" s="64"/>
      <c r="R149" s="65">
        <f t="shared" si="1"/>
        <v>0</v>
      </c>
      <c r="S149" s="64"/>
      <c r="T149" s="64"/>
      <c r="U149" s="64"/>
      <c r="V149" s="65">
        <f t="shared" si="2"/>
        <v>0</v>
      </c>
      <c r="W149" s="64">
        <f t="shared" si="3"/>
        <v>0</v>
      </c>
      <c r="X149" s="64" t="str">
        <f t="shared" si="4"/>
        <v/>
      </c>
      <c r="Y149" s="64" t="str">
        <f t="shared" si="5"/>
        <v/>
      </c>
      <c r="Z149" s="64" t="str">
        <f t="shared" si="6"/>
        <v/>
      </c>
      <c r="AA149" s="64" t="str">
        <f t="shared" si="7"/>
        <v/>
      </c>
      <c r="AB149" s="64" t="str">
        <f t="shared" si="8"/>
        <v/>
      </c>
      <c r="AC149" s="64" t="str">
        <f t="shared" si="9"/>
        <v/>
      </c>
      <c r="AD149" s="47"/>
      <c r="AE149" s="47"/>
      <c r="AF149" s="47"/>
      <c r="AG149" s="47"/>
      <c r="AH149" s="47"/>
      <c r="AI149" s="35"/>
      <c r="AJ149" s="49" t="s">
        <v>57</v>
      </c>
      <c r="AK149" s="72"/>
      <c r="AL149" s="17"/>
      <c r="AM149" s="17"/>
      <c r="AN149" s="73"/>
      <c r="AO149" s="17"/>
      <c r="AP149" s="17"/>
      <c r="AQ149" s="17"/>
      <c r="AR149" s="17"/>
      <c r="AS149" s="17"/>
      <c r="AT149" s="17"/>
      <c r="AX149">
        <v>1</v>
      </c>
    </row>
    <row r="150" spans="1:50" ht="24" customHeight="1">
      <c r="A150" s="42">
        <v>146</v>
      </c>
      <c r="B150" s="43">
        <v>42237</v>
      </c>
      <c r="C150" s="44"/>
      <c r="D150" s="44" t="s">
        <v>82</v>
      </c>
      <c r="E150" s="44">
        <v>2</v>
      </c>
      <c r="F150" s="44"/>
      <c r="G150" s="23"/>
      <c r="H150" s="44" t="s">
        <v>70</v>
      </c>
      <c r="I150" s="59"/>
      <c r="J150" s="25"/>
      <c r="K150" s="63"/>
      <c r="L150" s="64"/>
      <c r="M150" s="64"/>
      <c r="N150" s="65">
        <f t="shared" si="0"/>
        <v>0</v>
      </c>
      <c r="O150" s="64"/>
      <c r="P150" s="64"/>
      <c r="Q150" s="64"/>
      <c r="R150" s="65">
        <f t="shared" si="1"/>
        <v>0</v>
      </c>
      <c r="S150" s="64"/>
      <c r="T150" s="64"/>
      <c r="U150" s="64"/>
      <c r="V150" s="65">
        <f t="shared" si="2"/>
        <v>0</v>
      </c>
      <c r="W150" s="64">
        <f t="shared" si="3"/>
        <v>0</v>
      </c>
      <c r="X150" s="64" t="str">
        <f t="shared" si="4"/>
        <v/>
      </c>
      <c r="Y150" s="64" t="str">
        <f t="shared" si="5"/>
        <v/>
      </c>
      <c r="Z150" s="64" t="str">
        <f t="shared" si="6"/>
        <v/>
      </c>
      <c r="AA150" s="64" t="str">
        <f t="shared" si="7"/>
        <v/>
      </c>
      <c r="AB150" s="64" t="str">
        <f t="shared" si="8"/>
        <v/>
      </c>
      <c r="AC150" s="64" t="str">
        <f t="shared" si="9"/>
        <v/>
      </c>
      <c r="AD150" s="47"/>
      <c r="AE150" s="47"/>
      <c r="AF150" s="47"/>
      <c r="AG150" s="47"/>
      <c r="AH150" s="47"/>
      <c r="AI150" s="35"/>
      <c r="AJ150" s="49" t="s">
        <v>57</v>
      </c>
      <c r="AK150" s="72"/>
      <c r="AL150" s="17"/>
      <c r="AM150" s="17"/>
      <c r="AN150" s="73"/>
      <c r="AO150" s="17"/>
      <c r="AP150" s="17"/>
      <c r="AQ150" s="17"/>
      <c r="AR150" s="17"/>
      <c r="AS150" s="17"/>
      <c r="AT150" s="17"/>
      <c r="AX150">
        <v>1</v>
      </c>
    </row>
    <row r="151" spans="1:50" ht="24" customHeight="1">
      <c r="A151" s="42">
        <v>147</v>
      </c>
      <c r="B151" s="43">
        <v>42238</v>
      </c>
      <c r="C151" s="44"/>
      <c r="D151" s="44" t="s">
        <v>82</v>
      </c>
      <c r="E151" s="44">
        <v>1</v>
      </c>
      <c r="F151" s="44"/>
      <c r="G151" s="23"/>
      <c r="H151" s="44" t="s">
        <v>70</v>
      </c>
      <c r="I151" s="59"/>
      <c r="J151" s="25"/>
      <c r="K151" s="63"/>
      <c r="L151" s="64"/>
      <c r="M151" s="64"/>
      <c r="N151" s="65">
        <f t="shared" si="0"/>
        <v>0</v>
      </c>
      <c r="O151" s="64"/>
      <c r="P151" s="64"/>
      <c r="Q151" s="64"/>
      <c r="R151" s="65">
        <f t="shared" si="1"/>
        <v>0</v>
      </c>
      <c r="S151" s="64"/>
      <c r="T151" s="64"/>
      <c r="U151" s="64"/>
      <c r="V151" s="65">
        <f t="shared" si="2"/>
        <v>0</v>
      </c>
      <c r="W151" s="64">
        <f t="shared" si="3"/>
        <v>0</v>
      </c>
      <c r="X151" s="64" t="str">
        <f t="shared" si="4"/>
        <v/>
      </c>
      <c r="Y151" s="64" t="str">
        <f t="shared" si="5"/>
        <v/>
      </c>
      <c r="Z151" s="64" t="str">
        <f t="shared" si="6"/>
        <v/>
      </c>
      <c r="AA151" s="64" t="str">
        <f t="shared" si="7"/>
        <v/>
      </c>
      <c r="AB151" s="64" t="str">
        <f t="shared" si="8"/>
        <v/>
      </c>
      <c r="AC151" s="64" t="str">
        <f t="shared" si="9"/>
        <v/>
      </c>
      <c r="AD151" s="47"/>
      <c r="AE151" s="47"/>
      <c r="AF151" s="47"/>
      <c r="AG151" s="47"/>
      <c r="AH151" s="47"/>
      <c r="AI151" s="35"/>
      <c r="AJ151" s="49" t="s">
        <v>57</v>
      </c>
      <c r="AK151" s="72"/>
      <c r="AL151" s="17"/>
      <c r="AM151" s="17"/>
      <c r="AN151" s="73"/>
      <c r="AO151" s="17"/>
      <c r="AP151" s="17"/>
      <c r="AQ151" s="17"/>
      <c r="AR151" s="17"/>
      <c r="AS151" s="17"/>
      <c r="AT151" s="17"/>
      <c r="AX151">
        <v>1</v>
      </c>
    </row>
    <row r="152" spans="1:50" ht="24" customHeight="1">
      <c r="A152" s="42">
        <v>148</v>
      </c>
      <c r="B152" s="43">
        <v>42239</v>
      </c>
      <c r="C152" s="44"/>
      <c r="D152" s="44" t="s">
        <v>82</v>
      </c>
      <c r="E152" s="44">
        <v>2</v>
      </c>
      <c r="F152" s="44"/>
      <c r="G152" s="23"/>
      <c r="H152" s="44" t="s">
        <v>70</v>
      </c>
      <c r="I152" s="59"/>
      <c r="J152" s="25"/>
      <c r="K152" s="63"/>
      <c r="L152" s="64"/>
      <c r="M152" s="64"/>
      <c r="N152" s="65">
        <f t="shared" si="0"/>
        <v>0</v>
      </c>
      <c r="O152" s="64"/>
      <c r="P152" s="64"/>
      <c r="Q152" s="64"/>
      <c r="R152" s="65">
        <f t="shared" si="1"/>
        <v>0</v>
      </c>
      <c r="S152" s="64"/>
      <c r="T152" s="64"/>
      <c r="U152" s="64"/>
      <c r="V152" s="65">
        <f t="shared" si="2"/>
        <v>0</v>
      </c>
      <c r="W152" s="64">
        <f t="shared" si="3"/>
        <v>0</v>
      </c>
      <c r="X152" s="64" t="str">
        <f t="shared" si="4"/>
        <v/>
      </c>
      <c r="Y152" s="64" t="str">
        <f t="shared" si="5"/>
        <v/>
      </c>
      <c r="Z152" s="64" t="str">
        <f t="shared" si="6"/>
        <v/>
      </c>
      <c r="AA152" s="64" t="str">
        <f t="shared" si="7"/>
        <v/>
      </c>
      <c r="AB152" s="64" t="str">
        <f t="shared" si="8"/>
        <v/>
      </c>
      <c r="AC152" s="64" t="str">
        <f t="shared" si="9"/>
        <v/>
      </c>
      <c r="AD152" s="47"/>
      <c r="AE152" s="47"/>
      <c r="AF152" s="47"/>
      <c r="AG152" s="47"/>
      <c r="AH152" s="47"/>
      <c r="AI152" s="35"/>
      <c r="AJ152" s="49" t="s">
        <v>57</v>
      </c>
      <c r="AK152" s="72"/>
      <c r="AL152" s="17"/>
      <c r="AM152" s="17"/>
      <c r="AN152" s="73"/>
      <c r="AO152" s="17"/>
      <c r="AP152" s="17"/>
      <c r="AQ152" s="17"/>
      <c r="AR152" s="17"/>
      <c r="AS152" s="17"/>
      <c r="AT152" s="17"/>
      <c r="AX152">
        <v>1</v>
      </c>
    </row>
    <row r="153" spans="1:50" ht="24" customHeight="1">
      <c r="A153" s="42">
        <v>149</v>
      </c>
      <c r="B153" s="43">
        <v>42240</v>
      </c>
      <c r="C153" s="44"/>
      <c r="D153" s="44" t="s">
        <v>82</v>
      </c>
      <c r="E153" s="44">
        <v>1</v>
      </c>
      <c r="F153" s="44"/>
      <c r="G153" s="23"/>
      <c r="H153" s="44" t="s">
        <v>70</v>
      </c>
      <c r="I153" s="59"/>
      <c r="J153" s="25"/>
      <c r="K153" s="63"/>
      <c r="L153" s="64"/>
      <c r="M153" s="64"/>
      <c r="N153" s="65">
        <f t="shared" si="0"/>
        <v>0</v>
      </c>
      <c r="O153" s="64"/>
      <c r="P153" s="64"/>
      <c r="Q153" s="64"/>
      <c r="R153" s="65">
        <f t="shared" si="1"/>
        <v>0</v>
      </c>
      <c r="S153" s="64"/>
      <c r="T153" s="64"/>
      <c r="U153" s="64"/>
      <c r="V153" s="65">
        <f t="shared" si="2"/>
        <v>0</v>
      </c>
      <c r="W153" s="64">
        <f t="shared" si="3"/>
        <v>0</v>
      </c>
      <c r="X153" s="64" t="str">
        <f t="shared" si="4"/>
        <v/>
      </c>
      <c r="Y153" s="64" t="str">
        <f t="shared" si="5"/>
        <v/>
      </c>
      <c r="Z153" s="64" t="str">
        <f t="shared" si="6"/>
        <v/>
      </c>
      <c r="AA153" s="64" t="str">
        <f t="shared" si="7"/>
        <v/>
      </c>
      <c r="AB153" s="64" t="str">
        <f t="shared" si="8"/>
        <v/>
      </c>
      <c r="AC153" s="64" t="str">
        <f t="shared" si="9"/>
        <v/>
      </c>
      <c r="AD153" s="47"/>
      <c r="AE153" s="47"/>
      <c r="AF153" s="47"/>
      <c r="AG153" s="47"/>
      <c r="AH153" s="47"/>
      <c r="AI153" s="35"/>
      <c r="AJ153" s="49" t="s">
        <v>57</v>
      </c>
      <c r="AK153" s="72"/>
      <c r="AL153" s="17"/>
      <c r="AM153" s="17"/>
      <c r="AN153" s="73"/>
      <c r="AO153" s="17"/>
      <c r="AP153" s="17"/>
      <c r="AQ153" s="17"/>
      <c r="AR153" s="17"/>
      <c r="AS153" s="17"/>
      <c r="AT153" s="17"/>
      <c r="AX153">
        <v>1</v>
      </c>
    </row>
    <row r="154" spans="1:50" ht="24" customHeight="1">
      <c r="A154" s="42">
        <v>150</v>
      </c>
      <c r="B154" s="43">
        <v>42241</v>
      </c>
      <c r="C154" s="44"/>
      <c r="D154" s="44" t="s">
        <v>82</v>
      </c>
      <c r="E154" s="44">
        <v>2</v>
      </c>
      <c r="F154" s="44"/>
      <c r="G154" s="23"/>
      <c r="H154" s="44" t="s">
        <v>70</v>
      </c>
      <c r="I154" s="59"/>
      <c r="J154" s="25"/>
      <c r="K154" s="63"/>
      <c r="L154" s="64"/>
      <c r="M154" s="64"/>
      <c r="N154" s="65">
        <f t="shared" si="0"/>
        <v>0</v>
      </c>
      <c r="O154" s="64"/>
      <c r="P154" s="64"/>
      <c r="Q154" s="64"/>
      <c r="R154" s="65">
        <f t="shared" si="1"/>
        <v>0</v>
      </c>
      <c r="S154" s="64"/>
      <c r="T154" s="64"/>
      <c r="U154" s="64"/>
      <c r="V154" s="65">
        <f t="shared" si="2"/>
        <v>0</v>
      </c>
      <c r="W154" s="64">
        <f t="shared" si="3"/>
        <v>0</v>
      </c>
      <c r="X154" s="64" t="str">
        <f t="shared" si="4"/>
        <v/>
      </c>
      <c r="Y154" s="64" t="str">
        <f t="shared" si="5"/>
        <v/>
      </c>
      <c r="Z154" s="64" t="str">
        <f t="shared" si="6"/>
        <v/>
      </c>
      <c r="AA154" s="64" t="str">
        <f t="shared" si="7"/>
        <v/>
      </c>
      <c r="AB154" s="64" t="str">
        <f t="shared" si="8"/>
        <v/>
      </c>
      <c r="AC154" s="64" t="str">
        <f t="shared" si="9"/>
        <v/>
      </c>
      <c r="AD154" s="47"/>
      <c r="AE154" s="47"/>
      <c r="AF154" s="47"/>
      <c r="AG154" s="47"/>
      <c r="AH154" s="47"/>
      <c r="AI154" s="35"/>
      <c r="AJ154" s="49" t="s">
        <v>57</v>
      </c>
      <c r="AK154" s="72"/>
      <c r="AL154" s="17"/>
      <c r="AM154" s="17"/>
      <c r="AN154" s="73"/>
      <c r="AO154" s="17"/>
      <c r="AP154" s="17"/>
      <c r="AQ154" s="17"/>
      <c r="AR154" s="17"/>
      <c r="AS154" s="17"/>
      <c r="AT154" s="17"/>
      <c r="AX154">
        <v>1</v>
      </c>
    </row>
    <row r="155" spans="1:50" ht="24" customHeight="1">
      <c r="A155" s="42">
        <v>151</v>
      </c>
      <c r="B155" s="43">
        <v>42242</v>
      </c>
      <c r="C155" s="44"/>
      <c r="D155" s="44" t="s">
        <v>82</v>
      </c>
      <c r="E155" s="44">
        <v>1</v>
      </c>
      <c r="F155" s="44"/>
      <c r="G155" s="23"/>
      <c r="H155" s="44" t="s">
        <v>70</v>
      </c>
      <c r="I155" s="59"/>
      <c r="J155" s="25"/>
      <c r="K155" s="63"/>
      <c r="L155" s="64"/>
      <c r="M155" s="64"/>
      <c r="N155" s="65">
        <f t="shared" si="0"/>
        <v>0</v>
      </c>
      <c r="O155" s="64"/>
      <c r="P155" s="64"/>
      <c r="Q155" s="64"/>
      <c r="R155" s="65">
        <f t="shared" si="1"/>
        <v>0</v>
      </c>
      <c r="S155" s="64"/>
      <c r="T155" s="64"/>
      <c r="U155" s="64"/>
      <c r="V155" s="65">
        <f t="shared" si="2"/>
        <v>0</v>
      </c>
      <c r="W155" s="64">
        <f t="shared" si="3"/>
        <v>0</v>
      </c>
      <c r="X155" s="64" t="str">
        <f t="shared" si="4"/>
        <v/>
      </c>
      <c r="Y155" s="64" t="str">
        <f t="shared" si="5"/>
        <v/>
      </c>
      <c r="Z155" s="64" t="str">
        <f t="shared" si="6"/>
        <v/>
      </c>
      <c r="AA155" s="64" t="str">
        <f t="shared" si="7"/>
        <v/>
      </c>
      <c r="AB155" s="64" t="str">
        <f t="shared" si="8"/>
        <v/>
      </c>
      <c r="AC155" s="64" t="str">
        <f t="shared" si="9"/>
        <v/>
      </c>
      <c r="AD155" s="47"/>
      <c r="AE155" s="47"/>
      <c r="AF155" s="47"/>
      <c r="AG155" s="47"/>
      <c r="AH155" s="47"/>
      <c r="AI155" s="35"/>
      <c r="AJ155" s="49" t="s">
        <v>57</v>
      </c>
      <c r="AK155" s="72"/>
      <c r="AL155" s="17"/>
      <c r="AM155" s="17"/>
      <c r="AN155" s="73"/>
      <c r="AO155" s="17"/>
      <c r="AP155" s="17"/>
      <c r="AQ155" s="17"/>
      <c r="AR155" s="17"/>
      <c r="AS155" s="17"/>
      <c r="AT155" s="17"/>
      <c r="AX155">
        <v>1</v>
      </c>
    </row>
    <row r="156" spans="1:50" ht="24" customHeight="1">
      <c r="A156" s="42">
        <v>152</v>
      </c>
      <c r="B156" s="43">
        <v>42243</v>
      </c>
      <c r="C156" s="44"/>
      <c r="D156" s="44" t="s">
        <v>82</v>
      </c>
      <c r="E156" s="44">
        <v>2</v>
      </c>
      <c r="F156" s="44"/>
      <c r="G156" s="23"/>
      <c r="H156" s="44" t="s">
        <v>70</v>
      </c>
      <c r="I156" s="59"/>
      <c r="J156" s="25"/>
      <c r="K156" s="63"/>
      <c r="L156" s="64"/>
      <c r="M156" s="64"/>
      <c r="N156" s="65">
        <f t="shared" si="0"/>
        <v>0</v>
      </c>
      <c r="O156" s="64"/>
      <c r="P156" s="64"/>
      <c r="Q156" s="64"/>
      <c r="R156" s="65">
        <f t="shared" si="1"/>
        <v>0</v>
      </c>
      <c r="S156" s="64"/>
      <c r="T156" s="64"/>
      <c r="U156" s="64"/>
      <c r="V156" s="65">
        <f t="shared" si="2"/>
        <v>0</v>
      </c>
      <c r="W156" s="64">
        <f t="shared" si="3"/>
        <v>0</v>
      </c>
      <c r="X156" s="64" t="str">
        <f t="shared" si="4"/>
        <v/>
      </c>
      <c r="Y156" s="64" t="str">
        <f t="shared" si="5"/>
        <v/>
      </c>
      <c r="Z156" s="64" t="str">
        <f t="shared" si="6"/>
        <v/>
      </c>
      <c r="AA156" s="64" t="str">
        <f t="shared" si="7"/>
        <v/>
      </c>
      <c r="AB156" s="64" t="str">
        <f t="shared" si="8"/>
        <v/>
      </c>
      <c r="AC156" s="64" t="str">
        <f t="shared" si="9"/>
        <v/>
      </c>
      <c r="AD156" s="47"/>
      <c r="AE156" s="47"/>
      <c r="AF156" s="47"/>
      <c r="AG156" s="47"/>
      <c r="AH156" s="47"/>
      <c r="AI156" s="35"/>
      <c r="AJ156" s="49" t="s">
        <v>57</v>
      </c>
      <c r="AK156" s="72"/>
      <c r="AL156" s="17"/>
      <c r="AM156" s="17"/>
      <c r="AN156" s="73"/>
      <c r="AO156" s="17"/>
      <c r="AP156" s="17"/>
      <c r="AQ156" s="17"/>
      <c r="AR156" s="17"/>
      <c r="AS156" s="17"/>
      <c r="AT156" s="17"/>
      <c r="AX156">
        <v>1</v>
      </c>
    </row>
    <row r="157" spans="1:50" ht="24" customHeight="1">
      <c r="A157" s="42">
        <v>153</v>
      </c>
      <c r="B157" s="43">
        <v>42244</v>
      </c>
      <c r="C157" s="44"/>
      <c r="D157" s="44" t="s">
        <v>82</v>
      </c>
      <c r="E157" s="44">
        <v>1</v>
      </c>
      <c r="F157" s="44"/>
      <c r="G157" s="23"/>
      <c r="H157" s="44" t="s">
        <v>70</v>
      </c>
      <c r="I157" s="59"/>
      <c r="J157" s="25"/>
      <c r="K157" s="63"/>
      <c r="L157" s="64"/>
      <c r="M157" s="64"/>
      <c r="N157" s="65">
        <f t="shared" si="0"/>
        <v>0</v>
      </c>
      <c r="O157" s="64"/>
      <c r="P157" s="64"/>
      <c r="Q157" s="64"/>
      <c r="R157" s="65">
        <f t="shared" si="1"/>
        <v>0</v>
      </c>
      <c r="S157" s="64"/>
      <c r="T157" s="64"/>
      <c r="U157" s="64"/>
      <c r="V157" s="65">
        <f t="shared" si="2"/>
        <v>0</v>
      </c>
      <c r="W157" s="64">
        <f t="shared" si="3"/>
        <v>0</v>
      </c>
      <c r="X157" s="64" t="str">
        <f t="shared" si="4"/>
        <v/>
      </c>
      <c r="Y157" s="64" t="str">
        <f t="shared" si="5"/>
        <v/>
      </c>
      <c r="Z157" s="64" t="str">
        <f t="shared" si="6"/>
        <v/>
      </c>
      <c r="AA157" s="64" t="str">
        <f t="shared" si="7"/>
        <v/>
      </c>
      <c r="AB157" s="64" t="str">
        <f t="shared" si="8"/>
        <v/>
      </c>
      <c r="AC157" s="64" t="str">
        <f t="shared" si="9"/>
        <v/>
      </c>
      <c r="AD157" s="47"/>
      <c r="AE157" s="47"/>
      <c r="AF157" s="47"/>
      <c r="AG157" s="47"/>
      <c r="AH157" s="47"/>
      <c r="AI157" s="35"/>
      <c r="AJ157" s="49" t="s">
        <v>57</v>
      </c>
      <c r="AK157" s="72"/>
      <c r="AL157" s="17"/>
      <c r="AM157" s="17"/>
      <c r="AN157" s="73"/>
      <c r="AO157" s="17"/>
      <c r="AP157" s="17"/>
      <c r="AQ157" s="17"/>
      <c r="AR157" s="17"/>
      <c r="AS157" s="17"/>
      <c r="AT157" s="17"/>
      <c r="AX157">
        <v>1</v>
      </c>
    </row>
    <row r="158" spans="1:50" ht="24" customHeight="1">
      <c r="A158" s="42">
        <v>154</v>
      </c>
      <c r="B158" s="43">
        <v>42245</v>
      </c>
      <c r="C158" s="44"/>
      <c r="D158" s="44" t="s">
        <v>82</v>
      </c>
      <c r="E158" s="44">
        <v>2</v>
      </c>
      <c r="F158" s="44"/>
      <c r="G158" s="23"/>
      <c r="H158" s="44" t="s">
        <v>70</v>
      </c>
      <c r="I158" s="59"/>
      <c r="J158" s="25"/>
      <c r="K158" s="63"/>
      <c r="L158" s="64"/>
      <c r="M158" s="64"/>
      <c r="N158" s="65">
        <f t="shared" si="0"/>
        <v>0</v>
      </c>
      <c r="O158" s="64"/>
      <c r="P158" s="64"/>
      <c r="Q158" s="64"/>
      <c r="R158" s="65">
        <f t="shared" si="1"/>
        <v>0</v>
      </c>
      <c r="S158" s="64"/>
      <c r="T158" s="64"/>
      <c r="U158" s="64"/>
      <c r="V158" s="65">
        <f t="shared" si="2"/>
        <v>0</v>
      </c>
      <c r="W158" s="64">
        <f t="shared" si="3"/>
        <v>0</v>
      </c>
      <c r="X158" s="64" t="str">
        <f t="shared" si="4"/>
        <v/>
      </c>
      <c r="Y158" s="64" t="str">
        <f t="shared" si="5"/>
        <v/>
      </c>
      <c r="Z158" s="64" t="str">
        <f t="shared" si="6"/>
        <v/>
      </c>
      <c r="AA158" s="64" t="str">
        <f t="shared" si="7"/>
        <v/>
      </c>
      <c r="AB158" s="64" t="str">
        <f t="shared" si="8"/>
        <v/>
      </c>
      <c r="AC158" s="64" t="str">
        <f t="shared" si="9"/>
        <v/>
      </c>
      <c r="AD158" s="47"/>
      <c r="AE158" s="47"/>
      <c r="AF158" s="47"/>
      <c r="AG158" s="47"/>
      <c r="AH158" s="47"/>
      <c r="AI158" s="35"/>
      <c r="AJ158" s="49" t="s">
        <v>57</v>
      </c>
      <c r="AK158" s="72"/>
      <c r="AL158" s="17"/>
      <c r="AM158" s="17"/>
      <c r="AN158" s="73"/>
      <c r="AO158" s="17"/>
      <c r="AP158" s="17"/>
      <c r="AQ158" s="17"/>
      <c r="AR158" s="17"/>
      <c r="AS158" s="17"/>
      <c r="AT158" s="17"/>
      <c r="AX158">
        <v>1</v>
      </c>
    </row>
    <row r="159" spans="1:50" ht="24" customHeight="1">
      <c r="A159" s="42">
        <v>155</v>
      </c>
      <c r="B159" s="43">
        <v>42246</v>
      </c>
      <c r="C159" s="44"/>
      <c r="D159" s="44" t="s">
        <v>82</v>
      </c>
      <c r="E159" s="44">
        <v>1</v>
      </c>
      <c r="F159" s="44"/>
      <c r="G159" s="23"/>
      <c r="H159" s="44" t="s">
        <v>70</v>
      </c>
      <c r="I159" s="59"/>
      <c r="J159" s="25"/>
      <c r="K159" s="63"/>
      <c r="L159" s="64"/>
      <c r="M159" s="64"/>
      <c r="N159" s="65">
        <f t="shared" si="0"/>
        <v>0</v>
      </c>
      <c r="O159" s="64"/>
      <c r="P159" s="64"/>
      <c r="Q159" s="64"/>
      <c r="R159" s="65">
        <f t="shared" si="1"/>
        <v>0</v>
      </c>
      <c r="S159" s="64"/>
      <c r="T159" s="64"/>
      <c r="U159" s="64"/>
      <c r="V159" s="65">
        <f t="shared" si="2"/>
        <v>0</v>
      </c>
      <c r="W159" s="64">
        <f t="shared" si="3"/>
        <v>0</v>
      </c>
      <c r="X159" s="64" t="str">
        <f t="shared" si="4"/>
        <v/>
      </c>
      <c r="Y159" s="64" t="str">
        <f t="shared" si="5"/>
        <v/>
      </c>
      <c r="Z159" s="64" t="str">
        <f t="shared" si="6"/>
        <v/>
      </c>
      <c r="AA159" s="64" t="str">
        <f t="shared" si="7"/>
        <v/>
      </c>
      <c r="AB159" s="64" t="str">
        <f t="shared" si="8"/>
        <v/>
      </c>
      <c r="AC159" s="64" t="str">
        <f t="shared" si="9"/>
        <v/>
      </c>
      <c r="AD159" s="47"/>
      <c r="AE159" s="47"/>
      <c r="AF159" s="47"/>
      <c r="AG159" s="47"/>
      <c r="AH159" s="47"/>
      <c r="AI159" s="35"/>
      <c r="AJ159" s="49" t="s">
        <v>57</v>
      </c>
      <c r="AK159" s="72"/>
      <c r="AL159" s="17"/>
      <c r="AM159" s="17"/>
      <c r="AN159" s="73"/>
      <c r="AO159" s="17"/>
      <c r="AP159" s="17"/>
      <c r="AQ159" s="17"/>
      <c r="AR159" s="17"/>
      <c r="AS159" s="17"/>
      <c r="AT159" s="17"/>
      <c r="AX159">
        <v>1</v>
      </c>
    </row>
    <row r="160" spans="1:50" ht="24" customHeight="1">
      <c r="A160" s="42">
        <v>156</v>
      </c>
      <c r="B160" s="43">
        <v>42247</v>
      </c>
      <c r="C160" s="44"/>
      <c r="D160" s="44" t="s">
        <v>82</v>
      </c>
      <c r="E160" s="44">
        <v>2</v>
      </c>
      <c r="F160" s="44"/>
      <c r="G160" s="23"/>
      <c r="H160" s="44" t="s">
        <v>70</v>
      </c>
      <c r="I160" s="59"/>
      <c r="J160" s="25"/>
      <c r="K160" s="63"/>
      <c r="L160" s="64"/>
      <c r="M160" s="64"/>
      <c r="N160" s="65">
        <f t="shared" si="0"/>
        <v>0</v>
      </c>
      <c r="O160" s="64"/>
      <c r="P160" s="64"/>
      <c r="Q160" s="64"/>
      <c r="R160" s="65">
        <f t="shared" si="1"/>
        <v>0</v>
      </c>
      <c r="S160" s="64"/>
      <c r="T160" s="64"/>
      <c r="U160" s="64"/>
      <c r="V160" s="65">
        <f t="shared" si="2"/>
        <v>0</v>
      </c>
      <c r="W160" s="64">
        <f t="shared" si="3"/>
        <v>0</v>
      </c>
      <c r="X160" s="64" t="str">
        <f t="shared" si="4"/>
        <v/>
      </c>
      <c r="Y160" s="64" t="str">
        <f t="shared" si="5"/>
        <v/>
      </c>
      <c r="Z160" s="64" t="str">
        <f t="shared" si="6"/>
        <v/>
      </c>
      <c r="AA160" s="64" t="str">
        <f t="shared" si="7"/>
        <v/>
      </c>
      <c r="AB160" s="64" t="str">
        <f t="shared" si="8"/>
        <v/>
      </c>
      <c r="AC160" s="64" t="str">
        <f t="shared" si="9"/>
        <v/>
      </c>
      <c r="AD160" s="47"/>
      <c r="AE160" s="47"/>
      <c r="AF160" s="47"/>
      <c r="AG160" s="47"/>
      <c r="AH160" s="47"/>
      <c r="AI160" s="35"/>
      <c r="AJ160" s="49" t="s">
        <v>57</v>
      </c>
      <c r="AK160" s="72"/>
      <c r="AL160" s="17"/>
      <c r="AM160" s="17"/>
      <c r="AN160" s="73"/>
      <c r="AO160" s="17"/>
      <c r="AP160" s="17"/>
      <c r="AQ160" s="17"/>
      <c r="AR160" s="17"/>
      <c r="AS160" s="17"/>
      <c r="AT160" s="17"/>
      <c r="AX160">
        <v>1</v>
      </c>
    </row>
    <row r="161" spans="1:50" ht="24" customHeight="1">
      <c r="A161" s="42">
        <v>157</v>
      </c>
      <c r="B161" s="43">
        <v>42248</v>
      </c>
      <c r="C161" s="44" t="s">
        <v>37</v>
      </c>
      <c r="D161" s="44" t="s">
        <v>82</v>
      </c>
      <c r="E161" s="44">
        <v>1</v>
      </c>
      <c r="F161" s="44"/>
      <c r="G161" s="23"/>
      <c r="H161" s="44" t="s">
        <v>70</v>
      </c>
      <c r="I161" s="59"/>
      <c r="J161" s="25"/>
      <c r="K161" s="63"/>
      <c r="L161" s="64"/>
      <c r="M161" s="64"/>
      <c r="N161" s="65">
        <f t="shared" si="0"/>
        <v>0</v>
      </c>
      <c r="O161" s="64"/>
      <c r="P161" s="64"/>
      <c r="Q161" s="64"/>
      <c r="R161" s="65">
        <f t="shared" si="1"/>
        <v>0</v>
      </c>
      <c r="S161" s="64"/>
      <c r="T161" s="64"/>
      <c r="U161" s="64"/>
      <c r="V161" s="65">
        <f t="shared" si="2"/>
        <v>0</v>
      </c>
      <c r="W161" s="64">
        <f t="shared" si="3"/>
        <v>0</v>
      </c>
      <c r="X161" s="64" t="str">
        <f t="shared" si="4"/>
        <v/>
      </c>
      <c r="Y161" s="64" t="str">
        <f t="shared" si="5"/>
        <v/>
      </c>
      <c r="Z161" s="64" t="str">
        <f t="shared" si="6"/>
        <v/>
      </c>
      <c r="AA161" s="64" t="str">
        <f t="shared" si="7"/>
        <v/>
      </c>
      <c r="AB161" s="64" t="str">
        <f t="shared" si="8"/>
        <v/>
      </c>
      <c r="AC161" s="64" t="str">
        <f t="shared" si="9"/>
        <v/>
      </c>
      <c r="AD161" s="47"/>
      <c r="AE161" s="47"/>
      <c r="AF161" s="47"/>
      <c r="AG161" s="47"/>
      <c r="AH161" s="47"/>
      <c r="AI161" s="35"/>
      <c r="AJ161" s="49" t="s">
        <v>57</v>
      </c>
      <c r="AK161" s="72"/>
      <c r="AL161" s="17"/>
      <c r="AM161" s="17"/>
      <c r="AN161" s="73"/>
      <c r="AO161" s="17"/>
      <c r="AP161" s="17"/>
      <c r="AQ161" s="17"/>
      <c r="AR161" s="17"/>
      <c r="AS161" s="17"/>
      <c r="AT161" s="17"/>
      <c r="AX161">
        <v>1</v>
      </c>
    </row>
    <row r="162" spans="1:50" ht="24" customHeight="1">
      <c r="A162" s="42">
        <v>158</v>
      </c>
      <c r="B162" s="43">
        <v>42249</v>
      </c>
      <c r="C162" s="44" t="s">
        <v>74</v>
      </c>
      <c r="D162" s="44" t="s">
        <v>82</v>
      </c>
      <c r="E162" s="44">
        <v>2</v>
      </c>
      <c r="F162" s="44"/>
      <c r="G162" s="23"/>
      <c r="H162" s="44" t="s">
        <v>70</v>
      </c>
      <c r="I162" s="59"/>
      <c r="J162" s="25"/>
      <c r="K162" s="63"/>
      <c r="L162" s="64"/>
      <c r="M162" s="64"/>
      <c r="N162" s="65">
        <f t="shared" si="0"/>
        <v>0</v>
      </c>
      <c r="O162" s="64"/>
      <c r="P162" s="64"/>
      <c r="Q162" s="64"/>
      <c r="R162" s="65">
        <f t="shared" si="1"/>
        <v>0</v>
      </c>
      <c r="S162" s="64"/>
      <c r="T162" s="64"/>
      <c r="U162" s="64"/>
      <c r="V162" s="65">
        <f t="shared" si="2"/>
        <v>0</v>
      </c>
      <c r="W162" s="64">
        <f t="shared" si="3"/>
        <v>0</v>
      </c>
      <c r="X162" s="64" t="str">
        <f t="shared" si="4"/>
        <v/>
      </c>
      <c r="Y162" s="64" t="str">
        <f t="shared" si="5"/>
        <v/>
      </c>
      <c r="Z162" s="64" t="str">
        <f t="shared" si="6"/>
        <v/>
      </c>
      <c r="AA162" s="64" t="str">
        <f t="shared" si="7"/>
        <v/>
      </c>
      <c r="AB162" s="64" t="str">
        <f t="shared" si="8"/>
        <v/>
      </c>
      <c r="AC162" s="64" t="str">
        <f t="shared" si="9"/>
        <v/>
      </c>
      <c r="AD162" s="47"/>
      <c r="AE162" s="47"/>
      <c r="AF162" s="47"/>
      <c r="AG162" s="47"/>
      <c r="AH162" s="47"/>
      <c r="AI162" s="35"/>
      <c r="AJ162" s="49" t="s">
        <v>57</v>
      </c>
      <c r="AK162" s="72"/>
      <c r="AL162" s="17"/>
      <c r="AM162" s="17"/>
      <c r="AN162" s="73"/>
      <c r="AO162" s="17"/>
      <c r="AP162" s="17"/>
      <c r="AQ162" s="17"/>
      <c r="AR162" s="17"/>
      <c r="AS162" s="17"/>
      <c r="AT162" s="17"/>
      <c r="AX162">
        <v>1</v>
      </c>
    </row>
    <row r="163" spans="1:50" ht="24" customHeight="1">
      <c r="A163" s="42">
        <v>159</v>
      </c>
      <c r="B163" s="43">
        <v>42250</v>
      </c>
      <c r="C163" s="44" t="s">
        <v>74</v>
      </c>
      <c r="D163" s="44" t="s">
        <v>82</v>
      </c>
      <c r="E163" s="44">
        <v>1</v>
      </c>
      <c r="F163" s="44"/>
      <c r="G163" s="23"/>
      <c r="H163" s="44" t="s">
        <v>70</v>
      </c>
      <c r="I163" s="59"/>
      <c r="J163" s="25"/>
      <c r="K163" s="63"/>
      <c r="L163" s="64"/>
      <c r="M163" s="64"/>
      <c r="N163" s="65">
        <f t="shared" si="0"/>
        <v>0</v>
      </c>
      <c r="O163" s="64"/>
      <c r="P163" s="64"/>
      <c r="Q163" s="64"/>
      <c r="R163" s="65">
        <f t="shared" si="1"/>
        <v>0</v>
      </c>
      <c r="S163" s="64"/>
      <c r="T163" s="64"/>
      <c r="U163" s="64"/>
      <c r="V163" s="65">
        <f t="shared" si="2"/>
        <v>0</v>
      </c>
      <c r="W163" s="64">
        <f t="shared" si="3"/>
        <v>0</v>
      </c>
      <c r="X163" s="64" t="str">
        <f t="shared" si="4"/>
        <v/>
      </c>
      <c r="Y163" s="64" t="str">
        <f t="shared" si="5"/>
        <v/>
      </c>
      <c r="Z163" s="64" t="str">
        <f t="shared" si="6"/>
        <v/>
      </c>
      <c r="AA163" s="64" t="str">
        <f t="shared" si="7"/>
        <v/>
      </c>
      <c r="AB163" s="64" t="str">
        <f t="shared" si="8"/>
        <v/>
      </c>
      <c r="AC163" s="64" t="str">
        <f t="shared" si="9"/>
        <v/>
      </c>
      <c r="AD163" s="47"/>
      <c r="AE163" s="47"/>
      <c r="AF163" s="47"/>
      <c r="AG163" s="47"/>
      <c r="AH163" s="47"/>
      <c r="AI163" s="35"/>
      <c r="AJ163" s="49" t="s">
        <v>57</v>
      </c>
      <c r="AK163" s="72"/>
      <c r="AL163" s="17"/>
      <c r="AM163" s="17"/>
      <c r="AN163" s="73"/>
      <c r="AO163" s="17"/>
      <c r="AP163" s="17"/>
      <c r="AQ163" s="17"/>
      <c r="AR163" s="17"/>
      <c r="AS163" s="17"/>
      <c r="AT163" s="17"/>
      <c r="AX163">
        <v>1</v>
      </c>
    </row>
    <row r="164" spans="1:50" ht="24" customHeight="1">
      <c r="A164" s="42">
        <v>160</v>
      </c>
      <c r="B164" s="43">
        <v>42251</v>
      </c>
      <c r="C164" s="44" t="s">
        <v>74</v>
      </c>
      <c r="D164" s="44" t="s">
        <v>82</v>
      </c>
      <c r="E164" s="44">
        <v>2</v>
      </c>
      <c r="F164" s="44"/>
      <c r="G164" s="23"/>
      <c r="H164" s="44" t="s">
        <v>70</v>
      </c>
      <c r="I164" s="59"/>
      <c r="J164" s="25"/>
      <c r="K164" s="63"/>
      <c r="L164" s="64"/>
      <c r="M164" s="64"/>
      <c r="N164" s="65">
        <f t="shared" si="0"/>
        <v>0</v>
      </c>
      <c r="O164" s="64"/>
      <c r="P164" s="64"/>
      <c r="Q164" s="64"/>
      <c r="R164" s="65">
        <f t="shared" si="1"/>
        <v>0</v>
      </c>
      <c r="S164" s="64"/>
      <c r="T164" s="64"/>
      <c r="U164" s="64"/>
      <c r="V164" s="65">
        <f t="shared" si="2"/>
        <v>0</v>
      </c>
      <c r="W164" s="64">
        <f t="shared" si="3"/>
        <v>0</v>
      </c>
      <c r="X164" s="64" t="str">
        <f t="shared" si="4"/>
        <v/>
      </c>
      <c r="Y164" s="64" t="str">
        <f t="shared" si="5"/>
        <v/>
      </c>
      <c r="Z164" s="64" t="str">
        <f t="shared" si="6"/>
        <v/>
      </c>
      <c r="AA164" s="64" t="str">
        <f t="shared" si="7"/>
        <v/>
      </c>
      <c r="AB164" s="64" t="str">
        <f t="shared" si="8"/>
        <v/>
      </c>
      <c r="AC164" s="64" t="str">
        <f t="shared" si="9"/>
        <v/>
      </c>
      <c r="AD164" s="47"/>
      <c r="AE164" s="47"/>
      <c r="AF164" s="47"/>
      <c r="AG164" s="47"/>
      <c r="AH164" s="47"/>
      <c r="AI164" s="35"/>
      <c r="AJ164" s="49" t="s">
        <v>57</v>
      </c>
      <c r="AK164" s="72"/>
      <c r="AL164" s="17"/>
      <c r="AM164" s="17"/>
      <c r="AN164" s="73"/>
      <c r="AO164" s="17"/>
      <c r="AP164" s="17"/>
      <c r="AQ164" s="17"/>
      <c r="AR164" s="17"/>
      <c r="AS164" s="17"/>
      <c r="AT164" s="17"/>
      <c r="AX164">
        <v>1</v>
      </c>
    </row>
    <row r="165" spans="1:50" ht="24" customHeight="1">
      <c r="A165" s="42">
        <v>161</v>
      </c>
      <c r="B165" s="43">
        <v>42252</v>
      </c>
      <c r="C165" s="44" t="s">
        <v>74</v>
      </c>
      <c r="D165" s="44" t="s">
        <v>82</v>
      </c>
      <c r="E165" s="44">
        <v>1</v>
      </c>
      <c r="F165" s="44"/>
      <c r="G165" s="23"/>
      <c r="H165" s="44" t="s">
        <v>70</v>
      </c>
      <c r="I165" s="59"/>
      <c r="J165" s="25"/>
      <c r="K165" s="63"/>
      <c r="L165" s="64"/>
      <c r="M165" s="64"/>
      <c r="N165" s="65">
        <f t="shared" si="0"/>
        <v>0</v>
      </c>
      <c r="O165" s="64"/>
      <c r="P165" s="64"/>
      <c r="Q165" s="64"/>
      <c r="R165" s="65">
        <f t="shared" si="1"/>
        <v>0</v>
      </c>
      <c r="S165" s="64"/>
      <c r="T165" s="64"/>
      <c r="U165" s="64"/>
      <c r="V165" s="65">
        <f t="shared" si="2"/>
        <v>0</v>
      </c>
      <c r="W165" s="64">
        <f t="shared" si="3"/>
        <v>0</v>
      </c>
      <c r="X165" s="64" t="str">
        <f t="shared" si="4"/>
        <v/>
      </c>
      <c r="Y165" s="64" t="str">
        <f t="shared" si="5"/>
        <v/>
      </c>
      <c r="Z165" s="64" t="str">
        <f t="shared" si="6"/>
        <v/>
      </c>
      <c r="AA165" s="64" t="str">
        <f t="shared" si="7"/>
        <v/>
      </c>
      <c r="AB165" s="64" t="str">
        <f t="shared" si="8"/>
        <v/>
      </c>
      <c r="AC165" s="64" t="str">
        <f t="shared" si="9"/>
        <v/>
      </c>
      <c r="AD165" s="47"/>
      <c r="AE165" s="47"/>
      <c r="AF165" s="47"/>
      <c r="AG165" s="47"/>
      <c r="AH165" s="47"/>
      <c r="AI165" s="35"/>
      <c r="AJ165" s="49" t="s">
        <v>57</v>
      </c>
      <c r="AK165" s="72"/>
      <c r="AL165" s="17"/>
      <c r="AM165" s="17"/>
      <c r="AN165" s="73"/>
      <c r="AO165" s="17"/>
      <c r="AP165" s="17"/>
      <c r="AQ165" s="17"/>
      <c r="AR165" s="17"/>
      <c r="AS165" s="17"/>
      <c r="AT165" s="17"/>
      <c r="AX165">
        <v>1</v>
      </c>
    </row>
    <row r="166" spans="1:50" ht="24" customHeight="1">
      <c r="A166" s="42">
        <v>162</v>
      </c>
      <c r="B166" s="43">
        <v>42253</v>
      </c>
      <c r="C166" s="44" t="s">
        <v>74</v>
      </c>
      <c r="D166" s="44" t="s">
        <v>82</v>
      </c>
      <c r="E166" s="44">
        <v>2</v>
      </c>
      <c r="F166" s="44"/>
      <c r="G166" s="23"/>
      <c r="H166" s="44" t="s">
        <v>70</v>
      </c>
      <c r="I166" s="59"/>
      <c r="J166" s="25"/>
      <c r="K166" s="63"/>
      <c r="L166" s="64"/>
      <c r="M166" s="64"/>
      <c r="N166" s="65">
        <f t="shared" si="0"/>
        <v>0</v>
      </c>
      <c r="O166" s="64"/>
      <c r="P166" s="64"/>
      <c r="Q166" s="64"/>
      <c r="R166" s="65">
        <f t="shared" si="1"/>
        <v>0</v>
      </c>
      <c r="S166" s="64"/>
      <c r="T166" s="64"/>
      <c r="U166" s="64"/>
      <c r="V166" s="65">
        <f t="shared" si="2"/>
        <v>0</v>
      </c>
      <c r="W166" s="64">
        <f t="shared" si="3"/>
        <v>0</v>
      </c>
      <c r="X166" s="64" t="str">
        <f t="shared" si="4"/>
        <v/>
      </c>
      <c r="Y166" s="64" t="str">
        <f t="shared" si="5"/>
        <v/>
      </c>
      <c r="Z166" s="64" t="str">
        <f t="shared" si="6"/>
        <v/>
      </c>
      <c r="AA166" s="64" t="str">
        <f t="shared" si="7"/>
        <v/>
      </c>
      <c r="AB166" s="64" t="str">
        <f t="shared" si="8"/>
        <v/>
      </c>
      <c r="AC166" s="64" t="str">
        <f t="shared" si="9"/>
        <v/>
      </c>
      <c r="AD166" s="47"/>
      <c r="AE166" s="47"/>
      <c r="AF166" s="47"/>
      <c r="AG166" s="47"/>
      <c r="AH166" s="47"/>
      <c r="AI166" s="35"/>
      <c r="AJ166" s="49" t="s">
        <v>57</v>
      </c>
      <c r="AK166" s="72"/>
      <c r="AL166" s="17"/>
      <c r="AM166" s="17"/>
      <c r="AN166" s="73"/>
      <c r="AO166" s="17"/>
      <c r="AP166" s="17"/>
      <c r="AQ166" s="17"/>
      <c r="AR166" s="17"/>
      <c r="AS166" s="17"/>
      <c r="AT166" s="17"/>
      <c r="AX166">
        <v>1</v>
      </c>
    </row>
    <row r="167" spans="1:50" ht="24" customHeight="1">
      <c r="A167" s="42">
        <v>163</v>
      </c>
      <c r="B167" s="43">
        <v>42254</v>
      </c>
      <c r="C167" s="44"/>
      <c r="D167" s="44" t="s">
        <v>82</v>
      </c>
      <c r="E167" s="44">
        <v>1</v>
      </c>
      <c r="F167" s="44"/>
      <c r="G167" s="23"/>
      <c r="H167" s="44" t="s">
        <v>70</v>
      </c>
      <c r="I167" s="59"/>
      <c r="J167" s="25"/>
      <c r="K167" s="63"/>
      <c r="L167" s="64"/>
      <c r="M167" s="64"/>
      <c r="N167" s="65">
        <f t="shared" si="0"/>
        <v>0</v>
      </c>
      <c r="O167" s="64"/>
      <c r="P167" s="64"/>
      <c r="Q167" s="64"/>
      <c r="R167" s="65">
        <f t="shared" si="1"/>
        <v>0</v>
      </c>
      <c r="S167" s="64"/>
      <c r="T167" s="64"/>
      <c r="U167" s="64"/>
      <c r="V167" s="65">
        <f t="shared" si="2"/>
        <v>0</v>
      </c>
      <c r="W167" s="64">
        <f t="shared" si="3"/>
        <v>0</v>
      </c>
      <c r="X167" s="64" t="str">
        <f t="shared" si="4"/>
        <v/>
      </c>
      <c r="Y167" s="64" t="str">
        <f t="shared" si="5"/>
        <v/>
      </c>
      <c r="Z167" s="64" t="str">
        <f t="shared" si="6"/>
        <v/>
      </c>
      <c r="AA167" s="64" t="str">
        <f t="shared" si="7"/>
        <v/>
      </c>
      <c r="AB167" s="64" t="str">
        <f t="shared" si="8"/>
        <v/>
      </c>
      <c r="AC167" s="64" t="str">
        <f t="shared" si="9"/>
        <v/>
      </c>
      <c r="AD167" s="47"/>
      <c r="AE167" s="47"/>
      <c r="AF167" s="47"/>
      <c r="AG167" s="47"/>
      <c r="AH167" s="47"/>
      <c r="AI167" s="35"/>
      <c r="AJ167" s="49" t="s">
        <v>57</v>
      </c>
      <c r="AK167" s="72"/>
      <c r="AL167" s="17"/>
      <c r="AM167" s="17"/>
      <c r="AN167" s="73"/>
      <c r="AO167" s="17"/>
      <c r="AP167" s="17"/>
      <c r="AQ167" s="17"/>
      <c r="AR167" s="17"/>
      <c r="AS167" s="17"/>
      <c r="AT167" s="17"/>
      <c r="AX167">
        <v>1</v>
      </c>
    </row>
    <row r="168" spans="1:50" ht="24" customHeight="1">
      <c r="A168" s="42">
        <v>164</v>
      </c>
      <c r="B168" s="43">
        <v>42255</v>
      </c>
      <c r="C168" s="44"/>
      <c r="D168" s="44" t="s">
        <v>82</v>
      </c>
      <c r="E168" s="44">
        <v>2</v>
      </c>
      <c r="F168" s="44"/>
      <c r="G168" s="23"/>
      <c r="H168" s="44" t="s">
        <v>70</v>
      </c>
      <c r="I168" s="59"/>
      <c r="J168" s="25"/>
      <c r="K168" s="63"/>
      <c r="L168" s="64"/>
      <c r="M168" s="64"/>
      <c r="N168" s="65">
        <f t="shared" si="0"/>
        <v>0</v>
      </c>
      <c r="O168" s="64"/>
      <c r="P168" s="64"/>
      <c r="Q168" s="64"/>
      <c r="R168" s="65">
        <f t="shared" si="1"/>
        <v>0</v>
      </c>
      <c r="S168" s="64"/>
      <c r="T168" s="64"/>
      <c r="U168" s="64"/>
      <c r="V168" s="65">
        <f t="shared" si="2"/>
        <v>0</v>
      </c>
      <c r="W168" s="64">
        <f t="shared" si="3"/>
        <v>0</v>
      </c>
      <c r="X168" s="64" t="str">
        <f t="shared" si="4"/>
        <v/>
      </c>
      <c r="Y168" s="64" t="str">
        <f t="shared" si="5"/>
        <v/>
      </c>
      <c r="Z168" s="64" t="str">
        <f t="shared" si="6"/>
        <v/>
      </c>
      <c r="AA168" s="64" t="str">
        <f t="shared" si="7"/>
        <v/>
      </c>
      <c r="AB168" s="64" t="str">
        <f t="shared" si="8"/>
        <v/>
      </c>
      <c r="AC168" s="64" t="str">
        <f t="shared" si="9"/>
        <v/>
      </c>
      <c r="AD168" s="47"/>
      <c r="AE168" s="47"/>
      <c r="AF168" s="47"/>
      <c r="AG168" s="47"/>
      <c r="AH168" s="47"/>
      <c r="AI168" s="35"/>
      <c r="AJ168" s="49" t="s">
        <v>57</v>
      </c>
      <c r="AK168" s="72"/>
      <c r="AL168" s="17"/>
      <c r="AM168" s="17"/>
      <c r="AN168" s="73"/>
      <c r="AO168" s="17"/>
      <c r="AP168" s="17"/>
      <c r="AQ168" s="17"/>
      <c r="AR168" s="17"/>
      <c r="AS168" s="17"/>
      <c r="AT168" s="17"/>
      <c r="AX168">
        <v>1</v>
      </c>
    </row>
    <row r="169" spans="1:50" ht="24" customHeight="1">
      <c r="A169" s="42">
        <v>165</v>
      </c>
      <c r="B169" s="43">
        <v>42256</v>
      </c>
      <c r="C169" s="44"/>
      <c r="D169" s="44" t="s">
        <v>82</v>
      </c>
      <c r="E169" s="44">
        <v>1</v>
      </c>
      <c r="F169" s="44"/>
      <c r="G169" s="23"/>
      <c r="H169" s="44" t="s">
        <v>70</v>
      </c>
      <c r="I169" s="59"/>
      <c r="J169" s="25"/>
      <c r="K169" s="63"/>
      <c r="L169" s="64"/>
      <c r="M169" s="64"/>
      <c r="N169" s="65">
        <f t="shared" si="0"/>
        <v>0</v>
      </c>
      <c r="O169" s="64"/>
      <c r="P169" s="64"/>
      <c r="Q169" s="64"/>
      <c r="R169" s="65">
        <f t="shared" si="1"/>
        <v>0</v>
      </c>
      <c r="S169" s="64"/>
      <c r="T169" s="64"/>
      <c r="U169" s="64"/>
      <c r="V169" s="65">
        <f t="shared" si="2"/>
        <v>0</v>
      </c>
      <c r="W169" s="64">
        <f t="shared" si="3"/>
        <v>0</v>
      </c>
      <c r="X169" s="64" t="str">
        <f t="shared" si="4"/>
        <v/>
      </c>
      <c r="Y169" s="64" t="str">
        <f t="shared" si="5"/>
        <v/>
      </c>
      <c r="Z169" s="64" t="str">
        <f t="shared" si="6"/>
        <v/>
      </c>
      <c r="AA169" s="64" t="str">
        <f t="shared" si="7"/>
        <v/>
      </c>
      <c r="AB169" s="64" t="str">
        <f t="shared" si="8"/>
        <v/>
      </c>
      <c r="AC169" s="64" t="str">
        <f t="shared" si="9"/>
        <v/>
      </c>
      <c r="AD169" s="47"/>
      <c r="AE169" s="47"/>
      <c r="AF169" s="47"/>
      <c r="AG169" s="47"/>
      <c r="AH169" s="47"/>
      <c r="AI169" s="35"/>
      <c r="AJ169" s="49" t="s">
        <v>57</v>
      </c>
      <c r="AK169" s="72"/>
      <c r="AL169" s="17"/>
      <c r="AM169" s="17"/>
      <c r="AN169" s="73"/>
      <c r="AO169" s="17"/>
      <c r="AP169" s="17"/>
      <c r="AQ169" s="17"/>
      <c r="AR169" s="17"/>
      <c r="AS169" s="17"/>
      <c r="AT169" s="17"/>
      <c r="AX169">
        <v>1</v>
      </c>
    </row>
    <row r="170" spans="1:50" ht="24" customHeight="1">
      <c r="A170" s="42">
        <v>166</v>
      </c>
      <c r="B170" s="43">
        <v>42257</v>
      </c>
      <c r="C170" s="44"/>
      <c r="D170" s="44" t="s">
        <v>82</v>
      </c>
      <c r="E170" s="44">
        <v>2</v>
      </c>
      <c r="F170" s="44"/>
      <c r="G170" s="23"/>
      <c r="H170" s="44" t="s">
        <v>70</v>
      </c>
      <c r="I170" s="59"/>
      <c r="J170" s="25"/>
      <c r="K170" s="63"/>
      <c r="L170" s="64"/>
      <c r="M170" s="64"/>
      <c r="N170" s="65">
        <f t="shared" si="0"/>
        <v>0</v>
      </c>
      <c r="O170" s="64"/>
      <c r="P170" s="64"/>
      <c r="Q170" s="64"/>
      <c r="R170" s="65">
        <f t="shared" si="1"/>
        <v>0</v>
      </c>
      <c r="S170" s="64"/>
      <c r="T170" s="64"/>
      <c r="U170" s="64"/>
      <c r="V170" s="65">
        <f t="shared" si="2"/>
        <v>0</v>
      </c>
      <c r="W170" s="64">
        <f t="shared" si="3"/>
        <v>0</v>
      </c>
      <c r="X170" s="64" t="str">
        <f t="shared" si="4"/>
        <v/>
      </c>
      <c r="Y170" s="64" t="str">
        <f t="shared" si="5"/>
        <v/>
      </c>
      <c r="Z170" s="64" t="str">
        <f t="shared" si="6"/>
        <v/>
      </c>
      <c r="AA170" s="64" t="str">
        <f t="shared" si="7"/>
        <v/>
      </c>
      <c r="AB170" s="64" t="str">
        <f t="shared" si="8"/>
        <v/>
      </c>
      <c r="AC170" s="64" t="str">
        <f t="shared" si="9"/>
        <v/>
      </c>
      <c r="AD170" s="47"/>
      <c r="AE170" s="47"/>
      <c r="AF170" s="47"/>
      <c r="AG170" s="47"/>
      <c r="AH170" s="47"/>
      <c r="AI170" s="35"/>
      <c r="AJ170" s="49" t="s">
        <v>57</v>
      </c>
      <c r="AK170" s="72"/>
      <c r="AL170" s="17"/>
      <c r="AM170" s="17"/>
      <c r="AN170" s="73"/>
      <c r="AO170" s="17"/>
      <c r="AP170" s="17"/>
      <c r="AQ170" s="17"/>
      <c r="AR170" s="17"/>
      <c r="AS170" s="17"/>
      <c r="AT170" s="17"/>
      <c r="AX170">
        <v>1</v>
      </c>
    </row>
    <row r="171" spans="1:50" ht="24" customHeight="1">
      <c r="A171" s="42">
        <v>167</v>
      </c>
      <c r="B171" s="43">
        <v>42258</v>
      </c>
      <c r="C171" s="44"/>
      <c r="D171" s="44" t="s">
        <v>82</v>
      </c>
      <c r="E171" s="44">
        <v>1</v>
      </c>
      <c r="F171" s="44"/>
      <c r="G171" s="23"/>
      <c r="H171" s="44" t="s">
        <v>70</v>
      </c>
      <c r="I171" s="59"/>
      <c r="J171" s="25"/>
      <c r="K171" s="63"/>
      <c r="L171" s="64"/>
      <c r="M171" s="64"/>
      <c r="N171" s="65">
        <f t="shared" si="0"/>
        <v>0</v>
      </c>
      <c r="O171" s="64"/>
      <c r="P171" s="64"/>
      <c r="Q171" s="64"/>
      <c r="R171" s="65">
        <f t="shared" si="1"/>
        <v>0</v>
      </c>
      <c r="S171" s="64"/>
      <c r="T171" s="64"/>
      <c r="U171" s="64"/>
      <c r="V171" s="65">
        <f t="shared" si="2"/>
        <v>0</v>
      </c>
      <c r="W171" s="64">
        <f t="shared" si="3"/>
        <v>0</v>
      </c>
      <c r="X171" s="64" t="str">
        <f t="shared" si="4"/>
        <v/>
      </c>
      <c r="Y171" s="64" t="str">
        <f t="shared" si="5"/>
        <v/>
      </c>
      <c r="Z171" s="64" t="str">
        <f t="shared" si="6"/>
        <v/>
      </c>
      <c r="AA171" s="64" t="str">
        <f t="shared" si="7"/>
        <v/>
      </c>
      <c r="AB171" s="64" t="str">
        <f t="shared" si="8"/>
        <v/>
      </c>
      <c r="AC171" s="64" t="str">
        <f t="shared" si="9"/>
        <v/>
      </c>
      <c r="AD171" s="47"/>
      <c r="AE171" s="47"/>
      <c r="AF171" s="47"/>
      <c r="AG171" s="47"/>
      <c r="AH171" s="47"/>
      <c r="AI171" s="35"/>
      <c r="AJ171" s="49" t="s">
        <v>57</v>
      </c>
      <c r="AK171" s="72"/>
      <c r="AL171" s="17"/>
      <c r="AM171" s="17"/>
      <c r="AN171" s="73"/>
      <c r="AO171" s="17"/>
      <c r="AP171" s="17"/>
      <c r="AQ171" s="17"/>
      <c r="AR171" s="17"/>
      <c r="AS171" s="17"/>
      <c r="AT171" s="17"/>
      <c r="AX171">
        <v>1</v>
      </c>
    </row>
    <row r="172" spans="1:50" ht="24" customHeight="1">
      <c r="A172" s="42">
        <v>168</v>
      </c>
      <c r="B172" s="43">
        <v>42259</v>
      </c>
      <c r="C172" s="44"/>
      <c r="D172" s="44" t="s">
        <v>82</v>
      </c>
      <c r="E172" s="44">
        <v>2</v>
      </c>
      <c r="F172" s="44"/>
      <c r="G172" s="23"/>
      <c r="H172" s="44" t="s">
        <v>70</v>
      </c>
      <c r="I172" s="59"/>
      <c r="J172" s="25"/>
      <c r="K172" s="63"/>
      <c r="L172" s="64"/>
      <c r="M172" s="64"/>
      <c r="N172" s="65">
        <f t="shared" si="0"/>
        <v>0</v>
      </c>
      <c r="O172" s="64"/>
      <c r="P172" s="64"/>
      <c r="Q172" s="64"/>
      <c r="R172" s="65">
        <f t="shared" si="1"/>
        <v>0</v>
      </c>
      <c r="S172" s="64"/>
      <c r="T172" s="64"/>
      <c r="U172" s="64"/>
      <c r="V172" s="65">
        <f t="shared" si="2"/>
        <v>0</v>
      </c>
      <c r="W172" s="64">
        <f t="shared" si="3"/>
        <v>0</v>
      </c>
      <c r="X172" s="64" t="str">
        <f t="shared" si="4"/>
        <v/>
      </c>
      <c r="Y172" s="64" t="str">
        <f t="shared" si="5"/>
        <v/>
      </c>
      <c r="Z172" s="64" t="str">
        <f t="shared" si="6"/>
        <v/>
      </c>
      <c r="AA172" s="64" t="str">
        <f t="shared" si="7"/>
        <v/>
      </c>
      <c r="AB172" s="64" t="str">
        <f t="shared" si="8"/>
        <v/>
      </c>
      <c r="AC172" s="64" t="str">
        <f t="shared" si="9"/>
        <v/>
      </c>
      <c r="AD172" s="47"/>
      <c r="AE172" s="47"/>
      <c r="AF172" s="47"/>
      <c r="AG172" s="47"/>
      <c r="AH172" s="47"/>
      <c r="AI172" s="35"/>
      <c r="AJ172" s="49" t="s">
        <v>57</v>
      </c>
      <c r="AK172" s="72"/>
      <c r="AL172" s="17"/>
      <c r="AM172" s="17"/>
      <c r="AN172" s="73"/>
      <c r="AO172" s="17"/>
      <c r="AP172" s="17"/>
      <c r="AQ172" s="17"/>
      <c r="AR172" s="17"/>
      <c r="AS172" s="17"/>
      <c r="AT172" s="17"/>
      <c r="AX172">
        <v>1</v>
      </c>
    </row>
    <row r="173" spans="1:50" ht="24" customHeight="1">
      <c r="A173" s="42">
        <v>169</v>
      </c>
      <c r="B173" s="43">
        <v>42260</v>
      </c>
      <c r="C173" s="44"/>
      <c r="D173" s="44" t="s">
        <v>82</v>
      </c>
      <c r="E173" s="44">
        <v>1</v>
      </c>
      <c r="F173" s="44"/>
      <c r="G173" s="23"/>
      <c r="H173" s="44" t="s">
        <v>70</v>
      </c>
      <c r="I173" s="59"/>
      <c r="J173" s="25"/>
      <c r="K173" s="63"/>
      <c r="L173" s="64"/>
      <c r="M173" s="64"/>
      <c r="N173" s="65">
        <f t="shared" si="0"/>
        <v>0</v>
      </c>
      <c r="O173" s="64"/>
      <c r="P173" s="64"/>
      <c r="Q173" s="64"/>
      <c r="R173" s="65">
        <f t="shared" si="1"/>
        <v>0</v>
      </c>
      <c r="S173" s="64"/>
      <c r="T173" s="64"/>
      <c r="U173" s="64"/>
      <c r="V173" s="65">
        <f t="shared" si="2"/>
        <v>0</v>
      </c>
      <c r="W173" s="64">
        <f t="shared" si="3"/>
        <v>0</v>
      </c>
      <c r="X173" s="64" t="str">
        <f t="shared" si="4"/>
        <v/>
      </c>
      <c r="Y173" s="64" t="str">
        <f t="shared" si="5"/>
        <v/>
      </c>
      <c r="Z173" s="64" t="str">
        <f t="shared" si="6"/>
        <v/>
      </c>
      <c r="AA173" s="64" t="str">
        <f t="shared" si="7"/>
        <v/>
      </c>
      <c r="AB173" s="64" t="str">
        <f t="shared" si="8"/>
        <v/>
      </c>
      <c r="AC173" s="64" t="str">
        <f t="shared" si="9"/>
        <v/>
      </c>
      <c r="AD173" s="47"/>
      <c r="AE173" s="47"/>
      <c r="AF173" s="47"/>
      <c r="AG173" s="47"/>
      <c r="AH173" s="47"/>
      <c r="AI173" s="35"/>
      <c r="AJ173" s="49" t="s">
        <v>57</v>
      </c>
      <c r="AK173" s="72"/>
      <c r="AL173" s="17"/>
      <c r="AM173" s="17"/>
      <c r="AN173" s="73"/>
      <c r="AO173" s="17"/>
      <c r="AP173" s="17"/>
      <c r="AQ173" s="17"/>
      <c r="AR173" s="17"/>
      <c r="AS173" s="17"/>
      <c r="AT173" s="17"/>
      <c r="AX173">
        <v>1</v>
      </c>
    </row>
    <row r="174" spans="1:50" ht="24" customHeight="1">
      <c r="A174" s="42">
        <v>170</v>
      </c>
      <c r="B174" s="43">
        <v>42261</v>
      </c>
      <c r="C174" s="44"/>
      <c r="D174" s="44" t="s">
        <v>82</v>
      </c>
      <c r="E174" s="44">
        <v>2</v>
      </c>
      <c r="F174" s="44"/>
      <c r="G174" s="23"/>
      <c r="H174" s="44" t="s">
        <v>70</v>
      </c>
      <c r="I174" s="59"/>
      <c r="J174" s="25"/>
      <c r="K174" s="63"/>
      <c r="L174" s="64"/>
      <c r="M174" s="64"/>
      <c r="N174" s="65">
        <f t="shared" si="0"/>
        <v>0</v>
      </c>
      <c r="O174" s="64"/>
      <c r="P174" s="64"/>
      <c r="Q174" s="64"/>
      <c r="R174" s="65">
        <f t="shared" si="1"/>
        <v>0</v>
      </c>
      <c r="S174" s="64"/>
      <c r="T174" s="64"/>
      <c r="U174" s="64"/>
      <c r="V174" s="65">
        <f t="shared" si="2"/>
        <v>0</v>
      </c>
      <c r="W174" s="64">
        <f t="shared" si="3"/>
        <v>0</v>
      </c>
      <c r="X174" s="64" t="str">
        <f t="shared" si="4"/>
        <v/>
      </c>
      <c r="Y174" s="64" t="str">
        <f t="shared" si="5"/>
        <v/>
      </c>
      <c r="Z174" s="64" t="str">
        <f t="shared" si="6"/>
        <v/>
      </c>
      <c r="AA174" s="64" t="str">
        <f t="shared" si="7"/>
        <v/>
      </c>
      <c r="AB174" s="64" t="str">
        <f t="shared" si="8"/>
        <v/>
      </c>
      <c r="AC174" s="64" t="str">
        <f t="shared" si="9"/>
        <v/>
      </c>
      <c r="AD174" s="47"/>
      <c r="AE174" s="47"/>
      <c r="AF174" s="47"/>
      <c r="AG174" s="47"/>
      <c r="AH174" s="47"/>
      <c r="AI174" s="35"/>
      <c r="AJ174" s="49" t="s">
        <v>57</v>
      </c>
      <c r="AK174" s="72"/>
      <c r="AL174" s="17"/>
      <c r="AM174" s="17"/>
      <c r="AN174" s="73"/>
      <c r="AO174" s="17"/>
      <c r="AP174" s="17"/>
      <c r="AQ174" s="17"/>
      <c r="AR174" s="17"/>
      <c r="AS174" s="17"/>
      <c r="AT174" s="17"/>
      <c r="AX174">
        <v>1</v>
      </c>
    </row>
    <row r="175" spans="1:50" ht="24" customHeight="1">
      <c r="A175" s="42">
        <v>171</v>
      </c>
      <c r="B175" s="43">
        <v>42262</v>
      </c>
      <c r="C175" s="44"/>
      <c r="D175" s="44" t="s">
        <v>82</v>
      </c>
      <c r="E175" s="44">
        <v>1</v>
      </c>
      <c r="F175" s="44"/>
      <c r="G175" s="23"/>
      <c r="H175" s="44" t="s">
        <v>70</v>
      </c>
      <c r="I175" s="59"/>
      <c r="J175" s="25"/>
      <c r="K175" s="63"/>
      <c r="L175" s="64"/>
      <c r="M175" s="64"/>
      <c r="N175" s="65">
        <f t="shared" si="0"/>
        <v>0</v>
      </c>
      <c r="O175" s="64"/>
      <c r="P175" s="64"/>
      <c r="Q175" s="64"/>
      <c r="R175" s="65">
        <f t="shared" si="1"/>
        <v>0</v>
      </c>
      <c r="S175" s="64"/>
      <c r="T175" s="64"/>
      <c r="U175" s="64"/>
      <c r="V175" s="65">
        <f t="shared" si="2"/>
        <v>0</v>
      </c>
      <c r="W175" s="64">
        <f t="shared" si="3"/>
        <v>0</v>
      </c>
      <c r="X175" s="64" t="str">
        <f t="shared" si="4"/>
        <v/>
      </c>
      <c r="Y175" s="64" t="str">
        <f t="shared" si="5"/>
        <v/>
      </c>
      <c r="Z175" s="64" t="str">
        <f t="shared" si="6"/>
        <v/>
      </c>
      <c r="AA175" s="64" t="str">
        <f t="shared" si="7"/>
        <v/>
      </c>
      <c r="AB175" s="64" t="str">
        <f t="shared" si="8"/>
        <v/>
      </c>
      <c r="AC175" s="64" t="str">
        <f t="shared" si="9"/>
        <v/>
      </c>
      <c r="AD175" s="47"/>
      <c r="AE175" s="47"/>
      <c r="AF175" s="47"/>
      <c r="AG175" s="47"/>
      <c r="AH175" s="47"/>
      <c r="AI175" s="35"/>
      <c r="AJ175" s="49" t="s">
        <v>57</v>
      </c>
      <c r="AK175" s="72"/>
      <c r="AL175" s="17"/>
      <c r="AM175" s="17"/>
      <c r="AN175" s="73"/>
      <c r="AO175" s="17"/>
      <c r="AP175" s="17"/>
      <c r="AQ175" s="17"/>
      <c r="AR175" s="17"/>
      <c r="AS175" s="17"/>
      <c r="AT175" s="17"/>
      <c r="AX175">
        <v>1</v>
      </c>
    </row>
    <row r="176" spans="1:50" ht="24" customHeight="1">
      <c r="A176" s="42">
        <v>172</v>
      </c>
      <c r="B176" s="43">
        <v>42263</v>
      </c>
      <c r="C176" s="44"/>
      <c r="D176" s="44" t="s">
        <v>82</v>
      </c>
      <c r="E176" s="44">
        <v>2</v>
      </c>
      <c r="F176" s="44"/>
      <c r="G176" s="23"/>
      <c r="H176" s="44" t="s">
        <v>70</v>
      </c>
      <c r="I176" s="59"/>
      <c r="J176" s="25"/>
      <c r="K176" s="63"/>
      <c r="L176" s="64"/>
      <c r="M176" s="64"/>
      <c r="N176" s="65">
        <f t="shared" si="0"/>
        <v>0</v>
      </c>
      <c r="O176" s="64"/>
      <c r="P176" s="64"/>
      <c r="Q176" s="64"/>
      <c r="R176" s="65">
        <f t="shared" si="1"/>
        <v>0</v>
      </c>
      <c r="S176" s="64"/>
      <c r="T176" s="64"/>
      <c r="U176" s="64"/>
      <c r="V176" s="65">
        <f t="shared" si="2"/>
        <v>0</v>
      </c>
      <c r="W176" s="64">
        <f t="shared" si="3"/>
        <v>0</v>
      </c>
      <c r="X176" s="64" t="str">
        <f t="shared" si="4"/>
        <v/>
      </c>
      <c r="Y176" s="64" t="str">
        <f t="shared" si="5"/>
        <v/>
      </c>
      <c r="Z176" s="64" t="str">
        <f t="shared" si="6"/>
        <v/>
      </c>
      <c r="AA176" s="64" t="str">
        <f t="shared" si="7"/>
        <v/>
      </c>
      <c r="AB176" s="64" t="str">
        <f t="shared" si="8"/>
        <v/>
      </c>
      <c r="AC176" s="64" t="str">
        <f t="shared" si="9"/>
        <v/>
      </c>
      <c r="AD176" s="47"/>
      <c r="AE176" s="47"/>
      <c r="AF176" s="47"/>
      <c r="AG176" s="47"/>
      <c r="AH176" s="47"/>
      <c r="AI176" s="35"/>
      <c r="AJ176" s="49" t="s">
        <v>57</v>
      </c>
      <c r="AK176" s="72"/>
      <c r="AL176" s="17"/>
      <c r="AM176" s="17"/>
      <c r="AN176" s="73"/>
      <c r="AO176" s="17"/>
      <c r="AP176" s="17"/>
      <c r="AQ176" s="17"/>
      <c r="AR176" s="17"/>
      <c r="AS176" s="17"/>
      <c r="AT176" s="17"/>
      <c r="AX176">
        <v>1</v>
      </c>
    </row>
    <row r="177" spans="1:50" ht="24" customHeight="1">
      <c r="A177" s="42">
        <v>173</v>
      </c>
      <c r="B177" s="43">
        <v>42264</v>
      </c>
      <c r="C177" s="44"/>
      <c r="D177" s="44" t="s">
        <v>82</v>
      </c>
      <c r="E177" s="44">
        <v>1</v>
      </c>
      <c r="F177" s="44"/>
      <c r="G177" s="23"/>
      <c r="H177" s="44" t="s">
        <v>70</v>
      </c>
      <c r="I177" s="59"/>
      <c r="J177" s="25"/>
      <c r="K177" s="63"/>
      <c r="L177" s="64"/>
      <c r="M177" s="64"/>
      <c r="N177" s="65">
        <f t="shared" si="0"/>
        <v>0</v>
      </c>
      <c r="O177" s="64"/>
      <c r="P177" s="64"/>
      <c r="Q177" s="64"/>
      <c r="R177" s="65">
        <f t="shared" si="1"/>
        <v>0</v>
      </c>
      <c r="S177" s="64"/>
      <c r="T177" s="64"/>
      <c r="U177" s="64"/>
      <c r="V177" s="65">
        <f t="shared" si="2"/>
        <v>0</v>
      </c>
      <c r="W177" s="64">
        <f t="shared" si="3"/>
        <v>0</v>
      </c>
      <c r="X177" s="64" t="str">
        <f t="shared" si="4"/>
        <v/>
      </c>
      <c r="Y177" s="64" t="str">
        <f t="shared" si="5"/>
        <v/>
      </c>
      <c r="Z177" s="64" t="str">
        <f t="shared" si="6"/>
        <v/>
      </c>
      <c r="AA177" s="64" t="str">
        <f t="shared" si="7"/>
        <v/>
      </c>
      <c r="AB177" s="64" t="str">
        <f t="shared" si="8"/>
        <v/>
      </c>
      <c r="AC177" s="64" t="str">
        <f t="shared" si="9"/>
        <v/>
      </c>
      <c r="AD177" s="47"/>
      <c r="AE177" s="47"/>
      <c r="AF177" s="47"/>
      <c r="AG177" s="47"/>
      <c r="AH177" s="47"/>
      <c r="AI177" s="35"/>
      <c r="AJ177" s="49" t="s">
        <v>57</v>
      </c>
      <c r="AK177" s="72"/>
      <c r="AL177" s="17"/>
      <c r="AM177" s="17"/>
      <c r="AN177" s="73"/>
      <c r="AO177" s="17"/>
      <c r="AP177" s="17"/>
      <c r="AQ177" s="17"/>
      <c r="AR177" s="17"/>
      <c r="AS177" s="17"/>
      <c r="AT177" s="17"/>
      <c r="AX177">
        <v>1</v>
      </c>
    </row>
    <row r="178" spans="1:50" ht="24" customHeight="1">
      <c r="A178" s="42">
        <v>174</v>
      </c>
      <c r="B178" s="43">
        <v>42265</v>
      </c>
      <c r="C178" s="44"/>
      <c r="D178" s="44" t="s">
        <v>82</v>
      </c>
      <c r="E178" s="44">
        <v>2</v>
      </c>
      <c r="F178" s="44"/>
      <c r="G178" s="23"/>
      <c r="H178" s="44" t="s">
        <v>70</v>
      </c>
      <c r="I178" s="59"/>
      <c r="J178" s="25"/>
      <c r="K178" s="63"/>
      <c r="L178" s="64"/>
      <c r="M178" s="64"/>
      <c r="N178" s="65">
        <f t="shared" si="0"/>
        <v>0</v>
      </c>
      <c r="O178" s="64"/>
      <c r="P178" s="64"/>
      <c r="Q178" s="64"/>
      <c r="R178" s="65">
        <f t="shared" si="1"/>
        <v>0</v>
      </c>
      <c r="S178" s="64"/>
      <c r="T178" s="64"/>
      <c r="U178" s="64"/>
      <c r="V178" s="65">
        <f t="shared" si="2"/>
        <v>0</v>
      </c>
      <c r="W178" s="64">
        <f t="shared" si="3"/>
        <v>0</v>
      </c>
      <c r="X178" s="64" t="str">
        <f t="shared" si="4"/>
        <v/>
      </c>
      <c r="Y178" s="64" t="str">
        <f t="shared" si="5"/>
        <v/>
      </c>
      <c r="Z178" s="64" t="str">
        <f t="shared" si="6"/>
        <v/>
      </c>
      <c r="AA178" s="64" t="str">
        <f t="shared" si="7"/>
        <v/>
      </c>
      <c r="AB178" s="64" t="str">
        <f t="shared" si="8"/>
        <v/>
      </c>
      <c r="AC178" s="64" t="str">
        <f t="shared" si="9"/>
        <v/>
      </c>
      <c r="AD178" s="47"/>
      <c r="AE178" s="47"/>
      <c r="AF178" s="47"/>
      <c r="AG178" s="47"/>
      <c r="AH178" s="47"/>
      <c r="AI178" s="35"/>
      <c r="AJ178" s="49" t="s">
        <v>57</v>
      </c>
      <c r="AK178" s="72"/>
      <c r="AL178" s="17"/>
      <c r="AM178" s="17"/>
      <c r="AN178" s="73"/>
      <c r="AO178" s="17"/>
      <c r="AP178" s="17"/>
      <c r="AQ178" s="17"/>
      <c r="AR178" s="17"/>
      <c r="AS178" s="17"/>
      <c r="AT178" s="17"/>
      <c r="AX178">
        <v>1</v>
      </c>
    </row>
    <row r="179" spans="1:50" ht="24" customHeight="1">
      <c r="A179" s="42">
        <v>175</v>
      </c>
      <c r="B179" s="43">
        <v>42266</v>
      </c>
      <c r="C179" s="44"/>
      <c r="D179" s="44" t="s">
        <v>82</v>
      </c>
      <c r="E179" s="44">
        <v>1</v>
      </c>
      <c r="F179" s="44"/>
      <c r="G179" s="23"/>
      <c r="H179" s="44" t="s">
        <v>70</v>
      </c>
      <c r="I179" s="59"/>
      <c r="J179" s="25"/>
      <c r="K179" s="63"/>
      <c r="L179" s="64"/>
      <c r="M179" s="64"/>
      <c r="N179" s="65">
        <f t="shared" si="0"/>
        <v>0</v>
      </c>
      <c r="O179" s="64"/>
      <c r="P179" s="64"/>
      <c r="Q179" s="64"/>
      <c r="R179" s="65">
        <f t="shared" si="1"/>
        <v>0</v>
      </c>
      <c r="S179" s="64"/>
      <c r="T179" s="64"/>
      <c r="U179" s="64"/>
      <c r="V179" s="65">
        <f t="shared" si="2"/>
        <v>0</v>
      </c>
      <c r="W179" s="64">
        <f t="shared" si="3"/>
        <v>0</v>
      </c>
      <c r="X179" s="64" t="str">
        <f t="shared" si="4"/>
        <v/>
      </c>
      <c r="Y179" s="64" t="str">
        <f t="shared" si="5"/>
        <v/>
      </c>
      <c r="Z179" s="64" t="str">
        <f t="shared" si="6"/>
        <v/>
      </c>
      <c r="AA179" s="64" t="str">
        <f t="shared" si="7"/>
        <v/>
      </c>
      <c r="AB179" s="64" t="str">
        <f t="shared" si="8"/>
        <v/>
      </c>
      <c r="AC179" s="64" t="str">
        <f t="shared" si="9"/>
        <v/>
      </c>
      <c r="AD179" s="47"/>
      <c r="AE179" s="47"/>
      <c r="AF179" s="47"/>
      <c r="AG179" s="47"/>
      <c r="AH179" s="47"/>
      <c r="AI179" s="35"/>
      <c r="AJ179" s="49" t="s">
        <v>57</v>
      </c>
      <c r="AK179" s="72"/>
      <c r="AL179" s="17"/>
      <c r="AM179" s="17"/>
      <c r="AN179" s="73"/>
      <c r="AO179" s="17"/>
      <c r="AP179" s="17"/>
      <c r="AQ179" s="17"/>
      <c r="AR179" s="17"/>
      <c r="AS179" s="17"/>
      <c r="AT179" s="17"/>
      <c r="AX179">
        <v>1</v>
      </c>
    </row>
    <row r="180" spans="1:50" ht="24" customHeight="1">
      <c r="A180" s="42">
        <v>176</v>
      </c>
      <c r="B180" s="43">
        <v>42267</v>
      </c>
      <c r="C180" s="44"/>
      <c r="D180" s="44" t="s">
        <v>82</v>
      </c>
      <c r="E180" s="44">
        <v>2</v>
      </c>
      <c r="F180" s="44"/>
      <c r="G180" s="23"/>
      <c r="H180" s="44" t="s">
        <v>70</v>
      </c>
      <c r="I180" s="59"/>
      <c r="J180" s="25"/>
      <c r="K180" s="63"/>
      <c r="L180" s="64"/>
      <c r="M180" s="64"/>
      <c r="N180" s="65">
        <f t="shared" si="0"/>
        <v>0</v>
      </c>
      <c r="O180" s="64"/>
      <c r="P180" s="64"/>
      <c r="Q180" s="64"/>
      <c r="R180" s="65">
        <f t="shared" si="1"/>
        <v>0</v>
      </c>
      <c r="S180" s="64"/>
      <c r="T180" s="64"/>
      <c r="U180" s="64"/>
      <c r="V180" s="65">
        <f t="shared" si="2"/>
        <v>0</v>
      </c>
      <c r="W180" s="64">
        <f t="shared" si="3"/>
        <v>0</v>
      </c>
      <c r="X180" s="64" t="str">
        <f t="shared" si="4"/>
        <v/>
      </c>
      <c r="Y180" s="64" t="str">
        <f t="shared" si="5"/>
        <v/>
      </c>
      <c r="Z180" s="64" t="str">
        <f t="shared" si="6"/>
        <v/>
      </c>
      <c r="AA180" s="64" t="str">
        <f t="shared" si="7"/>
        <v/>
      </c>
      <c r="AB180" s="64" t="str">
        <f t="shared" si="8"/>
        <v/>
      </c>
      <c r="AC180" s="64" t="str">
        <f t="shared" si="9"/>
        <v/>
      </c>
      <c r="AD180" s="47"/>
      <c r="AE180" s="47"/>
      <c r="AF180" s="47"/>
      <c r="AG180" s="47"/>
      <c r="AH180" s="47"/>
      <c r="AI180" s="35"/>
      <c r="AJ180" s="49" t="s">
        <v>57</v>
      </c>
      <c r="AK180" s="72"/>
      <c r="AL180" s="17"/>
      <c r="AM180" s="17"/>
      <c r="AN180" s="73"/>
      <c r="AO180" s="17"/>
      <c r="AP180" s="17"/>
      <c r="AQ180" s="17"/>
      <c r="AR180" s="17"/>
      <c r="AS180" s="17"/>
      <c r="AT180" s="17"/>
      <c r="AX180">
        <v>1</v>
      </c>
    </row>
    <row r="181" spans="1:50" ht="24" customHeight="1">
      <c r="A181" s="42">
        <v>177</v>
      </c>
      <c r="B181" s="43">
        <v>42268</v>
      </c>
      <c r="C181" s="44"/>
      <c r="D181" s="44" t="s">
        <v>82</v>
      </c>
      <c r="E181" s="44">
        <v>1</v>
      </c>
      <c r="F181" s="44"/>
      <c r="G181" s="23"/>
      <c r="H181" s="44" t="s">
        <v>70</v>
      </c>
      <c r="I181" s="59"/>
      <c r="J181" s="25"/>
      <c r="K181" s="63"/>
      <c r="L181" s="64"/>
      <c r="M181" s="64"/>
      <c r="N181" s="65">
        <f t="shared" si="0"/>
        <v>0</v>
      </c>
      <c r="O181" s="64"/>
      <c r="P181" s="64"/>
      <c r="Q181" s="64"/>
      <c r="R181" s="65">
        <f t="shared" si="1"/>
        <v>0</v>
      </c>
      <c r="S181" s="64"/>
      <c r="T181" s="64"/>
      <c r="U181" s="64"/>
      <c r="V181" s="65">
        <f t="shared" si="2"/>
        <v>0</v>
      </c>
      <c r="W181" s="64">
        <f t="shared" si="3"/>
        <v>0</v>
      </c>
      <c r="X181" s="64" t="str">
        <f t="shared" si="4"/>
        <v/>
      </c>
      <c r="Y181" s="64" t="str">
        <f t="shared" si="5"/>
        <v/>
      </c>
      <c r="Z181" s="64" t="str">
        <f t="shared" si="6"/>
        <v/>
      </c>
      <c r="AA181" s="64" t="str">
        <f t="shared" si="7"/>
        <v/>
      </c>
      <c r="AB181" s="64" t="str">
        <f t="shared" si="8"/>
        <v/>
      </c>
      <c r="AC181" s="64" t="str">
        <f t="shared" si="9"/>
        <v/>
      </c>
      <c r="AD181" s="47"/>
      <c r="AE181" s="47"/>
      <c r="AF181" s="47"/>
      <c r="AG181" s="47"/>
      <c r="AH181" s="47"/>
      <c r="AI181" s="35"/>
      <c r="AJ181" s="49" t="s">
        <v>57</v>
      </c>
      <c r="AK181" s="72"/>
      <c r="AL181" s="17"/>
      <c r="AM181" s="17"/>
      <c r="AN181" s="73"/>
      <c r="AO181" s="17"/>
      <c r="AP181" s="17"/>
      <c r="AQ181" s="17"/>
      <c r="AR181" s="17"/>
      <c r="AS181" s="17"/>
      <c r="AT181" s="17"/>
      <c r="AX181">
        <v>1</v>
      </c>
    </row>
    <row r="182" spans="1:50" ht="24" customHeight="1">
      <c r="A182" s="42">
        <v>178</v>
      </c>
      <c r="B182" s="43">
        <v>42269</v>
      </c>
      <c r="C182" s="44"/>
      <c r="D182" s="44" t="s">
        <v>82</v>
      </c>
      <c r="E182" s="44">
        <v>2</v>
      </c>
      <c r="F182" s="44"/>
      <c r="G182" s="23"/>
      <c r="H182" s="44" t="s">
        <v>70</v>
      </c>
      <c r="I182" s="59"/>
      <c r="J182" s="25"/>
      <c r="K182" s="63"/>
      <c r="L182" s="64"/>
      <c r="M182" s="64"/>
      <c r="N182" s="65">
        <f t="shared" si="0"/>
        <v>0</v>
      </c>
      <c r="O182" s="64"/>
      <c r="P182" s="64"/>
      <c r="Q182" s="64"/>
      <c r="R182" s="65">
        <f t="shared" si="1"/>
        <v>0</v>
      </c>
      <c r="S182" s="64"/>
      <c r="T182" s="64"/>
      <c r="U182" s="64"/>
      <c r="V182" s="65">
        <f t="shared" si="2"/>
        <v>0</v>
      </c>
      <c r="W182" s="64">
        <f t="shared" si="3"/>
        <v>0</v>
      </c>
      <c r="X182" s="64" t="str">
        <f t="shared" si="4"/>
        <v/>
      </c>
      <c r="Y182" s="64" t="str">
        <f t="shared" si="5"/>
        <v/>
      </c>
      <c r="Z182" s="64" t="str">
        <f t="shared" si="6"/>
        <v/>
      </c>
      <c r="AA182" s="64" t="str">
        <f t="shared" si="7"/>
        <v/>
      </c>
      <c r="AB182" s="64" t="str">
        <f t="shared" si="8"/>
        <v/>
      </c>
      <c r="AC182" s="64" t="str">
        <f t="shared" si="9"/>
        <v/>
      </c>
      <c r="AD182" s="47"/>
      <c r="AE182" s="47"/>
      <c r="AF182" s="47"/>
      <c r="AG182" s="47"/>
      <c r="AH182" s="47"/>
      <c r="AI182" s="35"/>
      <c r="AJ182" s="49" t="s">
        <v>57</v>
      </c>
      <c r="AK182" s="72"/>
      <c r="AL182" s="17"/>
      <c r="AM182" s="17"/>
      <c r="AN182" s="73"/>
      <c r="AO182" s="17"/>
      <c r="AP182" s="17"/>
      <c r="AQ182" s="17"/>
      <c r="AR182" s="17"/>
      <c r="AS182" s="17"/>
      <c r="AT182" s="17"/>
      <c r="AX182">
        <v>1</v>
      </c>
    </row>
    <row r="183" spans="1:50" ht="24" customHeight="1">
      <c r="A183" s="42">
        <v>179</v>
      </c>
      <c r="B183" s="43">
        <v>42270</v>
      </c>
      <c r="C183" s="44"/>
      <c r="D183" s="44" t="s">
        <v>82</v>
      </c>
      <c r="E183" s="44">
        <v>1</v>
      </c>
      <c r="F183" s="44"/>
      <c r="G183" s="23"/>
      <c r="H183" s="44" t="s">
        <v>70</v>
      </c>
      <c r="I183" s="59"/>
      <c r="J183" s="25"/>
      <c r="K183" s="63"/>
      <c r="L183" s="64"/>
      <c r="M183" s="64"/>
      <c r="N183" s="65">
        <f t="shared" si="0"/>
        <v>0</v>
      </c>
      <c r="O183" s="64"/>
      <c r="P183" s="64"/>
      <c r="Q183" s="64"/>
      <c r="R183" s="65">
        <f t="shared" si="1"/>
        <v>0</v>
      </c>
      <c r="S183" s="64"/>
      <c r="T183" s="64"/>
      <c r="U183" s="64"/>
      <c r="V183" s="65">
        <f t="shared" si="2"/>
        <v>0</v>
      </c>
      <c r="W183" s="64">
        <f t="shared" si="3"/>
        <v>0</v>
      </c>
      <c r="X183" s="64" t="str">
        <f t="shared" si="4"/>
        <v/>
      </c>
      <c r="Y183" s="64" t="str">
        <f t="shared" si="5"/>
        <v/>
      </c>
      <c r="Z183" s="64" t="str">
        <f t="shared" si="6"/>
        <v/>
      </c>
      <c r="AA183" s="64" t="str">
        <f t="shared" si="7"/>
        <v/>
      </c>
      <c r="AB183" s="64" t="str">
        <f t="shared" si="8"/>
        <v/>
      </c>
      <c r="AC183" s="64" t="str">
        <f t="shared" si="9"/>
        <v/>
      </c>
      <c r="AD183" s="47"/>
      <c r="AE183" s="47"/>
      <c r="AF183" s="47"/>
      <c r="AG183" s="47"/>
      <c r="AH183" s="47"/>
      <c r="AI183" s="35"/>
      <c r="AJ183" s="49" t="s">
        <v>57</v>
      </c>
      <c r="AK183" s="72"/>
      <c r="AL183" s="17"/>
      <c r="AM183" s="17"/>
      <c r="AN183" s="73"/>
      <c r="AO183" s="17"/>
      <c r="AP183" s="17"/>
      <c r="AQ183" s="17"/>
      <c r="AR183" s="17"/>
      <c r="AS183" s="17"/>
      <c r="AT183" s="17"/>
      <c r="AX183">
        <v>1</v>
      </c>
    </row>
    <row r="184" spans="1:50" ht="24" customHeight="1">
      <c r="A184" s="42">
        <v>180</v>
      </c>
      <c r="B184" s="43">
        <v>42271</v>
      </c>
      <c r="C184" s="44"/>
      <c r="D184" s="44" t="s">
        <v>82</v>
      </c>
      <c r="E184" s="44">
        <v>2</v>
      </c>
      <c r="F184" s="44"/>
      <c r="G184" s="23"/>
      <c r="H184" s="44" t="s">
        <v>70</v>
      </c>
      <c r="I184" s="59"/>
      <c r="J184" s="25"/>
      <c r="K184" s="63"/>
      <c r="L184" s="64"/>
      <c r="M184" s="64"/>
      <c r="N184" s="65">
        <f t="shared" si="0"/>
        <v>0</v>
      </c>
      <c r="O184" s="64"/>
      <c r="P184" s="64"/>
      <c r="Q184" s="64"/>
      <c r="R184" s="65">
        <f t="shared" si="1"/>
        <v>0</v>
      </c>
      <c r="S184" s="64"/>
      <c r="T184" s="64"/>
      <c r="U184" s="64"/>
      <c r="V184" s="65">
        <f t="shared" si="2"/>
        <v>0</v>
      </c>
      <c r="W184" s="64">
        <f t="shared" si="3"/>
        <v>0</v>
      </c>
      <c r="X184" s="64" t="str">
        <f t="shared" si="4"/>
        <v/>
      </c>
      <c r="Y184" s="64" t="str">
        <f t="shared" si="5"/>
        <v/>
      </c>
      <c r="Z184" s="64" t="str">
        <f t="shared" si="6"/>
        <v/>
      </c>
      <c r="AA184" s="64" t="str">
        <f t="shared" si="7"/>
        <v/>
      </c>
      <c r="AB184" s="64" t="str">
        <f t="shared" si="8"/>
        <v/>
      </c>
      <c r="AC184" s="64" t="str">
        <f t="shared" si="9"/>
        <v/>
      </c>
      <c r="AD184" s="47"/>
      <c r="AE184" s="47"/>
      <c r="AF184" s="47"/>
      <c r="AG184" s="47"/>
      <c r="AH184" s="47"/>
      <c r="AI184" s="35"/>
      <c r="AJ184" s="49" t="s">
        <v>57</v>
      </c>
      <c r="AK184" s="72"/>
      <c r="AL184" s="17"/>
      <c r="AM184" s="17"/>
      <c r="AN184" s="73"/>
      <c r="AO184" s="17"/>
      <c r="AP184" s="17"/>
      <c r="AQ184" s="17"/>
      <c r="AR184" s="17"/>
      <c r="AS184" s="17"/>
      <c r="AT184" s="17"/>
      <c r="AX184">
        <v>1</v>
      </c>
    </row>
    <row r="185" spans="1:50" ht="24" customHeight="1">
      <c r="A185" s="42">
        <v>181</v>
      </c>
      <c r="B185" s="43">
        <v>42272</v>
      </c>
      <c r="C185" s="44"/>
      <c r="D185" s="44" t="s">
        <v>82</v>
      </c>
      <c r="E185" s="44">
        <v>1</v>
      </c>
      <c r="F185" s="44"/>
      <c r="G185" s="23"/>
      <c r="H185" s="44" t="s">
        <v>70</v>
      </c>
      <c r="I185" s="59"/>
      <c r="J185" s="25"/>
      <c r="K185" s="63"/>
      <c r="L185" s="64"/>
      <c r="M185" s="64"/>
      <c r="N185" s="65">
        <f t="shared" si="0"/>
        <v>0</v>
      </c>
      <c r="O185" s="64"/>
      <c r="P185" s="64"/>
      <c r="Q185" s="64"/>
      <c r="R185" s="65">
        <f t="shared" si="1"/>
        <v>0</v>
      </c>
      <c r="S185" s="64"/>
      <c r="T185" s="64"/>
      <c r="U185" s="64"/>
      <c r="V185" s="65">
        <f t="shared" si="2"/>
        <v>0</v>
      </c>
      <c r="W185" s="64">
        <f t="shared" si="3"/>
        <v>0</v>
      </c>
      <c r="X185" s="64" t="str">
        <f t="shared" si="4"/>
        <v/>
      </c>
      <c r="Y185" s="64" t="str">
        <f t="shared" si="5"/>
        <v/>
      </c>
      <c r="Z185" s="64" t="str">
        <f t="shared" si="6"/>
        <v/>
      </c>
      <c r="AA185" s="64" t="str">
        <f t="shared" si="7"/>
        <v/>
      </c>
      <c r="AB185" s="64" t="str">
        <f t="shared" si="8"/>
        <v/>
      </c>
      <c r="AC185" s="64" t="str">
        <f t="shared" si="9"/>
        <v/>
      </c>
      <c r="AD185" s="47"/>
      <c r="AE185" s="47"/>
      <c r="AF185" s="47"/>
      <c r="AG185" s="47"/>
      <c r="AH185" s="47"/>
      <c r="AI185" s="35"/>
      <c r="AJ185" s="49" t="s">
        <v>57</v>
      </c>
      <c r="AK185" s="72"/>
      <c r="AL185" s="17"/>
      <c r="AM185" s="17"/>
      <c r="AN185" s="73"/>
      <c r="AO185" s="17"/>
      <c r="AP185" s="17"/>
      <c r="AQ185" s="17"/>
      <c r="AR185" s="17"/>
      <c r="AS185" s="17"/>
      <c r="AT185" s="17"/>
      <c r="AX185">
        <v>1</v>
      </c>
    </row>
    <row r="186" spans="1:50" ht="24" customHeight="1">
      <c r="A186" s="42">
        <v>182</v>
      </c>
      <c r="B186" s="43">
        <v>42273</v>
      </c>
      <c r="C186" s="44"/>
      <c r="D186" s="44" t="s">
        <v>82</v>
      </c>
      <c r="E186" s="44">
        <v>2</v>
      </c>
      <c r="F186" s="44"/>
      <c r="G186" s="23"/>
      <c r="H186" s="44" t="s">
        <v>70</v>
      </c>
      <c r="I186" s="59"/>
      <c r="J186" s="25"/>
      <c r="K186" s="63"/>
      <c r="L186" s="64"/>
      <c r="M186" s="64"/>
      <c r="N186" s="65">
        <f t="shared" si="0"/>
        <v>0</v>
      </c>
      <c r="O186" s="64"/>
      <c r="P186" s="64"/>
      <c r="Q186" s="64"/>
      <c r="R186" s="65">
        <f t="shared" si="1"/>
        <v>0</v>
      </c>
      <c r="S186" s="64"/>
      <c r="T186" s="64"/>
      <c r="U186" s="64"/>
      <c r="V186" s="65">
        <f t="shared" si="2"/>
        <v>0</v>
      </c>
      <c r="W186" s="64">
        <f t="shared" si="3"/>
        <v>0</v>
      </c>
      <c r="X186" s="64" t="str">
        <f t="shared" si="4"/>
        <v/>
      </c>
      <c r="Y186" s="64" t="str">
        <f t="shared" si="5"/>
        <v/>
      </c>
      <c r="Z186" s="64" t="str">
        <f t="shared" si="6"/>
        <v/>
      </c>
      <c r="AA186" s="64" t="str">
        <f t="shared" si="7"/>
        <v/>
      </c>
      <c r="AB186" s="64" t="str">
        <f t="shared" si="8"/>
        <v/>
      </c>
      <c r="AC186" s="64" t="str">
        <f t="shared" si="9"/>
        <v/>
      </c>
      <c r="AD186" s="47"/>
      <c r="AE186" s="47"/>
      <c r="AF186" s="47"/>
      <c r="AG186" s="47"/>
      <c r="AH186" s="47"/>
      <c r="AI186" s="35"/>
      <c r="AJ186" s="49" t="s">
        <v>57</v>
      </c>
      <c r="AK186" s="72"/>
      <c r="AL186" s="17"/>
      <c r="AM186" s="17"/>
      <c r="AN186" s="73"/>
      <c r="AO186" s="17"/>
      <c r="AP186" s="17"/>
      <c r="AQ186" s="17"/>
      <c r="AR186" s="17"/>
      <c r="AS186" s="17"/>
      <c r="AT186" s="17"/>
      <c r="AX186">
        <v>1</v>
      </c>
    </row>
    <row r="187" spans="1:50" ht="24" customHeight="1">
      <c r="A187" s="42">
        <v>183</v>
      </c>
      <c r="B187" s="43">
        <v>42274</v>
      </c>
      <c r="C187" s="44"/>
      <c r="D187" s="44" t="s">
        <v>82</v>
      </c>
      <c r="E187" s="44">
        <v>1</v>
      </c>
      <c r="F187" s="44"/>
      <c r="G187" s="23"/>
      <c r="H187" s="44" t="s">
        <v>70</v>
      </c>
      <c r="I187" s="59"/>
      <c r="J187" s="25"/>
      <c r="K187" s="63"/>
      <c r="L187" s="64"/>
      <c r="M187" s="64"/>
      <c r="N187" s="65">
        <f t="shared" si="0"/>
        <v>0</v>
      </c>
      <c r="O187" s="64"/>
      <c r="P187" s="64"/>
      <c r="Q187" s="64"/>
      <c r="R187" s="65">
        <f t="shared" si="1"/>
        <v>0</v>
      </c>
      <c r="S187" s="64"/>
      <c r="T187" s="64"/>
      <c r="U187" s="64"/>
      <c r="V187" s="65">
        <f t="shared" si="2"/>
        <v>0</v>
      </c>
      <c r="W187" s="64">
        <f t="shared" si="3"/>
        <v>0</v>
      </c>
      <c r="X187" s="64" t="str">
        <f t="shared" si="4"/>
        <v/>
      </c>
      <c r="Y187" s="64" t="str">
        <f t="shared" si="5"/>
        <v/>
      </c>
      <c r="Z187" s="64" t="str">
        <f t="shared" si="6"/>
        <v/>
      </c>
      <c r="AA187" s="64" t="str">
        <f t="shared" si="7"/>
        <v/>
      </c>
      <c r="AB187" s="64" t="str">
        <f t="shared" si="8"/>
        <v/>
      </c>
      <c r="AC187" s="64" t="str">
        <f t="shared" si="9"/>
        <v/>
      </c>
      <c r="AD187" s="47"/>
      <c r="AE187" s="47"/>
      <c r="AF187" s="47"/>
      <c r="AG187" s="47"/>
      <c r="AH187" s="47"/>
      <c r="AI187" s="35"/>
      <c r="AJ187" s="49" t="s">
        <v>57</v>
      </c>
      <c r="AK187" s="72"/>
      <c r="AL187" s="17"/>
      <c r="AM187" s="17"/>
      <c r="AN187" s="73"/>
      <c r="AO187" s="17"/>
      <c r="AP187" s="17"/>
      <c r="AQ187" s="17"/>
      <c r="AR187" s="17"/>
      <c r="AS187" s="17"/>
      <c r="AT187" s="17"/>
      <c r="AX187">
        <v>1</v>
      </c>
    </row>
    <row r="188" spans="1:50" ht="24" customHeight="1">
      <c r="A188" s="42">
        <v>184</v>
      </c>
      <c r="B188" s="43">
        <v>42275</v>
      </c>
      <c r="C188" s="44"/>
      <c r="D188" s="44" t="s">
        <v>82</v>
      </c>
      <c r="E188" s="44">
        <v>2</v>
      </c>
      <c r="F188" s="44"/>
      <c r="G188" s="23"/>
      <c r="H188" s="44" t="s">
        <v>70</v>
      </c>
      <c r="I188" s="59"/>
      <c r="J188" s="25"/>
      <c r="K188" s="63"/>
      <c r="L188" s="64"/>
      <c r="M188" s="64"/>
      <c r="N188" s="65">
        <f t="shared" si="0"/>
        <v>0</v>
      </c>
      <c r="O188" s="64"/>
      <c r="P188" s="64"/>
      <c r="Q188" s="64"/>
      <c r="R188" s="65">
        <f t="shared" si="1"/>
        <v>0</v>
      </c>
      <c r="S188" s="64"/>
      <c r="T188" s="64"/>
      <c r="U188" s="64"/>
      <c r="V188" s="65">
        <f t="shared" si="2"/>
        <v>0</v>
      </c>
      <c r="W188" s="64">
        <f t="shared" si="3"/>
        <v>0</v>
      </c>
      <c r="X188" s="64" t="str">
        <f t="shared" si="4"/>
        <v/>
      </c>
      <c r="Y188" s="64" t="str">
        <f t="shared" si="5"/>
        <v/>
      </c>
      <c r="Z188" s="64" t="str">
        <f t="shared" si="6"/>
        <v/>
      </c>
      <c r="AA188" s="64" t="str">
        <f t="shared" si="7"/>
        <v/>
      </c>
      <c r="AB188" s="64" t="str">
        <f t="shared" si="8"/>
        <v/>
      </c>
      <c r="AC188" s="64" t="str">
        <f t="shared" si="9"/>
        <v/>
      </c>
      <c r="AD188" s="47"/>
      <c r="AE188" s="47"/>
      <c r="AF188" s="47"/>
      <c r="AG188" s="47"/>
      <c r="AH188" s="47"/>
      <c r="AI188" s="35"/>
      <c r="AJ188" s="49" t="s">
        <v>57</v>
      </c>
      <c r="AK188" s="72"/>
      <c r="AL188" s="17"/>
      <c r="AM188" s="17"/>
      <c r="AN188" s="73"/>
      <c r="AO188" s="17"/>
      <c r="AP188" s="17"/>
      <c r="AQ188" s="17"/>
      <c r="AR188" s="17"/>
      <c r="AS188" s="17"/>
      <c r="AT188" s="17"/>
      <c r="AX188">
        <v>1</v>
      </c>
    </row>
    <row r="189" spans="1:50" ht="24" customHeight="1">
      <c r="A189" s="42">
        <v>185</v>
      </c>
      <c r="B189" s="43">
        <v>42276</v>
      </c>
      <c r="C189" s="44"/>
      <c r="D189" s="44" t="s">
        <v>82</v>
      </c>
      <c r="E189" s="44">
        <v>1</v>
      </c>
      <c r="F189" s="44"/>
      <c r="G189" s="23"/>
      <c r="H189" s="44" t="s">
        <v>70</v>
      </c>
      <c r="I189" s="59"/>
      <c r="J189" s="25"/>
      <c r="K189" s="63"/>
      <c r="L189" s="64"/>
      <c r="M189" s="64"/>
      <c r="N189" s="65">
        <f t="shared" si="0"/>
        <v>0</v>
      </c>
      <c r="O189" s="64"/>
      <c r="P189" s="64"/>
      <c r="Q189" s="64"/>
      <c r="R189" s="65">
        <f t="shared" si="1"/>
        <v>0</v>
      </c>
      <c r="S189" s="64"/>
      <c r="T189" s="64"/>
      <c r="U189" s="64"/>
      <c r="V189" s="65">
        <f t="shared" si="2"/>
        <v>0</v>
      </c>
      <c r="W189" s="64">
        <f t="shared" si="3"/>
        <v>0</v>
      </c>
      <c r="X189" s="64" t="str">
        <f t="shared" si="4"/>
        <v/>
      </c>
      <c r="Y189" s="64" t="str">
        <f t="shared" si="5"/>
        <v/>
      </c>
      <c r="Z189" s="64" t="str">
        <f t="shared" si="6"/>
        <v/>
      </c>
      <c r="AA189" s="64" t="str">
        <f t="shared" si="7"/>
        <v/>
      </c>
      <c r="AB189" s="64" t="str">
        <f t="shared" si="8"/>
        <v/>
      </c>
      <c r="AC189" s="64" t="str">
        <f t="shared" si="9"/>
        <v/>
      </c>
      <c r="AD189" s="47"/>
      <c r="AE189" s="47"/>
      <c r="AF189" s="47"/>
      <c r="AG189" s="47"/>
      <c r="AH189" s="47"/>
      <c r="AI189" s="35"/>
      <c r="AJ189" s="49" t="s">
        <v>57</v>
      </c>
      <c r="AK189" s="72"/>
      <c r="AL189" s="17"/>
      <c r="AM189" s="17"/>
      <c r="AN189" s="73"/>
      <c r="AO189" s="17"/>
      <c r="AP189" s="17"/>
      <c r="AQ189" s="17"/>
      <c r="AR189" s="17"/>
      <c r="AS189" s="17"/>
      <c r="AT189" s="17"/>
      <c r="AX189">
        <v>1</v>
      </c>
    </row>
    <row r="190" spans="1:50" ht="24" customHeight="1">
      <c r="A190" s="42">
        <v>186</v>
      </c>
      <c r="B190" s="43">
        <v>42277</v>
      </c>
      <c r="C190" s="44"/>
      <c r="D190" s="44" t="s">
        <v>82</v>
      </c>
      <c r="E190" s="44">
        <v>2</v>
      </c>
      <c r="F190" s="44"/>
      <c r="G190" s="23"/>
      <c r="H190" s="44" t="s">
        <v>70</v>
      </c>
      <c r="I190" s="59"/>
      <c r="J190" s="25"/>
      <c r="K190" s="63"/>
      <c r="L190" s="64"/>
      <c r="M190" s="64"/>
      <c r="N190" s="65">
        <f t="shared" si="0"/>
        <v>0</v>
      </c>
      <c r="O190" s="64"/>
      <c r="P190" s="64"/>
      <c r="Q190" s="64"/>
      <c r="R190" s="65">
        <f t="shared" si="1"/>
        <v>0</v>
      </c>
      <c r="S190" s="64"/>
      <c r="T190" s="64"/>
      <c r="U190" s="64"/>
      <c r="V190" s="65">
        <f t="shared" si="2"/>
        <v>0</v>
      </c>
      <c r="W190" s="64">
        <f t="shared" si="3"/>
        <v>0</v>
      </c>
      <c r="X190" s="64" t="str">
        <f t="shared" si="4"/>
        <v/>
      </c>
      <c r="Y190" s="64" t="str">
        <f t="shared" si="5"/>
        <v/>
      </c>
      <c r="Z190" s="64" t="str">
        <f t="shared" si="6"/>
        <v/>
      </c>
      <c r="AA190" s="64" t="str">
        <f t="shared" si="7"/>
        <v/>
      </c>
      <c r="AB190" s="64" t="str">
        <f t="shared" si="8"/>
        <v/>
      </c>
      <c r="AC190" s="64" t="str">
        <f t="shared" si="9"/>
        <v/>
      </c>
      <c r="AD190" s="47"/>
      <c r="AE190" s="47"/>
      <c r="AF190" s="47"/>
      <c r="AG190" s="47"/>
      <c r="AH190" s="47"/>
      <c r="AI190" s="35"/>
      <c r="AJ190" s="49" t="s">
        <v>57</v>
      </c>
      <c r="AK190" s="72"/>
      <c r="AL190" s="17"/>
      <c r="AM190" s="17"/>
      <c r="AN190" s="73"/>
      <c r="AO190" s="17"/>
      <c r="AP190" s="17"/>
      <c r="AQ190" s="17"/>
      <c r="AR190" s="17"/>
      <c r="AS190" s="17"/>
      <c r="AT190" s="17"/>
      <c r="AX190">
        <v>1</v>
      </c>
    </row>
    <row r="191" spans="1:50" ht="24" customHeight="1">
      <c r="A191" s="42">
        <v>187</v>
      </c>
      <c r="B191" s="43">
        <v>42278</v>
      </c>
      <c r="C191" s="44" t="s">
        <v>74</v>
      </c>
      <c r="D191" s="44" t="s">
        <v>82</v>
      </c>
      <c r="E191" s="44">
        <v>1</v>
      </c>
      <c r="F191" s="44"/>
      <c r="G191" s="23"/>
      <c r="H191" s="44" t="s">
        <v>70</v>
      </c>
      <c r="I191" s="59"/>
      <c r="J191" s="25"/>
      <c r="K191" s="63"/>
      <c r="L191" s="64"/>
      <c r="M191" s="64"/>
      <c r="N191" s="65">
        <f t="shared" si="0"/>
        <v>0</v>
      </c>
      <c r="O191" s="64"/>
      <c r="P191" s="64"/>
      <c r="Q191" s="64"/>
      <c r="R191" s="65">
        <f t="shared" si="1"/>
        <v>0</v>
      </c>
      <c r="S191" s="64"/>
      <c r="T191" s="64"/>
      <c r="U191" s="64"/>
      <c r="V191" s="65">
        <f t="shared" si="2"/>
        <v>0</v>
      </c>
      <c r="W191" s="64">
        <f t="shared" si="3"/>
        <v>0</v>
      </c>
      <c r="X191" s="64" t="str">
        <f t="shared" si="4"/>
        <v/>
      </c>
      <c r="Y191" s="64" t="str">
        <f t="shared" si="5"/>
        <v/>
      </c>
      <c r="Z191" s="64" t="str">
        <f t="shared" si="6"/>
        <v/>
      </c>
      <c r="AA191" s="64" t="str">
        <f t="shared" si="7"/>
        <v/>
      </c>
      <c r="AB191" s="64" t="str">
        <f t="shared" si="8"/>
        <v/>
      </c>
      <c r="AC191" s="64" t="str">
        <f t="shared" si="9"/>
        <v/>
      </c>
      <c r="AD191" s="47"/>
      <c r="AE191" s="47"/>
      <c r="AF191" s="47"/>
      <c r="AG191" s="47"/>
      <c r="AH191" s="47"/>
      <c r="AI191" s="35"/>
      <c r="AJ191" s="49" t="s">
        <v>57</v>
      </c>
      <c r="AK191" s="72"/>
      <c r="AL191" s="17"/>
      <c r="AM191" s="17"/>
      <c r="AN191" s="73"/>
      <c r="AO191" s="17"/>
      <c r="AP191" s="17"/>
      <c r="AQ191" s="17"/>
      <c r="AR191" s="17"/>
      <c r="AS191" s="17"/>
      <c r="AT191" s="17"/>
      <c r="AX191">
        <v>1</v>
      </c>
    </row>
    <row r="192" spans="1:50" ht="24" customHeight="1">
      <c r="A192" s="42">
        <v>188</v>
      </c>
      <c r="B192" s="43">
        <v>42279</v>
      </c>
      <c r="C192" s="44" t="s">
        <v>74</v>
      </c>
      <c r="D192" s="44" t="s">
        <v>82</v>
      </c>
      <c r="E192" s="44">
        <v>2</v>
      </c>
      <c r="F192" s="44"/>
      <c r="G192" s="23"/>
      <c r="H192" s="44" t="s">
        <v>70</v>
      </c>
      <c r="I192" s="59"/>
      <c r="J192" s="25"/>
      <c r="K192" s="63"/>
      <c r="L192" s="64"/>
      <c r="M192" s="64"/>
      <c r="N192" s="65">
        <f t="shared" si="0"/>
        <v>0</v>
      </c>
      <c r="O192" s="64"/>
      <c r="P192" s="64"/>
      <c r="Q192" s="64"/>
      <c r="R192" s="65">
        <f t="shared" si="1"/>
        <v>0</v>
      </c>
      <c r="S192" s="64"/>
      <c r="T192" s="64"/>
      <c r="U192" s="64"/>
      <c r="V192" s="65">
        <f t="shared" si="2"/>
        <v>0</v>
      </c>
      <c r="W192" s="64">
        <f t="shared" si="3"/>
        <v>0</v>
      </c>
      <c r="X192" s="64" t="str">
        <f t="shared" si="4"/>
        <v/>
      </c>
      <c r="Y192" s="64" t="str">
        <f t="shared" si="5"/>
        <v/>
      </c>
      <c r="Z192" s="64" t="str">
        <f t="shared" si="6"/>
        <v/>
      </c>
      <c r="AA192" s="64" t="str">
        <f t="shared" si="7"/>
        <v/>
      </c>
      <c r="AB192" s="64" t="str">
        <f t="shared" si="8"/>
        <v/>
      </c>
      <c r="AC192" s="64" t="str">
        <f t="shared" si="9"/>
        <v/>
      </c>
      <c r="AD192" s="47"/>
      <c r="AE192" s="47"/>
      <c r="AF192" s="47"/>
      <c r="AG192" s="47"/>
      <c r="AH192" s="47"/>
      <c r="AI192" s="35"/>
      <c r="AJ192" s="49" t="s">
        <v>57</v>
      </c>
      <c r="AK192" s="72"/>
      <c r="AL192" s="17"/>
      <c r="AM192" s="17"/>
      <c r="AN192" s="73"/>
      <c r="AO192" s="17"/>
      <c r="AP192" s="17"/>
      <c r="AQ192" s="17"/>
      <c r="AR192" s="17"/>
      <c r="AS192" s="17"/>
      <c r="AT192" s="17"/>
      <c r="AX192">
        <v>1</v>
      </c>
    </row>
    <row r="193" spans="1:50" ht="24" customHeight="1">
      <c r="A193" s="42">
        <v>189</v>
      </c>
      <c r="B193" s="43">
        <v>42280</v>
      </c>
      <c r="C193" s="44" t="s">
        <v>74</v>
      </c>
      <c r="D193" s="44" t="s">
        <v>82</v>
      </c>
      <c r="E193" s="44">
        <v>1</v>
      </c>
      <c r="F193" s="44"/>
      <c r="G193" s="23"/>
      <c r="H193" s="44" t="s">
        <v>70</v>
      </c>
      <c r="I193" s="59"/>
      <c r="J193" s="25"/>
      <c r="K193" s="63"/>
      <c r="L193" s="64"/>
      <c r="M193" s="64"/>
      <c r="N193" s="65">
        <f t="shared" si="0"/>
        <v>0</v>
      </c>
      <c r="O193" s="64"/>
      <c r="P193" s="64"/>
      <c r="Q193" s="64"/>
      <c r="R193" s="65">
        <f t="shared" si="1"/>
        <v>0</v>
      </c>
      <c r="S193" s="64"/>
      <c r="T193" s="64"/>
      <c r="U193" s="64"/>
      <c r="V193" s="65">
        <f t="shared" si="2"/>
        <v>0</v>
      </c>
      <c r="W193" s="64">
        <f t="shared" si="3"/>
        <v>0</v>
      </c>
      <c r="X193" s="64" t="str">
        <f t="shared" si="4"/>
        <v/>
      </c>
      <c r="Y193" s="64" t="str">
        <f t="shared" si="5"/>
        <v/>
      </c>
      <c r="Z193" s="64" t="str">
        <f t="shared" si="6"/>
        <v/>
      </c>
      <c r="AA193" s="64" t="str">
        <f t="shared" si="7"/>
        <v/>
      </c>
      <c r="AB193" s="64" t="str">
        <f t="shared" si="8"/>
        <v/>
      </c>
      <c r="AC193" s="64" t="str">
        <f t="shared" si="9"/>
        <v/>
      </c>
      <c r="AD193" s="47"/>
      <c r="AE193" s="47"/>
      <c r="AF193" s="47"/>
      <c r="AG193" s="47"/>
      <c r="AH193" s="47"/>
      <c r="AI193" s="35"/>
      <c r="AJ193" s="49" t="s">
        <v>57</v>
      </c>
      <c r="AK193" s="72"/>
      <c r="AL193" s="17"/>
      <c r="AM193" s="17"/>
      <c r="AN193" s="73"/>
      <c r="AO193" s="17"/>
      <c r="AP193" s="17"/>
      <c r="AQ193" s="17"/>
      <c r="AR193" s="17"/>
      <c r="AS193" s="17"/>
      <c r="AT193" s="17"/>
      <c r="AX193">
        <v>1</v>
      </c>
    </row>
    <row r="194" spans="1:50" ht="24" customHeight="1">
      <c r="A194" s="42">
        <v>190</v>
      </c>
      <c r="B194" s="43">
        <v>42281</v>
      </c>
      <c r="C194" s="44" t="s">
        <v>74</v>
      </c>
      <c r="D194" s="44" t="s">
        <v>82</v>
      </c>
      <c r="E194" s="44">
        <v>2</v>
      </c>
      <c r="F194" s="44"/>
      <c r="G194" s="23"/>
      <c r="H194" s="44" t="s">
        <v>70</v>
      </c>
      <c r="I194" s="59"/>
      <c r="J194" s="25"/>
      <c r="K194" s="63"/>
      <c r="L194" s="64"/>
      <c r="M194" s="64"/>
      <c r="N194" s="65">
        <f t="shared" si="0"/>
        <v>0</v>
      </c>
      <c r="O194" s="64"/>
      <c r="P194" s="64"/>
      <c r="Q194" s="64"/>
      <c r="R194" s="65">
        <f t="shared" si="1"/>
        <v>0</v>
      </c>
      <c r="S194" s="64"/>
      <c r="T194" s="64"/>
      <c r="U194" s="64"/>
      <c r="V194" s="65">
        <f t="shared" si="2"/>
        <v>0</v>
      </c>
      <c r="W194" s="64">
        <f t="shared" si="3"/>
        <v>0</v>
      </c>
      <c r="X194" s="64" t="str">
        <f t="shared" si="4"/>
        <v/>
      </c>
      <c r="Y194" s="64" t="str">
        <f t="shared" si="5"/>
        <v/>
      </c>
      <c r="Z194" s="64" t="str">
        <f t="shared" si="6"/>
        <v/>
      </c>
      <c r="AA194" s="64" t="str">
        <f t="shared" si="7"/>
        <v/>
      </c>
      <c r="AB194" s="64" t="str">
        <f t="shared" si="8"/>
        <v/>
      </c>
      <c r="AC194" s="64" t="str">
        <f t="shared" si="9"/>
        <v/>
      </c>
      <c r="AD194" s="47"/>
      <c r="AE194" s="47"/>
      <c r="AF194" s="47"/>
      <c r="AG194" s="47"/>
      <c r="AH194" s="47"/>
      <c r="AI194" s="35"/>
      <c r="AJ194" s="49" t="s">
        <v>57</v>
      </c>
      <c r="AK194" s="72"/>
      <c r="AL194" s="17"/>
      <c r="AM194" s="17"/>
      <c r="AN194" s="73"/>
      <c r="AO194" s="17"/>
      <c r="AP194" s="17"/>
      <c r="AQ194" s="17"/>
      <c r="AR194" s="17"/>
      <c r="AS194" s="17"/>
      <c r="AT194" s="17"/>
      <c r="AX194">
        <v>1</v>
      </c>
    </row>
    <row r="195" spans="1:50" ht="24" customHeight="1">
      <c r="A195" s="42">
        <v>191</v>
      </c>
      <c r="B195" s="43">
        <v>42282</v>
      </c>
      <c r="C195" s="44" t="s">
        <v>74</v>
      </c>
      <c r="D195" s="44" t="s">
        <v>82</v>
      </c>
      <c r="E195" s="44">
        <v>1</v>
      </c>
      <c r="F195" s="44"/>
      <c r="G195" s="23"/>
      <c r="H195" s="44" t="s">
        <v>70</v>
      </c>
      <c r="I195" s="59"/>
      <c r="J195" s="25"/>
      <c r="K195" s="63"/>
      <c r="L195" s="64"/>
      <c r="M195" s="64"/>
      <c r="N195" s="65">
        <f t="shared" si="0"/>
        <v>0</v>
      </c>
      <c r="O195" s="64"/>
      <c r="P195" s="64"/>
      <c r="Q195" s="64"/>
      <c r="R195" s="65">
        <f t="shared" si="1"/>
        <v>0</v>
      </c>
      <c r="S195" s="64"/>
      <c r="T195" s="64"/>
      <c r="U195" s="64"/>
      <c r="V195" s="65">
        <f t="shared" si="2"/>
        <v>0</v>
      </c>
      <c r="W195" s="64">
        <f t="shared" si="3"/>
        <v>0</v>
      </c>
      <c r="X195" s="64" t="str">
        <f t="shared" si="4"/>
        <v/>
      </c>
      <c r="Y195" s="64" t="str">
        <f t="shared" si="5"/>
        <v/>
      </c>
      <c r="Z195" s="64" t="str">
        <f t="shared" si="6"/>
        <v/>
      </c>
      <c r="AA195" s="64" t="str">
        <f t="shared" si="7"/>
        <v/>
      </c>
      <c r="AB195" s="64" t="str">
        <f t="shared" si="8"/>
        <v/>
      </c>
      <c r="AC195" s="64" t="str">
        <f t="shared" si="9"/>
        <v/>
      </c>
      <c r="AD195" s="47"/>
      <c r="AE195" s="47"/>
      <c r="AF195" s="47"/>
      <c r="AG195" s="47"/>
      <c r="AH195" s="47"/>
      <c r="AI195" s="35"/>
      <c r="AJ195" s="49" t="s">
        <v>57</v>
      </c>
      <c r="AK195" s="72"/>
      <c r="AL195" s="17"/>
      <c r="AM195" s="17"/>
      <c r="AN195" s="73"/>
      <c r="AO195" s="17"/>
      <c r="AP195" s="17"/>
      <c r="AQ195" s="17"/>
      <c r="AR195" s="17"/>
      <c r="AS195" s="17"/>
      <c r="AT195" s="17"/>
      <c r="AX195">
        <v>1</v>
      </c>
    </row>
    <row r="196" spans="1:50" ht="24" customHeight="1">
      <c r="A196" s="42">
        <v>192</v>
      </c>
      <c r="B196" s="43">
        <v>42283</v>
      </c>
      <c r="C196" s="44"/>
      <c r="D196" s="44" t="s">
        <v>82</v>
      </c>
      <c r="E196" s="44">
        <v>2</v>
      </c>
      <c r="F196" s="44"/>
      <c r="G196" s="23"/>
      <c r="H196" s="44" t="s">
        <v>70</v>
      </c>
      <c r="I196" s="59"/>
      <c r="J196" s="25"/>
      <c r="K196" s="63"/>
      <c r="L196" s="64"/>
      <c r="M196" s="64"/>
      <c r="N196" s="65">
        <f t="shared" si="0"/>
        <v>0</v>
      </c>
      <c r="O196" s="64"/>
      <c r="P196" s="64"/>
      <c r="Q196" s="64"/>
      <c r="R196" s="65">
        <f t="shared" si="1"/>
        <v>0</v>
      </c>
      <c r="S196" s="64"/>
      <c r="T196" s="64"/>
      <c r="U196" s="64"/>
      <c r="V196" s="65">
        <f t="shared" si="2"/>
        <v>0</v>
      </c>
      <c r="W196" s="64">
        <f t="shared" si="3"/>
        <v>0</v>
      </c>
      <c r="X196" s="64" t="str">
        <f t="shared" si="4"/>
        <v/>
      </c>
      <c r="Y196" s="64" t="str">
        <f t="shared" si="5"/>
        <v/>
      </c>
      <c r="Z196" s="64" t="str">
        <f t="shared" si="6"/>
        <v/>
      </c>
      <c r="AA196" s="64" t="str">
        <f t="shared" si="7"/>
        <v/>
      </c>
      <c r="AB196" s="64" t="str">
        <f t="shared" si="8"/>
        <v/>
      </c>
      <c r="AC196" s="64" t="str">
        <f t="shared" si="9"/>
        <v/>
      </c>
      <c r="AD196" s="47"/>
      <c r="AE196" s="47"/>
      <c r="AF196" s="47"/>
      <c r="AG196" s="47"/>
      <c r="AH196" s="47"/>
      <c r="AI196" s="35"/>
      <c r="AJ196" s="49" t="s">
        <v>57</v>
      </c>
      <c r="AK196" s="72"/>
      <c r="AL196" s="17"/>
      <c r="AM196" s="17"/>
      <c r="AN196" s="73"/>
      <c r="AO196" s="17"/>
      <c r="AP196" s="17"/>
      <c r="AQ196" s="17"/>
      <c r="AR196" s="17"/>
      <c r="AS196" s="17"/>
      <c r="AT196" s="17"/>
      <c r="AX196">
        <v>1</v>
      </c>
    </row>
    <row r="197" spans="1:50" ht="24" customHeight="1">
      <c r="A197" s="42">
        <v>193</v>
      </c>
      <c r="B197" s="43">
        <v>42284</v>
      </c>
      <c r="C197" s="44"/>
      <c r="D197" s="44" t="s">
        <v>82</v>
      </c>
      <c r="E197" s="44">
        <v>1</v>
      </c>
      <c r="F197" s="44"/>
      <c r="G197" s="23"/>
      <c r="H197" s="44" t="s">
        <v>70</v>
      </c>
      <c r="I197" s="59"/>
      <c r="J197" s="25"/>
      <c r="K197" s="63"/>
      <c r="L197" s="64"/>
      <c r="M197" s="64"/>
      <c r="N197" s="65">
        <f t="shared" si="0"/>
        <v>0</v>
      </c>
      <c r="O197" s="64"/>
      <c r="P197" s="64"/>
      <c r="Q197" s="64"/>
      <c r="R197" s="65">
        <f t="shared" si="1"/>
        <v>0</v>
      </c>
      <c r="S197" s="64"/>
      <c r="T197" s="64"/>
      <c r="U197" s="64"/>
      <c r="V197" s="65">
        <f t="shared" si="2"/>
        <v>0</v>
      </c>
      <c r="W197" s="64">
        <f t="shared" si="3"/>
        <v>0</v>
      </c>
      <c r="X197" s="64" t="str">
        <f t="shared" si="4"/>
        <v/>
      </c>
      <c r="Y197" s="64" t="str">
        <f t="shared" si="5"/>
        <v/>
      </c>
      <c r="Z197" s="64" t="str">
        <f t="shared" si="6"/>
        <v/>
      </c>
      <c r="AA197" s="64" t="str">
        <f t="shared" si="7"/>
        <v/>
      </c>
      <c r="AB197" s="64" t="str">
        <f t="shared" si="8"/>
        <v/>
      </c>
      <c r="AC197" s="64" t="str">
        <f t="shared" si="9"/>
        <v/>
      </c>
      <c r="AD197" s="47"/>
      <c r="AE197" s="47"/>
      <c r="AF197" s="47"/>
      <c r="AG197" s="47"/>
      <c r="AH197" s="47"/>
      <c r="AI197" s="35"/>
      <c r="AJ197" s="49" t="s">
        <v>57</v>
      </c>
      <c r="AK197" s="72"/>
      <c r="AL197" s="17"/>
      <c r="AM197" s="17"/>
      <c r="AN197" s="73"/>
      <c r="AO197" s="17"/>
      <c r="AP197" s="17"/>
      <c r="AQ197" s="17"/>
      <c r="AR197" s="17"/>
      <c r="AS197" s="17"/>
      <c r="AT197" s="17"/>
      <c r="AX197">
        <v>1</v>
      </c>
    </row>
    <row r="198" spans="1:50" ht="24" customHeight="1">
      <c r="A198" s="42">
        <v>194</v>
      </c>
      <c r="B198" s="43">
        <v>42285</v>
      </c>
      <c r="C198" s="44"/>
      <c r="D198" s="44" t="s">
        <v>82</v>
      </c>
      <c r="E198" s="44">
        <v>2</v>
      </c>
      <c r="F198" s="44"/>
      <c r="G198" s="23"/>
      <c r="H198" s="44" t="s">
        <v>70</v>
      </c>
      <c r="I198" s="59"/>
      <c r="J198" s="25"/>
      <c r="K198" s="63"/>
      <c r="L198" s="64"/>
      <c r="M198" s="64"/>
      <c r="N198" s="65">
        <f t="shared" si="0"/>
        <v>0</v>
      </c>
      <c r="O198" s="64"/>
      <c r="P198" s="64"/>
      <c r="Q198" s="64"/>
      <c r="R198" s="65">
        <f t="shared" si="1"/>
        <v>0</v>
      </c>
      <c r="S198" s="64"/>
      <c r="T198" s="64"/>
      <c r="U198" s="64"/>
      <c r="V198" s="65">
        <f t="shared" si="2"/>
        <v>0</v>
      </c>
      <c r="W198" s="64">
        <f t="shared" si="3"/>
        <v>0</v>
      </c>
      <c r="X198" s="64" t="str">
        <f t="shared" si="4"/>
        <v/>
      </c>
      <c r="Y198" s="64" t="str">
        <f t="shared" si="5"/>
        <v/>
      </c>
      <c r="Z198" s="64" t="str">
        <f t="shared" si="6"/>
        <v/>
      </c>
      <c r="AA198" s="64" t="str">
        <f t="shared" si="7"/>
        <v/>
      </c>
      <c r="AB198" s="64" t="str">
        <f t="shared" si="8"/>
        <v/>
      </c>
      <c r="AC198" s="64" t="str">
        <f t="shared" si="9"/>
        <v/>
      </c>
      <c r="AD198" s="47"/>
      <c r="AE198" s="47"/>
      <c r="AF198" s="47"/>
      <c r="AG198" s="47"/>
      <c r="AH198" s="47"/>
      <c r="AI198" s="35"/>
      <c r="AJ198" s="49" t="s">
        <v>57</v>
      </c>
      <c r="AK198" s="72"/>
      <c r="AL198" s="17"/>
      <c r="AM198" s="17"/>
      <c r="AN198" s="73"/>
      <c r="AO198" s="17"/>
      <c r="AP198" s="17"/>
      <c r="AQ198" s="17"/>
      <c r="AR198" s="17"/>
      <c r="AS198" s="17"/>
      <c r="AT198" s="17"/>
      <c r="AX198">
        <v>1</v>
      </c>
    </row>
    <row r="199" spans="1:50" ht="24" customHeight="1">
      <c r="A199" s="42">
        <v>195</v>
      </c>
      <c r="B199" s="43">
        <v>42286</v>
      </c>
      <c r="C199" s="44"/>
      <c r="D199" s="44" t="s">
        <v>82</v>
      </c>
      <c r="E199" s="44">
        <v>1</v>
      </c>
      <c r="F199" s="44"/>
      <c r="G199" s="23"/>
      <c r="H199" s="44" t="s">
        <v>70</v>
      </c>
      <c r="I199" s="59"/>
      <c r="J199" s="25"/>
      <c r="K199" s="63"/>
      <c r="L199" s="64"/>
      <c r="M199" s="64"/>
      <c r="N199" s="65">
        <f t="shared" si="0"/>
        <v>0</v>
      </c>
      <c r="O199" s="64"/>
      <c r="P199" s="64"/>
      <c r="Q199" s="64"/>
      <c r="R199" s="65">
        <f t="shared" si="1"/>
        <v>0</v>
      </c>
      <c r="S199" s="64"/>
      <c r="T199" s="64"/>
      <c r="U199" s="64"/>
      <c r="V199" s="65">
        <f t="shared" si="2"/>
        <v>0</v>
      </c>
      <c r="W199" s="64">
        <f t="shared" si="3"/>
        <v>0</v>
      </c>
      <c r="X199" s="64" t="str">
        <f t="shared" si="4"/>
        <v/>
      </c>
      <c r="Y199" s="64" t="str">
        <f t="shared" si="5"/>
        <v/>
      </c>
      <c r="Z199" s="64" t="str">
        <f t="shared" si="6"/>
        <v/>
      </c>
      <c r="AA199" s="64" t="str">
        <f t="shared" si="7"/>
        <v/>
      </c>
      <c r="AB199" s="64" t="str">
        <f t="shared" si="8"/>
        <v/>
      </c>
      <c r="AC199" s="64" t="str">
        <f t="shared" si="9"/>
        <v/>
      </c>
      <c r="AD199" s="47"/>
      <c r="AE199" s="47"/>
      <c r="AF199" s="47"/>
      <c r="AG199" s="47"/>
      <c r="AH199" s="47"/>
      <c r="AI199" s="35"/>
      <c r="AJ199" s="49" t="s">
        <v>57</v>
      </c>
      <c r="AK199" s="72"/>
      <c r="AL199" s="17"/>
      <c r="AM199" s="17"/>
      <c r="AN199" s="73"/>
      <c r="AO199" s="17"/>
      <c r="AP199" s="17"/>
      <c r="AQ199" s="17"/>
      <c r="AR199" s="17"/>
      <c r="AS199" s="17"/>
      <c r="AT199" s="17"/>
      <c r="AX199">
        <v>1</v>
      </c>
    </row>
    <row r="200" spans="1:50" ht="24" customHeight="1">
      <c r="A200" s="42">
        <v>196</v>
      </c>
      <c r="B200" s="43">
        <v>42287</v>
      </c>
      <c r="C200" s="44"/>
      <c r="D200" s="44" t="s">
        <v>82</v>
      </c>
      <c r="E200" s="44">
        <v>2</v>
      </c>
      <c r="F200" s="44"/>
      <c r="G200" s="23"/>
      <c r="H200" s="44" t="s">
        <v>70</v>
      </c>
      <c r="I200" s="59"/>
      <c r="J200" s="25"/>
      <c r="K200" s="63"/>
      <c r="L200" s="64"/>
      <c r="M200" s="64"/>
      <c r="N200" s="65">
        <f t="shared" si="0"/>
        <v>0</v>
      </c>
      <c r="O200" s="64"/>
      <c r="P200" s="64"/>
      <c r="Q200" s="64"/>
      <c r="R200" s="65">
        <f t="shared" si="1"/>
        <v>0</v>
      </c>
      <c r="S200" s="64"/>
      <c r="T200" s="64"/>
      <c r="U200" s="64"/>
      <c r="V200" s="65">
        <f t="shared" si="2"/>
        <v>0</v>
      </c>
      <c r="W200" s="64">
        <f t="shared" si="3"/>
        <v>0</v>
      </c>
      <c r="X200" s="64" t="str">
        <f t="shared" si="4"/>
        <v/>
      </c>
      <c r="Y200" s="64" t="str">
        <f t="shared" si="5"/>
        <v/>
      </c>
      <c r="Z200" s="64" t="str">
        <f t="shared" si="6"/>
        <v/>
      </c>
      <c r="AA200" s="64" t="str">
        <f t="shared" si="7"/>
        <v/>
      </c>
      <c r="AB200" s="64" t="str">
        <f t="shared" si="8"/>
        <v/>
      </c>
      <c r="AC200" s="64" t="str">
        <f t="shared" si="9"/>
        <v/>
      </c>
      <c r="AD200" s="47"/>
      <c r="AE200" s="47"/>
      <c r="AF200" s="47"/>
      <c r="AG200" s="47"/>
      <c r="AH200" s="47"/>
      <c r="AI200" s="35"/>
      <c r="AJ200" s="49" t="s">
        <v>57</v>
      </c>
      <c r="AK200" s="72"/>
      <c r="AL200" s="17"/>
      <c r="AM200" s="17"/>
      <c r="AN200" s="73"/>
      <c r="AO200" s="17"/>
      <c r="AP200" s="17"/>
      <c r="AQ200" s="17"/>
      <c r="AR200" s="17"/>
      <c r="AS200" s="17"/>
      <c r="AT200" s="17"/>
      <c r="AX200">
        <v>1</v>
      </c>
    </row>
    <row r="201" spans="1:50" ht="24" customHeight="1">
      <c r="A201" s="42">
        <v>197</v>
      </c>
      <c r="B201" s="43">
        <v>42288</v>
      </c>
      <c r="C201" s="44"/>
      <c r="D201" s="44" t="s">
        <v>82</v>
      </c>
      <c r="E201" s="44">
        <v>1</v>
      </c>
      <c r="F201" s="44"/>
      <c r="G201" s="23"/>
      <c r="H201" s="44" t="s">
        <v>70</v>
      </c>
      <c r="I201" s="59"/>
      <c r="J201" s="25"/>
      <c r="K201" s="63"/>
      <c r="L201" s="64"/>
      <c r="M201" s="64"/>
      <c r="N201" s="65">
        <f t="shared" si="0"/>
        <v>0</v>
      </c>
      <c r="O201" s="64"/>
      <c r="P201" s="64"/>
      <c r="Q201" s="64"/>
      <c r="R201" s="65">
        <f t="shared" si="1"/>
        <v>0</v>
      </c>
      <c r="S201" s="64"/>
      <c r="T201" s="64"/>
      <c r="U201" s="64"/>
      <c r="V201" s="65">
        <f t="shared" si="2"/>
        <v>0</v>
      </c>
      <c r="W201" s="64">
        <f t="shared" si="3"/>
        <v>0</v>
      </c>
      <c r="X201" s="64" t="str">
        <f t="shared" si="4"/>
        <v/>
      </c>
      <c r="Y201" s="64" t="str">
        <f t="shared" si="5"/>
        <v/>
      </c>
      <c r="Z201" s="64" t="str">
        <f t="shared" si="6"/>
        <v/>
      </c>
      <c r="AA201" s="64" t="str">
        <f t="shared" si="7"/>
        <v/>
      </c>
      <c r="AB201" s="64" t="str">
        <f t="shared" si="8"/>
        <v/>
      </c>
      <c r="AC201" s="64" t="str">
        <f t="shared" si="9"/>
        <v/>
      </c>
      <c r="AD201" s="47"/>
      <c r="AE201" s="47"/>
      <c r="AF201" s="47"/>
      <c r="AG201" s="47"/>
      <c r="AH201" s="47"/>
      <c r="AI201" s="35"/>
      <c r="AJ201" s="49" t="s">
        <v>57</v>
      </c>
      <c r="AK201" s="72"/>
      <c r="AL201" s="17"/>
      <c r="AM201" s="17"/>
      <c r="AN201" s="73"/>
      <c r="AO201" s="17"/>
      <c r="AP201" s="17"/>
      <c r="AQ201" s="17"/>
      <c r="AR201" s="17"/>
      <c r="AS201" s="17"/>
      <c r="AT201" s="17"/>
      <c r="AX201">
        <v>1</v>
      </c>
    </row>
    <row r="202" spans="1:50" ht="24" customHeight="1">
      <c r="A202" s="42">
        <v>198</v>
      </c>
      <c r="B202" s="43">
        <v>42289</v>
      </c>
      <c r="C202" s="44"/>
      <c r="D202" s="44" t="s">
        <v>82</v>
      </c>
      <c r="E202" s="44">
        <v>2</v>
      </c>
      <c r="F202" s="44"/>
      <c r="G202" s="23"/>
      <c r="H202" s="44" t="s">
        <v>70</v>
      </c>
      <c r="I202" s="59"/>
      <c r="J202" s="25"/>
      <c r="K202" s="63"/>
      <c r="L202" s="64"/>
      <c r="M202" s="64"/>
      <c r="N202" s="65">
        <f t="shared" si="0"/>
        <v>0</v>
      </c>
      <c r="O202" s="64"/>
      <c r="P202" s="64"/>
      <c r="Q202" s="64"/>
      <c r="R202" s="65">
        <f t="shared" si="1"/>
        <v>0</v>
      </c>
      <c r="S202" s="64"/>
      <c r="T202" s="64"/>
      <c r="U202" s="64"/>
      <c r="V202" s="65">
        <f t="shared" si="2"/>
        <v>0</v>
      </c>
      <c r="W202" s="64">
        <f t="shared" si="3"/>
        <v>0</v>
      </c>
      <c r="X202" s="64" t="str">
        <f t="shared" si="4"/>
        <v/>
      </c>
      <c r="Y202" s="64" t="str">
        <f t="shared" si="5"/>
        <v/>
      </c>
      <c r="Z202" s="64" t="str">
        <f t="shared" si="6"/>
        <v/>
      </c>
      <c r="AA202" s="64" t="str">
        <f t="shared" si="7"/>
        <v/>
      </c>
      <c r="AB202" s="64" t="str">
        <f t="shared" si="8"/>
        <v/>
      </c>
      <c r="AC202" s="64" t="str">
        <f t="shared" si="9"/>
        <v/>
      </c>
      <c r="AD202" s="47"/>
      <c r="AE202" s="47"/>
      <c r="AF202" s="47"/>
      <c r="AG202" s="47"/>
      <c r="AH202" s="47"/>
      <c r="AI202" s="35"/>
      <c r="AJ202" s="49" t="s">
        <v>57</v>
      </c>
      <c r="AK202" s="72"/>
      <c r="AL202" s="17"/>
      <c r="AM202" s="17"/>
      <c r="AN202" s="73"/>
      <c r="AO202" s="17"/>
      <c r="AP202" s="17"/>
      <c r="AQ202" s="17"/>
      <c r="AR202" s="17"/>
      <c r="AS202" s="17"/>
      <c r="AT202" s="17"/>
      <c r="AX202">
        <v>1</v>
      </c>
    </row>
    <row r="203" spans="1:50" ht="24" customHeight="1">
      <c r="A203" s="42">
        <v>199</v>
      </c>
      <c r="B203" s="43">
        <v>42290</v>
      </c>
      <c r="C203" s="44"/>
      <c r="D203" s="44" t="s">
        <v>82</v>
      </c>
      <c r="E203" s="44">
        <v>1</v>
      </c>
      <c r="F203" s="44"/>
      <c r="G203" s="23"/>
      <c r="H203" s="44" t="s">
        <v>70</v>
      </c>
      <c r="I203" s="59"/>
      <c r="J203" s="25"/>
      <c r="K203" s="63"/>
      <c r="L203" s="64"/>
      <c r="M203" s="64"/>
      <c r="N203" s="65">
        <f t="shared" si="0"/>
        <v>0</v>
      </c>
      <c r="O203" s="64"/>
      <c r="P203" s="64"/>
      <c r="Q203" s="64"/>
      <c r="R203" s="65">
        <f t="shared" si="1"/>
        <v>0</v>
      </c>
      <c r="S203" s="64"/>
      <c r="T203" s="64"/>
      <c r="U203" s="64"/>
      <c r="V203" s="65">
        <f t="shared" si="2"/>
        <v>0</v>
      </c>
      <c r="W203" s="64">
        <f t="shared" si="3"/>
        <v>0</v>
      </c>
      <c r="X203" s="64" t="str">
        <f t="shared" si="4"/>
        <v/>
      </c>
      <c r="Y203" s="64" t="str">
        <f t="shared" si="5"/>
        <v/>
      </c>
      <c r="Z203" s="64" t="str">
        <f t="shared" si="6"/>
        <v/>
      </c>
      <c r="AA203" s="64" t="str">
        <f t="shared" si="7"/>
        <v/>
      </c>
      <c r="AB203" s="64" t="str">
        <f t="shared" si="8"/>
        <v/>
      </c>
      <c r="AC203" s="64" t="str">
        <f t="shared" si="9"/>
        <v/>
      </c>
      <c r="AD203" s="47"/>
      <c r="AE203" s="47"/>
      <c r="AF203" s="47"/>
      <c r="AG203" s="47"/>
      <c r="AH203" s="47"/>
      <c r="AI203" s="35"/>
      <c r="AJ203" s="49" t="s">
        <v>57</v>
      </c>
      <c r="AK203" s="72"/>
      <c r="AL203" s="17"/>
      <c r="AM203" s="17"/>
      <c r="AN203" s="73"/>
      <c r="AO203" s="17"/>
      <c r="AP203" s="17"/>
      <c r="AQ203" s="17"/>
      <c r="AR203" s="17"/>
      <c r="AS203" s="17"/>
      <c r="AT203" s="17"/>
      <c r="AX203">
        <v>1</v>
      </c>
    </row>
    <row r="204" spans="1:50" ht="24" customHeight="1">
      <c r="A204" s="42">
        <v>200</v>
      </c>
      <c r="B204" s="43">
        <v>42291</v>
      </c>
      <c r="C204" s="44"/>
      <c r="D204" s="44" t="s">
        <v>82</v>
      </c>
      <c r="E204" s="44">
        <v>2</v>
      </c>
      <c r="F204" s="44"/>
      <c r="G204" s="23"/>
      <c r="H204" s="44" t="s">
        <v>70</v>
      </c>
      <c r="I204" s="59"/>
      <c r="J204" s="25"/>
      <c r="K204" s="63"/>
      <c r="L204" s="64"/>
      <c r="M204" s="64"/>
      <c r="N204" s="65">
        <f t="shared" si="0"/>
        <v>0</v>
      </c>
      <c r="O204" s="64"/>
      <c r="P204" s="64"/>
      <c r="Q204" s="64"/>
      <c r="R204" s="65">
        <f t="shared" si="1"/>
        <v>0</v>
      </c>
      <c r="S204" s="64"/>
      <c r="T204" s="64"/>
      <c r="U204" s="64"/>
      <c r="V204" s="65">
        <f t="shared" si="2"/>
        <v>0</v>
      </c>
      <c r="W204" s="64">
        <f t="shared" si="3"/>
        <v>0</v>
      </c>
      <c r="X204" s="64" t="str">
        <f t="shared" si="4"/>
        <v/>
      </c>
      <c r="Y204" s="64" t="str">
        <f t="shared" si="5"/>
        <v/>
      </c>
      <c r="Z204" s="64" t="str">
        <f t="shared" si="6"/>
        <v/>
      </c>
      <c r="AA204" s="64" t="str">
        <f t="shared" si="7"/>
        <v/>
      </c>
      <c r="AB204" s="64" t="str">
        <f t="shared" si="8"/>
        <v/>
      </c>
      <c r="AC204" s="64" t="str">
        <f t="shared" si="9"/>
        <v/>
      </c>
      <c r="AD204" s="47"/>
      <c r="AE204" s="47"/>
      <c r="AF204" s="47"/>
      <c r="AG204" s="47"/>
      <c r="AH204" s="47"/>
      <c r="AI204" s="35"/>
      <c r="AJ204" s="49" t="s">
        <v>57</v>
      </c>
      <c r="AK204" s="72"/>
      <c r="AL204" s="17"/>
      <c r="AM204" s="17"/>
      <c r="AN204" s="73"/>
      <c r="AO204" s="17"/>
      <c r="AP204" s="17"/>
      <c r="AQ204" s="17"/>
      <c r="AR204" s="17"/>
      <c r="AS204" s="17"/>
      <c r="AT204" s="17"/>
      <c r="AX204">
        <v>1</v>
      </c>
    </row>
    <row r="205" spans="1:50" ht="24" customHeight="1">
      <c r="A205" s="42">
        <v>201</v>
      </c>
      <c r="B205" s="43">
        <v>42292</v>
      </c>
      <c r="C205" s="44"/>
      <c r="D205" s="44" t="s">
        <v>82</v>
      </c>
      <c r="E205" s="44">
        <v>1</v>
      </c>
      <c r="F205" s="44"/>
      <c r="G205" s="23"/>
      <c r="H205" s="44" t="s">
        <v>70</v>
      </c>
      <c r="I205" s="59"/>
      <c r="J205" s="25"/>
      <c r="K205" s="63"/>
      <c r="L205" s="64"/>
      <c r="M205" s="64"/>
      <c r="N205" s="65">
        <f t="shared" si="0"/>
        <v>0</v>
      </c>
      <c r="O205" s="64"/>
      <c r="P205" s="64"/>
      <c r="Q205" s="64"/>
      <c r="R205" s="65">
        <f t="shared" si="1"/>
        <v>0</v>
      </c>
      <c r="S205" s="64"/>
      <c r="T205" s="64"/>
      <c r="U205" s="64"/>
      <c r="V205" s="65">
        <f t="shared" si="2"/>
        <v>0</v>
      </c>
      <c r="W205" s="64">
        <f t="shared" si="3"/>
        <v>0</v>
      </c>
      <c r="X205" s="64" t="str">
        <f t="shared" si="4"/>
        <v/>
      </c>
      <c r="Y205" s="64" t="str">
        <f t="shared" si="5"/>
        <v/>
      </c>
      <c r="Z205" s="64" t="str">
        <f t="shared" si="6"/>
        <v/>
      </c>
      <c r="AA205" s="64" t="str">
        <f t="shared" si="7"/>
        <v/>
      </c>
      <c r="AB205" s="64" t="str">
        <f t="shared" si="8"/>
        <v/>
      </c>
      <c r="AC205" s="64" t="str">
        <f t="shared" si="9"/>
        <v/>
      </c>
      <c r="AD205" s="47"/>
      <c r="AE205" s="47"/>
      <c r="AF205" s="47"/>
      <c r="AG205" s="47"/>
      <c r="AH205" s="47"/>
      <c r="AI205" s="35"/>
      <c r="AJ205" s="49" t="s">
        <v>57</v>
      </c>
      <c r="AK205" s="72"/>
      <c r="AL205" s="17"/>
      <c r="AM205" s="17"/>
      <c r="AN205" s="73"/>
      <c r="AO205" s="17"/>
      <c r="AP205" s="17"/>
      <c r="AQ205" s="17"/>
      <c r="AR205" s="17"/>
      <c r="AS205" s="17"/>
      <c r="AT205" s="17"/>
      <c r="AX205">
        <v>1</v>
      </c>
    </row>
    <row r="206" spans="1:50" ht="24" customHeight="1">
      <c r="A206" s="42">
        <v>202</v>
      </c>
      <c r="B206" s="43">
        <v>42293</v>
      </c>
      <c r="C206" s="44"/>
      <c r="D206" s="44" t="s">
        <v>82</v>
      </c>
      <c r="E206" s="44">
        <v>2</v>
      </c>
      <c r="F206" s="44"/>
      <c r="G206" s="23"/>
      <c r="H206" s="44" t="s">
        <v>70</v>
      </c>
      <c r="I206" s="59"/>
      <c r="J206" s="25"/>
      <c r="K206" s="63"/>
      <c r="L206" s="64"/>
      <c r="M206" s="64"/>
      <c r="N206" s="65">
        <f t="shared" si="0"/>
        <v>0</v>
      </c>
      <c r="O206" s="64"/>
      <c r="P206" s="64"/>
      <c r="Q206" s="64"/>
      <c r="R206" s="65">
        <f t="shared" si="1"/>
        <v>0</v>
      </c>
      <c r="S206" s="64"/>
      <c r="T206" s="64"/>
      <c r="U206" s="64"/>
      <c r="V206" s="65">
        <f t="shared" si="2"/>
        <v>0</v>
      </c>
      <c r="W206" s="64">
        <f t="shared" si="3"/>
        <v>0</v>
      </c>
      <c r="X206" s="64" t="str">
        <f t="shared" si="4"/>
        <v/>
      </c>
      <c r="Y206" s="64" t="str">
        <f t="shared" si="5"/>
        <v/>
      </c>
      <c r="Z206" s="64" t="str">
        <f t="shared" si="6"/>
        <v/>
      </c>
      <c r="AA206" s="64" t="str">
        <f t="shared" si="7"/>
        <v/>
      </c>
      <c r="AB206" s="64" t="str">
        <f t="shared" si="8"/>
        <v/>
      </c>
      <c r="AC206" s="64" t="str">
        <f t="shared" si="9"/>
        <v/>
      </c>
      <c r="AD206" s="47"/>
      <c r="AE206" s="47"/>
      <c r="AF206" s="47"/>
      <c r="AG206" s="47"/>
      <c r="AH206" s="47"/>
      <c r="AI206" s="35"/>
      <c r="AJ206" s="49" t="s">
        <v>57</v>
      </c>
      <c r="AK206" s="72"/>
      <c r="AL206" s="17"/>
      <c r="AM206" s="17"/>
      <c r="AN206" s="73"/>
      <c r="AO206" s="17"/>
      <c r="AP206" s="17"/>
      <c r="AQ206" s="17"/>
      <c r="AR206" s="17"/>
      <c r="AS206" s="17"/>
      <c r="AT206" s="17"/>
      <c r="AX206">
        <v>1</v>
      </c>
    </row>
    <row r="207" spans="1:50" ht="24" customHeight="1">
      <c r="A207" s="42">
        <v>203</v>
      </c>
      <c r="B207" s="43">
        <v>42294</v>
      </c>
      <c r="C207" s="44"/>
      <c r="D207" s="44" t="s">
        <v>82</v>
      </c>
      <c r="E207" s="44">
        <v>1</v>
      </c>
      <c r="F207" s="44"/>
      <c r="G207" s="23"/>
      <c r="H207" s="44" t="s">
        <v>70</v>
      </c>
      <c r="I207" s="59"/>
      <c r="J207" s="25"/>
      <c r="K207" s="63"/>
      <c r="L207" s="64"/>
      <c r="M207" s="64"/>
      <c r="N207" s="65">
        <f t="shared" si="0"/>
        <v>0</v>
      </c>
      <c r="O207" s="64"/>
      <c r="P207" s="64"/>
      <c r="Q207" s="64"/>
      <c r="R207" s="65">
        <f t="shared" si="1"/>
        <v>0</v>
      </c>
      <c r="S207" s="64"/>
      <c r="T207" s="64"/>
      <c r="U207" s="64"/>
      <c r="V207" s="65">
        <f t="shared" si="2"/>
        <v>0</v>
      </c>
      <c r="W207" s="64">
        <f t="shared" si="3"/>
        <v>0</v>
      </c>
      <c r="X207" s="64" t="str">
        <f t="shared" si="4"/>
        <v/>
      </c>
      <c r="Y207" s="64" t="str">
        <f t="shared" si="5"/>
        <v/>
      </c>
      <c r="Z207" s="64" t="str">
        <f t="shared" si="6"/>
        <v/>
      </c>
      <c r="AA207" s="64" t="str">
        <f t="shared" si="7"/>
        <v/>
      </c>
      <c r="AB207" s="64" t="str">
        <f t="shared" si="8"/>
        <v/>
      </c>
      <c r="AC207" s="64" t="str">
        <f t="shared" si="9"/>
        <v/>
      </c>
      <c r="AD207" s="47"/>
      <c r="AE207" s="47"/>
      <c r="AF207" s="47"/>
      <c r="AG207" s="47"/>
      <c r="AH207" s="47"/>
      <c r="AI207" s="35"/>
      <c r="AJ207" s="49" t="s">
        <v>57</v>
      </c>
      <c r="AK207" s="72"/>
      <c r="AL207" s="17"/>
      <c r="AM207" s="17"/>
      <c r="AN207" s="73"/>
      <c r="AO207" s="17"/>
      <c r="AP207" s="17"/>
      <c r="AQ207" s="17"/>
      <c r="AR207" s="17"/>
      <c r="AS207" s="17"/>
      <c r="AT207" s="17"/>
      <c r="AX207">
        <v>1</v>
      </c>
    </row>
    <row r="208" spans="1:50" ht="24" customHeight="1">
      <c r="A208" s="42">
        <v>204</v>
      </c>
      <c r="B208" s="43">
        <v>42295</v>
      </c>
      <c r="C208" s="44"/>
      <c r="D208" s="44" t="s">
        <v>82</v>
      </c>
      <c r="E208" s="44">
        <v>2</v>
      </c>
      <c r="F208" s="44"/>
      <c r="G208" s="23"/>
      <c r="H208" s="44" t="s">
        <v>70</v>
      </c>
      <c r="I208" s="59"/>
      <c r="J208" s="25"/>
      <c r="K208" s="63"/>
      <c r="L208" s="64"/>
      <c r="M208" s="64"/>
      <c r="N208" s="65">
        <f t="shared" si="0"/>
        <v>0</v>
      </c>
      <c r="O208" s="64"/>
      <c r="P208" s="64"/>
      <c r="Q208" s="64"/>
      <c r="R208" s="65">
        <f t="shared" si="1"/>
        <v>0</v>
      </c>
      <c r="S208" s="64"/>
      <c r="T208" s="64"/>
      <c r="U208" s="64"/>
      <c r="V208" s="65">
        <f t="shared" si="2"/>
        <v>0</v>
      </c>
      <c r="W208" s="64">
        <f t="shared" si="3"/>
        <v>0</v>
      </c>
      <c r="X208" s="64" t="str">
        <f t="shared" si="4"/>
        <v/>
      </c>
      <c r="Y208" s="64" t="str">
        <f t="shared" si="5"/>
        <v/>
      </c>
      <c r="Z208" s="64" t="str">
        <f t="shared" si="6"/>
        <v/>
      </c>
      <c r="AA208" s="64" t="str">
        <f t="shared" si="7"/>
        <v/>
      </c>
      <c r="AB208" s="64" t="str">
        <f t="shared" si="8"/>
        <v/>
      </c>
      <c r="AC208" s="64" t="str">
        <f t="shared" si="9"/>
        <v/>
      </c>
      <c r="AD208" s="47"/>
      <c r="AE208" s="47"/>
      <c r="AF208" s="47"/>
      <c r="AG208" s="47"/>
      <c r="AH208" s="47"/>
      <c r="AI208" s="35"/>
      <c r="AJ208" s="49" t="s">
        <v>57</v>
      </c>
      <c r="AK208" s="72"/>
      <c r="AL208" s="17"/>
      <c r="AM208" s="17"/>
      <c r="AN208" s="73"/>
      <c r="AO208" s="17"/>
      <c r="AP208" s="17"/>
      <c r="AQ208" s="17"/>
      <c r="AR208" s="17"/>
      <c r="AS208" s="17"/>
      <c r="AT208" s="17"/>
      <c r="AX208">
        <v>1</v>
      </c>
    </row>
    <row r="209" spans="1:50" ht="24" customHeight="1">
      <c r="A209" s="42">
        <v>205</v>
      </c>
      <c r="B209" s="43">
        <v>42296</v>
      </c>
      <c r="C209" s="44"/>
      <c r="D209" s="44" t="s">
        <v>82</v>
      </c>
      <c r="E209" s="44">
        <v>1</v>
      </c>
      <c r="F209" s="44"/>
      <c r="G209" s="23"/>
      <c r="H209" s="44" t="s">
        <v>70</v>
      </c>
      <c r="I209" s="59"/>
      <c r="J209" s="25"/>
      <c r="K209" s="63"/>
      <c r="L209" s="64"/>
      <c r="M209" s="64"/>
      <c r="N209" s="65">
        <f t="shared" si="0"/>
        <v>0</v>
      </c>
      <c r="O209" s="64"/>
      <c r="P209" s="64"/>
      <c r="Q209" s="64"/>
      <c r="R209" s="65">
        <f t="shared" si="1"/>
        <v>0</v>
      </c>
      <c r="S209" s="64"/>
      <c r="T209" s="64"/>
      <c r="U209" s="64"/>
      <c r="V209" s="65">
        <f t="shared" si="2"/>
        <v>0</v>
      </c>
      <c r="W209" s="64">
        <f t="shared" si="3"/>
        <v>0</v>
      </c>
      <c r="X209" s="64" t="str">
        <f t="shared" si="4"/>
        <v/>
      </c>
      <c r="Y209" s="64" t="str">
        <f t="shared" si="5"/>
        <v/>
      </c>
      <c r="Z209" s="64" t="str">
        <f t="shared" si="6"/>
        <v/>
      </c>
      <c r="AA209" s="64" t="str">
        <f t="shared" si="7"/>
        <v/>
      </c>
      <c r="AB209" s="64" t="str">
        <f t="shared" si="8"/>
        <v/>
      </c>
      <c r="AC209" s="64" t="str">
        <f t="shared" si="9"/>
        <v/>
      </c>
      <c r="AD209" s="47"/>
      <c r="AE209" s="47"/>
      <c r="AF209" s="47"/>
      <c r="AG209" s="47"/>
      <c r="AH209" s="47"/>
      <c r="AI209" s="35"/>
      <c r="AJ209" s="49" t="s">
        <v>57</v>
      </c>
      <c r="AK209" s="72"/>
      <c r="AL209" s="17"/>
      <c r="AM209" s="17"/>
      <c r="AN209" s="73"/>
      <c r="AO209" s="17"/>
      <c r="AP209" s="17"/>
      <c r="AQ209" s="17"/>
      <c r="AR209" s="17"/>
      <c r="AS209" s="17"/>
      <c r="AT209" s="17"/>
      <c r="AX209">
        <v>1</v>
      </c>
    </row>
    <row r="210" spans="1:50" ht="24" customHeight="1">
      <c r="A210" s="42">
        <v>206</v>
      </c>
      <c r="B210" s="43">
        <v>42297</v>
      </c>
      <c r="C210" s="44"/>
      <c r="D210" s="44" t="s">
        <v>82</v>
      </c>
      <c r="E210" s="44">
        <v>2</v>
      </c>
      <c r="F210" s="44"/>
      <c r="G210" s="23"/>
      <c r="H210" s="44" t="s">
        <v>70</v>
      </c>
      <c r="I210" s="59"/>
      <c r="J210" s="25"/>
      <c r="K210" s="63"/>
      <c r="L210" s="64"/>
      <c r="M210" s="64"/>
      <c r="N210" s="65">
        <f t="shared" si="0"/>
        <v>0</v>
      </c>
      <c r="O210" s="64"/>
      <c r="P210" s="64"/>
      <c r="Q210" s="64"/>
      <c r="R210" s="65">
        <f t="shared" si="1"/>
        <v>0</v>
      </c>
      <c r="S210" s="64"/>
      <c r="T210" s="64"/>
      <c r="U210" s="64"/>
      <c r="V210" s="65">
        <f t="shared" si="2"/>
        <v>0</v>
      </c>
      <c r="W210" s="64">
        <f t="shared" si="3"/>
        <v>0</v>
      </c>
      <c r="X210" s="64" t="str">
        <f t="shared" si="4"/>
        <v/>
      </c>
      <c r="Y210" s="64" t="str">
        <f t="shared" si="5"/>
        <v/>
      </c>
      <c r="Z210" s="64" t="str">
        <f t="shared" si="6"/>
        <v/>
      </c>
      <c r="AA210" s="64" t="str">
        <f t="shared" si="7"/>
        <v/>
      </c>
      <c r="AB210" s="64" t="str">
        <f t="shared" si="8"/>
        <v/>
      </c>
      <c r="AC210" s="64" t="str">
        <f t="shared" si="9"/>
        <v/>
      </c>
      <c r="AD210" s="47"/>
      <c r="AE210" s="47"/>
      <c r="AF210" s="47"/>
      <c r="AG210" s="47"/>
      <c r="AH210" s="47"/>
      <c r="AI210" s="35"/>
      <c r="AJ210" s="49" t="s">
        <v>57</v>
      </c>
      <c r="AK210" s="72"/>
      <c r="AL210" s="17"/>
      <c r="AM210" s="17"/>
      <c r="AN210" s="73"/>
      <c r="AO210" s="17"/>
      <c r="AP210" s="17"/>
      <c r="AQ210" s="17"/>
      <c r="AR210" s="17"/>
      <c r="AS210" s="17"/>
      <c r="AT210" s="17"/>
      <c r="AX210">
        <v>1</v>
      </c>
    </row>
    <row r="211" spans="1:50" ht="24" customHeight="1">
      <c r="A211" s="42">
        <v>207</v>
      </c>
      <c r="B211" s="43">
        <v>42298</v>
      </c>
      <c r="C211" s="44"/>
      <c r="D211" s="44" t="s">
        <v>82</v>
      </c>
      <c r="E211" s="44">
        <v>1</v>
      </c>
      <c r="F211" s="44"/>
      <c r="G211" s="23"/>
      <c r="H211" s="44" t="s">
        <v>70</v>
      </c>
      <c r="I211" s="59"/>
      <c r="J211" s="25"/>
      <c r="K211" s="63"/>
      <c r="L211" s="64"/>
      <c r="M211" s="64"/>
      <c r="N211" s="65">
        <f t="shared" si="0"/>
        <v>0</v>
      </c>
      <c r="O211" s="64"/>
      <c r="P211" s="64"/>
      <c r="Q211" s="64"/>
      <c r="R211" s="65">
        <f t="shared" si="1"/>
        <v>0</v>
      </c>
      <c r="S211" s="64"/>
      <c r="T211" s="64"/>
      <c r="U211" s="64"/>
      <c r="V211" s="65">
        <f t="shared" si="2"/>
        <v>0</v>
      </c>
      <c r="W211" s="64">
        <f t="shared" si="3"/>
        <v>0</v>
      </c>
      <c r="X211" s="64" t="str">
        <f t="shared" si="4"/>
        <v/>
      </c>
      <c r="Y211" s="64" t="str">
        <f t="shared" si="5"/>
        <v/>
      </c>
      <c r="Z211" s="64" t="str">
        <f t="shared" si="6"/>
        <v/>
      </c>
      <c r="AA211" s="64" t="str">
        <f t="shared" si="7"/>
        <v/>
      </c>
      <c r="AB211" s="64" t="str">
        <f t="shared" si="8"/>
        <v/>
      </c>
      <c r="AC211" s="64" t="str">
        <f t="shared" si="9"/>
        <v/>
      </c>
      <c r="AD211" s="47"/>
      <c r="AE211" s="47"/>
      <c r="AF211" s="47"/>
      <c r="AG211" s="47"/>
      <c r="AH211" s="47"/>
      <c r="AI211" s="35"/>
      <c r="AJ211" s="49" t="s">
        <v>57</v>
      </c>
      <c r="AK211" s="72"/>
      <c r="AL211" s="17"/>
      <c r="AM211" s="17"/>
      <c r="AN211" s="73"/>
      <c r="AO211" s="17"/>
      <c r="AP211" s="17"/>
      <c r="AQ211" s="17"/>
      <c r="AR211" s="17"/>
      <c r="AS211" s="17"/>
      <c r="AT211" s="17"/>
      <c r="AX211">
        <v>1</v>
      </c>
    </row>
    <row r="212" spans="1:50" ht="24" customHeight="1">
      <c r="A212" s="42">
        <v>208</v>
      </c>
      <c r="B212" s="43">
        <v>42299</v>
      </c>
      <c r="C212" s="44"/>
      <c r="D212" s="44" t="s">
        <v>82</v>
      </c>
      <c r="E212" s="44">
        <v>2</v>
      </c>
      <c r="F212" s="44"/>
      <c r="G212" s="23"/>
      <c r="H212" s="44" t="s">
        <v>70</v>
      </c>
      <c r="I212" s="59"/>
      <c r="J212" s="25"/>
      <c r="K212" s="63"/>
      <c r="L212" s="64"/>
      <c r="M212" s="64"/>
      <c r="N212" s="65">
        <f t="shared" si="0"/>
        <v>0</v>
      </c>
      <c r="O212" s="64"/>
      <c r="P212" s="64"/>
      <c r="Q212" s="64"/>
      <c r="R212" s="65">
        <f t="shared" si="1"/>
        <v>0</v>
      </c>
      <c r="S212" s="64"/>
      <c r="T212" s="64"/>
      <c r="U212" s="64"/>
      <c r="V212" s="65">
        <f t="shared" si="2"/>
        <v>0</v>
      </c>
      <c r="W212" s="64">
        <f t="shared" si="3"/>
        <v>0</v>
      </c>
      <c r="X212" s="64" t="str">
        <f t="shared" si="4"/>
        <v/>
      </c>
      <c r="Y212" s="64" t="str">
        <f t="shared" si="5"/>
        <v/>
      </c>
      <c r="Z212" s="64" t="str">
        <f t="shared" si="6"/>
        <v/>
      </c>
      <c r="AA212" s="64" t="str">
        <f t="shared" si="7"/>
        <v/>
      </c>
      <c r="AB212" s="64" t="str">
        <f t="shared" si="8"/>
        <v/>
      </c>
      <c r="AC212" s="64" t="str">
        <f t="shared" si="9"/>
        <v/>
      </c>
      <c r="AD212" s="47"/>
      <c r="AE212" s="47"/>
      <c r="AF212" s="47"/>
      <c r="AG212" s="47"/>
      <c r="AH212" s="47"/>
      <c r="AI212" s="35"/>
      <c r="AJ212" s="49" t="s">
        <v>57</v>
      </c>
      <c r="AK212" s="72"/>
      <c r="AL212" s="17"/>
      <c r="AM212" s="17"/>
      <c r="AN212" s="73"/>
      <c r="AO212" s="17"/>
      <c r="AP212" s="17"/>
      <c r="AQ212" s="17"/>
      <c r="AR212" s="17"/>
      <c r="AS212" s="17"/>
      <c r="AT212" s="17"/>
      <c r="AX212">
        <v>1</v>
      </c>
    </row>
    <row r="213" spans="1:50" ht="24" customHeight="1">
      <c r="A213" s="42">
        <v>209</v>
      </c>
      <c r="B213" s="43">
        <v>42300</v>
      </c>
      <c r="C213" s="44"/>
      <c r="D213" s="44" t="s">
        <v>82</v>
      </c>
      <c r="E213" s="44">
        <v>1</v>
      </c>
      <c r="F213" s="44"/>
      <c r="G213" s="23"/>
      <c r="H213" s="44" t="s">
        <v>70</v>
      </c>
      <c r="I213" s="59"/>
      <c r="J213" s="25"/>
      <c r="K213" s="63"/>
      <c r="L213" s="64"/>
      <c r="M213" s="64"/>
      <c r="N213" s="65">
        <f t="shared" si="0"/>
        <v>0</v>
      </c>
      <c r="O213" s="64"/>
      <c r="P213" s="64"/>
      <c r="Q213" s="64"/>
      <c r="R213" s="65">
        <f t="shared" si="1"/>
        <v>0</v>
      </c>
      <c r="S213" s="64"/>
      <c r="T213" s="64"/>
      <c r="U213" s="64"/>
      <c r="V213" s="65">
        <f t="shared" si="2"/>
        <v>0</v>
      </c>
      <c r="W213" s="64">
        <f t="shared" si="3"/>
        <v>0</v>
      </c>
      <c r="X213" s="64" t="str">
        <f t="shared" si="4"/>
        <v/>
      </c>
      <c r="Y213" s="64" t="str">
        <f t="shared" si="5"/>
        <v/>
      </c>
      <c r="Z213" s="64" t="str">
        <f t="shared" si="6"/>
        <v/>
      </c>
      <c r="AA213" s="64" t="str">
        <f t="shared" si="7"/>
        <v/>
      </c>
      <c r="AB213" s="64" t="str">
        <f t="shared" si="8"/>
        <v/>
      </c>
      <c r="AC213" s="64" t="str">
        <f t="shared" si="9"/>
        <v/>
      </c>
      <c r="AD213" s="47"/>
      <c r="AE213" s="47"/>
      <c r="AF213" s="47"/>
      <c r="AG213" s="47"/>
      <c r="AH213" s="47"/>
      <c r="AI213" s="35"/>
      <c r="AJ213" s="49" t="s">
        <v>57</v>
      </c>
      <c r="AK213" s="72"/>
      <c r="AL213" s="17"/>
      <c r="AM213" s="17"/>
      <c r="AN213" s="73"/>
      <c r="AO213" s="17"/>
      <c r="AP213" s="17"/>
      <c r="AQ213" s="17"/>
      <c r="AR213" s="17"/>
      <c r="AS213" s="17"/>
      <c r="AT213" s="17"/>
      <c r="AX213">
        <v>1</v>
      </c>
    </row>
    <row r="214" spans="1:50" ht="24" customHeight="1">
      <c r="A214" s="42">
        <v>210</v>
      </c>
      <c r="B214" s="43">
        <v>42301</v>
      </c>
      <c r="C214" s="44"/>
      <c r="D214" s="44" t="s">
        <v>82</v>
      </c>
      <c r="E214" s="44">
        <v>2</v>
      </c>
      <c r="F214" s="44"/>
      <c r="G214" s="23"/>
      <c r="H214" s="44" t="s">
        <v>70</v>
      </c>
      <c r="I214" s="59"/>
      <c r="J214" s="25"/>
      <c r="K214" s="63"/>
      <c r="L214" s="64"/>
      <c r="M214" s="64"/>
      <c r="N214" s="65">
        <f t="shared" si="0"/>
        <v>0</v>
      </c>
      <c r="O214" s="64"/>
      <c r="P214" s="64"/>
      <c r="Q214" s="64"/>
      <c r="R214" s="65">
        <f t="shared" si="1"/>
        <v>0</v>
      </c>
      <c r="S214" s="64"/>
      <c r="T214" s="64"/>
      <c r="U214" s="64"/>
      <c r="V214" s="65">
        <f t="shared" si="2"/>
        <v>0</v>
      </c>
      <c r="W214" s="64">
        <f t="shared" si="3"/>
        <v>0</v>
      </c>
      <c r="X214" s="64" t="str">
        <f t="shared" si="4"/>
        <v/>
      </c>
      <c r="Y214" s="64" t="str">
        <f t="shared" si="5"/>
        <v/>
      </c>
      <c r="Z214" s="64" t="str">
        <f t="shared" si="6"/>
        <v/>
      </c>
      <c r="AA214" s="64" t="str">
        <f t="shared" si="7"/>
        <v/>
      </c>
      <c r="AB214" s="64" t="str">
        <f t="shared" si="8"/>
        <v/>
      </c>
      <c r="AC214" s="64" t="str">
        <f t="shared" si="9"/>
        <v/>
      </c>
      <c r="AD214" s="47"/>
      <c r="AE214" s="47"/>
      <c r="AF214" s="47"/>
      <c r="AG214" s="47"/>
      <c r="AH214" s="47"/>
      <c r="AI214" s="35"/>
      <c r="AJ214" s="49" t="s">
        <v>57</v>
      </c>
      <c r="AK214" s="72"/>
      <c r="AL214" s="17"/>
      <c r="AM214" s="17"/>
      <c r="AN214" s="73"/>
      <c r="AO214" s="17"/>
      <c r="AP214" s="17"/>
      <c r="AQ214" s="17"/>
      <c r="AR214" s="17"/>
      <c r="AS214" s="17"/>
      <c r="AT214" s="17"/>
      <c r="AX214">
        <v>1</v>
      </c>
    </row>
    <row r="215" spans="1:50" ht="24" customHeight="1">
      <c r="A215" s="42">
        <v>211</v>
      </c>
      <c r="B215" s="43">
        <v>42302</v>
      </c>
      <c r="C215" s="44"/>
      <c r="D215" s="44" t="s">
        <v>82</v>
      </c>
      <c r="E215" s="44">
        <v>1</v>
      </c>
      <c r="F215" s="44"/>
      <c r="G215" s="23"/>
      <c r="H215" s="44" t="s">
        <v>70</v>
      </c>
      <c r="I215" s="59"/>
      <c r="J215" s="25"/>
      <c r="K215" s="63"/>
      <c r="L215" s="64"/>
      <c r="M215" s="64"/>
      <c r="N215" s="65">
        <f t="shared" si="0"/>
        <v>0</v>
      </c>
      <c r="O215" s="64"/>
      <c r="P215" s="64"/>
      <c r="Q215" s="64"/>
      <c r="R215" s="65">
        <f t="shared" si="1"/>
        <v>0</v>
      </c>
      <c r="S215" s="64"/>
      <c r="T215" s="64"/>
      <c r="U215" s="64"/>
      <c r="V215" s="65">
        <f t="shared" si="2"/>
        <v>0</v>
      </c>
      <c r="W215" s="64">
        <f t="shared" si="3"/>
        <v>0</v>
      </c>
      <c r="X215" s="64" t="str">
        <f t="shared" si="4"/>
        <v/>
      </c>
      <c r="Y215" s="64" t="str">
        <f t="shared" si="5"/>
        <v/>
      </c>
      <c r="Z215" s="64" t="str">
        <f t="shared" si="6"/>
        <v/>
      </c>
      <c r="AA215" s="64" t="str">
        <f t="shared" si="7"/>
        <v/>
      </c>
      <c r="AB215" s="64" t="str">
        <f t="shared" si="8"/>
        <v/>
      </c>
      <c r="AC215" s="64" t="str">
        <f t="shared" si="9"/>
        <v/>
      </c>
      <c r="AD215" s="47"/>
      <c r="AE215" s="47"/>
      <c r="AF215" s="47"/>
      <c r="AG215" s="47"/>
      <c r="AH215" s="47"/>
      <c r="AI215" s="35"/>
      <c r="AJ215" s="49" t="s">
        <v>57</v>
      </c>
      <c r="AK215" s="72"/>
      <c r="AL215" s="17"/>
      <c r="AM215" s="17"/>
      <c r="AN215" s="73"/>
      <c r="AO215" s="17"/>
      <c r="AP215" s="17"/>
      <c r="AQ215" s="17"/>
      <c r="AR215" s="17"/>
      <c r="AS215" s="17"/>
      <c r="AT215" s="17"/>
      <c r="AX215">
        <v>1</v>
      </c>
    </row>
    <row r="216" spans="1:50" ht="24" customHeight="1">
      <c r="A216" s="42">
        <v>212</v>
      </c>
      <c r="B216" s="43">
        <v>42303</v>
      </c>
      <c r="C216" s="44"/>
      <c r="D216" s="44" t="s">
        <v>82</v>
      </c>
      <c r="E216" s="44">
        <v>2</v>
      </c>
      <c r="F216" s="44"/>
      <c r="G216" s="23"/>
      <c r="H216" s="44" t="s">
        <v>70</v>
      </c>
      <c r="I216" s="59"/>
      <c r="J216" s="25"/>
      <c r="K216" s="63"/>
      <c r="L216" s="64"/>
      <c r="M216" s="64"/>
      <c r="N216" s="65">
        <f t="shared" si="0"/>
        <v>0</v>
      </c>
      <c r="O216" s="64"/>
      <c r="P216" s="64"/>
      <c r="Q216" s="64"/>
      <c r="R216" s="65">
        <f t="shared" si="1"/>
        <v>0</v>
      </c>
      <c r="S216" s="64"/>
      <c r="T216" s="64"/>
      <c r="U216" s="64"/>
      <c r="V216" s="65">
        <f t="shared" si="2"/>
        <v>0</v>
      </c>
      <c r="W216" s="64">
        <f t="shared" si="3"/>
        <v>0</v>
      </c>
      <c r="X216" s="64" t="str">
        <f t="shared" si="4"/>
        <v/>
      </c>
      <c r="Y216" s="64" t="str">
        <f t="shared" si="5"/>
        <v/>
      </c>
      <c r="Z216" s="64" t="str">
        <f t="shared" si="6"/>
        <v/>
      </c>
      <c r="AA216" s="64" t="str">
        <f t="shared" si="7"/>
        <v/>
      </c>
      <c r="AB216" s="64" t="str">
        <f t="shared" si="8"/>
        <v/>
      </c>
      <c r="AC216" s="64" t="str">
        <f t="shared" si="9"/>
        <v/>
      </c>
      <c r="AD216" s="47"/>
      <c r="AE216" s="47"/>
      <c r="AF216" s="47"/>
      <c r="AG216" s="47"/>
      <c r="AH216" s="47"/>
      <c r="AI216" s="35"/>
      <c r="AJ216" s="49" t="s">
        <v>57</v>
      </c>
      <c r="AK216" s="72"/>
      <c r="AL216" s="17"/>
      <c r="AM216" s="17"/>
      <c r="AN216" s="73"/>
      <c r="AO216" s="17"/>
      <c r="AP216" s="17"/>
      <c r="AQ216" s="17"/>
      <c r="AR216" s="17"/>
      <c r="AS216" s="17"/>
      <c r="AT216" s="17"/>
      <c r="AX216">
        <v>1</v>
      </c>
    </row>
    <row r="217" spans="1:50" ht="24" customHeight="1">
      <c r="A217" s="42">
        <v>213</v>
      </c>
      <c r="B217" s="43">
        <v>42304</v>
      </c>
      <c r="C217" s="44"/>
      <c r="D217" s="44" t="s">
        <v>82</v>
      </c>
      <c r="E217" s="44">
        <v>1</v>
      </c>
      <c r="F217" s="44"/>
      <c r="G217" s="23"/>
      <c r="H217" s="44" t="s">
        <v>70</v>
      </c>
      <c r="I217" s="59"/>
      <c r="J217" s="25"/>
      <c r="K217" s="63"/>
      <c r="L217" s="64"/>
      <c r="M217" s="64"/>
      <c r="N217" s="65">
        <f t="shared" si="0"/>
        <v>0</v>
      </c>
      <c r="O217" s="64"/>
      <c r="P217" s="64"/>
      <c r="Q217" s="64"/>
      <c r="R217" s="65">
        <f t="shared" si="1"/>
        <v>0</v>
      </c>
      <c r="S217" s="64"/>
      <c r="T217" s="64"/>
      <c r="U217" s="64"/>
      <c r="V217" s="65">
        <f t="shared" si="2"/>
        <v>0</v>
      </c>
      <c r="W217" s="64">
        <f t="shared" si="3"/>
        <v>0</v>
      </c>
      <c r="X217" s="64" t="str">
        <f t="shared" si="4"/>
        <v/>
      </c>
      <c r="Y217" s="64" t="str">
        <f t="shared" si="5"/>
        <v/>
      </c>
      <c r="Z217" s="64" t="str">
        <f t="shared" si="6"/>
        <v/>
      </c>
      <c r="AA217" s="64" t="str">
        <f t="shared" si="7"/>
        <v/>
      </c>
      <c r="AB217" s="64" t="str">
        <f t="shared" si="8"/>
        <v/>
      </c>
      <c r="AC217" s="64" t="str">
        <f t="shared" si="9"/>
        <v/>
      </c>
      <c r="AD217" s="47"/>
      <c r="AE217" s="47"/>
      <c r="AF217" s="47"/>
      <c r="AG217" s="47"/>
      <c r="AH217" s="47"/>
      <c r="AI217" s="35"/>
      <c r="AJ217" s="49" t="s">
        <v>57</v>
      </c>
      <c r="AK217" s="72"/>
      <c r="AL217" s="17"/>
      <c r="AM217" s="17"/>
      <c r="AN217" s="73"/>
      <c r="AO217" s="17"/>
      <c r="AP217" s="17"/>
      <c r="AQ217" s="17"/>
      <c r="AR217" s="17"/>
      <c r="AS217" s="17"/>
      <c r="AT217" s="17"/>
      <c r="AX217">
        <v>1</v>
      </c>
    </row>
    <row r="218" spans="1:50" ht="24" customHeight="1">
      <c r="A218" s="42">
        <v>214</v>
      </c>
      <c r="B218" s="43">
        <v>42305</v>
      </c>
      <c r="C218" s="44"/>
      <c r="D218" s="44" t="s">
        <v>82</v>
      </c>
      <c r="E218" s="44">
        <v>2</v>
      </c>
      <c r="F218" s="44"/>
      <c r="G218" s="23"/>
      <c r="H218" s="44" t="s">
        <v>70</v>
      </c>
      <c r="I218" s="59"/>
      <c r="J218" s="25"/>
      <c r="K218" s="63"/>
      <c r="L218" s="64"/>
      <c r="M218" s="64"/>
      <c r="N218" s="65">
        <f t="shared" si="0"/>
        <v>0</v>
      </c>
      <c r="O218" s="64"/>
      <c r="P218" s="64"/>
      <c r="Q218" s="64"/>
      <c r="R218" s="65">
        <f t="shared" si="1"/>
        <v>0</v>
      </c>
      <c r="S218" s="64"/>
      <c r="T218" s="64"/>
      <c r="U218" s="64"/>
      <c r="V218" s="65">
        <f t="shared" si="2"/>
        <v>0</v>
      </c>
      <c r="W218" s="64">
        <f t="shared" si="3"/>
        <v>0</v>
      </c>
      <c r="X218" s="64" t="str">
        <f t="shared" si="4"/>
        <v/>
      </c>
      <c r="Y218" s="64" t="str">
        <f t="shared" si="5"/>
        <v/>
      </c>
      <c r="Z218" s="64" t="str">
        <f t="shared" si="6"/>
        <v/>
      </c>
      <c r="AA218" s="64" t="str">
        <f t="shared" si="7"/>
        <v/>
      </c>
      <c r="AB218" s="64" t="str">
        <f t="shared" si="8"/>
        <v/>
      </c>
      <c r="AC218" s="64" t="str">
        <f t="shared" si="9"/>
        <v/>
      </c>
      <c r="AD218" s="47"/>
      <c r="AE218" s="47"/>
      <c r="AF218" s="47"/>
      <c r="AG218" s="47"/>
      <c r="AH218" s="47"/>
      <c r="AI218" s="35"/>
      <c r="AJ218" s="49" t="s">
        <v>57</v>
      </c>
      <c r="AK218" s="72"/>
      <c r="AL218" s="17"/>
      <c r="AM218" s="17"/>
      <c r="AN218" s="73"/>
      <c r="AO218" s="17"/>
      <c r="AP218" s="17"/>
      <c r="AQ218" s="17"/>
      <c r="AR218" s="17"/>
      <c r="AS218" s="17"/>
      <c r="AT218" s="17"/>
      <c r="AX218">
        <v>1</v>
      </c>
    </row>
    <row r="219" spans="1:50" ht="24" customHeight="1">
      <c r="A219" s="42">
        <v>215</v>
      </c>
      <c r="B219" s="43">
        <v>42306</v>
      </c>
      <c r="C219" s="44"/>
      <c r="D219" s="44" t="s">
        <v>82</v>
      </c>
      <c r="E219" s="44">
        <v>1</v>
      </c>
      <c r="F219" s="44"/>
      <c r="G219" s="23"/>
      <c r="H219" s="44" t="s">
        <v>70</v>
      </c>
      <c r="I219" s="59"/>
      <c r="J219" s="25"/>
      <c r="K219" s="63"/>
      <c r="L219" s="64"/>
      <c r="M219" s="64"/>
      <c r="N219" s="65">
        <f t="shared" si="0"/>
        <v>0</v>
      </c>
      <c r="O219" s="64"/>
      <c r="P219" s="64"/>
      <c r="Q219" s="64"/>
      <c r="R219" s="65">
        <f t="shared" si="1"/>
        <v>0</v>
      </c>
      <c r="S219" s="64"/>
      <c r="T219" s="64"/>
      <c r="U219" s="64"/>
      <c r="V219" s="65">
        <f t="shared" si="2"/>
        <v>0</v>
      </c>
      <c r="W219" s="64">
        <f t="shared" si="3"/>
        <v>0</v>
      </c>
      <c r="X219" s="64" t="str">
        <f t="shared" si="4"/>
        <v/>
      </c>
      <c r="Y219" s="64" t="str">
        <f t="shared" si="5"/>
        <v/>
      </c>
      <c r="Z219" s="64" t="str">
        <f t="shared" si="6"/>
        <v/>
      </c>
      <c r="AA219" s="64" t="str">
        <f t="shared" si="7"/>
        <v/>
      </c>
      <c r="AB219" s="64" t="str">
        <f t="shared" si="8"/>
        <v/>
      </c>
      <c r="AC219" s="64" t="str">
        <f t="shared" si="9"/>
        <v/>
      </c>
      <c r="AD219" s="47"/>
      <c r="AE219" s="47"/>
      <c r="AF219" s="47"/>
      <c r="AG219" s="47"/>
      <c r="AH219" s="47"/>
      <c r="AI219" s="35"/>
      <c r="AJ219" s="49" t="s">
        <v>57</v>
      </c>
      <c r="AK219" s="72"/>
      <c r="AL219" s="17"/>
      <c r="AM219" s="17"/>
      <c r="AN219" s="73"/>
      <c r="AO219" s="17"/>
      <c r="AP219" s="17"/>
      <c r="AQ219" s="17"/>
      <c r="AR219" s="17"/>
      <c r="AS219" s="17"/>
      <c r="AT219" s="17"/>
      <c r="AX219">
        <v>1</v>
      </c>
    </row>
    <row r="220" spans="1:50" ht="24" customHeight="1">
      <c r="A220" s="42">
        <v>216</v>
      </c>
      <c r="B220" s="43">
        <v>42307</v>
      </c>
      <c r="C220" s="44"/>
      <c r="D220" s="44" t="s">
        <v>82</v>
      </c>
      <c r="E220" s="44">
        <v>2</v>
      </c>
      <c r="F220" s="44"/>
      <c r="G220" s="23"/>
      <c r="H220" s="44" t="s">
        <v>70</v>
      </c>
      <c r="I220" s="59"/>
      <c r="J220" s="25"/>
      <c r="K220" s="63"/>
      <c r="L220" s="64"/>
      <c r="M220" s="64"/>
      <c r="N220" s="65">
        <f t="shared" si="0"/>
        <v>0</v>
      </c>
      <c r="O220" s="64"/>
      <c r="P220" s="64"/>
      <c r="Q220" s="64"/>
      <c r="R220" s="65">
        <f t="shared" si="1"/>
        <v>0</v>
      </c>
      <c r="S220" s="64"/>
      <c r="T220" s="64"/>
      <c r="U220" s="64"/>
      <c r="V220" s="65">
        <f t="shared" si="2"/>
        <v>0</v>
      </c>
      <c r="W220" s="64">
        <f t="shared" si="3"/>
        <v>0</v>
      </c>
      <c r="X220" s="64" t="str">
        <f t="shared" si="4"/>
        <v/>
      </c>
      <c r="Y220" s="64" t="str">
        <f t="shared" si="5"/>
        <v/>
      </c>
      <c r="Z220" s="64" t="str">
        <f t="shared" si="6"/>
        <v/>
      </c>
      <c r="AA220" s="64" t="str">
        <f t="shared" si="7"/>
        <v/>
      </c>
      <c r="AB220" s="64" t="str">
        <f t="shared" si="8"/>
        <v/>
      </c>
      <c r="AC220" s="64" t="str">
        <f t="shared" si="9"/>
        <v/>
      </c>
      <c r="AD220" s="47"/>
      <c r="AE220" s="47"/>
      <c r="AF220" s="47"/>
      <c r="AG220" s="47"/>
      <c r="AH220" s="47"/>
      <c r="AI220" s="35"/>
      <c r="AJ220" s="49" t="s">
        <v>57</v>
      </c>
      <c r="AK220" s="72"/>
      <c r="AL220" s="17"/>
      <c r="AM220" s="17"/>
      <c r="AN220" s="73"/>
      <c r="AO220" s="17"/>
      <c r="AP220" s="17"/>
      <c r="AQ220" s="17"/>
      <c r="AR220" s="17"/>
      <c r="AS220" s="17"/>
      <c r="AT220" s="17"/>
      <c r="AX220">
        <v>1</v>
      </c>
    </row>
    <row r="221" spans="1:50" ht="24" customHeight="1">
      <c r="A221" s="42">
        <v>217</v>
      </c>
      <c r="B221" s="43">
        <v>42308</v>
      </c>
      <c r="C221" s="44"/>
      <c r="D221" s="44" t="s">
        <v>82</v>
      </c>
      <c r="E221" s="44">
        <v>1</v>
      </c>
      <c r="F221" s="44"/>
      <c r="G221" s="23"/>
      <c r="H221" s="44" t="s">
        <v>70</v>
      </c>
      <c r="I221" s="59"/>
      <c r="J221" s="25"/>
      <c r="K221" s="63"/>
      <c r="L221" s="64"/>
      <c r="M221" s="64"/>
      <c r="N221" s="65">
        <f t="shared" si="0"/>
        <v>0</v>
      </c>
      <c r="O221" s="64"/>
      <c r="P221" s="64"/>
      <c r="Q221" s="64"/>
      <c r="R221" s="65">
        <f t="shared" si="1"/>
        <v>0</v>
      </c>
      <c r="S221" s="64"/>
      <c r="T221" s="64"/>
      <c r="U221" s="64"/>
      <c r="V221" s="65">
        <f t="shared" si="2"/>
        <v>0</v>
      </c>
      <c r="W221" s="64">
        <f t="shared" si="3"/>
        <v>0</v>
      </c>
      <c r="X221" s="64" t="str">
        <f t="shared" si="4"/>
        <v/>
      </c>
      <c r="Y221" s="64" t="str">
        <f t="shared" si="5"/>
        <v/>
      </c>
      <c r="Z221" s="64" t="str">
        <f t="shared" si="6"/>
        <v/>
      </c>
      <c r="AA221" s="64" t="str">
        <f t="shared" si="7"/>
        <v/>
      </c>
      <c r="AB221" s="64" t="str">
        <f t="shared" si="8"/>
        <v/>
      </c>
      <c r="AC221" s="64" t="str">
        <f t="shared" si="9"/>
        <v/>
      </c>
      <c r="AD221" s="47"/>
      <c r="AE221" s="47"/>
      <c r="AF221" s="47"/>
      <c r="AG221" s="47"/>
      <c r="AH221" s="47"/>
      <c r="AI221" s="35"/>
      <c r="AJ221" s="49" t="s">
        <v>57</v>
      </c>
      <c r="AK221" s="72"/>
      <c r="AL221" s="17"/>
      <c r="AM221" s="17"/>
      <c r="AN221" s="73"/>
      <c r="AO221" s="17"/>
      <c r="AP221" s="17"/>
      <c r="AQ221" s="17"/>
      <c r="AR221" s="17"/>
      <c r="AS221" s="17"/>
      <c r="AT221" s="17"/>
      <c r="AX221">
        <v>1</v>
      </c>
    </row>
    <row r="222" spans="1:50" ht="24" customHeight="1">
      <c r="A222" s="42">
        <v>218</v>
      </c>
      <c r="B222" s="43">
        <v>42309</v>
      </c>
      <c r="C222" s="44" t="s">
        <v>74</v>
      </c>
      <c r="D222" s="44" t="s">
        <v>82</v>
      </c>
      <c r="E222" s="44">
        <v>1</v>
      </c>
      <c r="F222" s="44"/>
      <c r="G222" s="23"/>
      <c r="H222" s="44" t="s">
        <v>43</v>
      </c>
      <c r="I222" s="59"/>
      <c r="J222" s="25"/>
      <c r="K222" s="63"/>
      <c r="L222" s="64"/>
      <c r="M222" s="64"/>
      <c r="N222" s="65">
        <f t="shared" si="0"/>
        <v>0</v>
      </c>
      <c r="O222" s="64"/>
      <c r="P222" s="64"/>
      <c r="Q222" s="64"/>
      <c r="R222" s="65">
        <f t="shared" si="1"/>
        <v>0</v>
      </c>
      <c r="S222" s="64"/>
      <c r="T222" s="64"/>
      <c r="U222" s="64"/>
      <c r="V222" s="65">
        <f t="shared" si="2"/>
        <v>0</v>
      </c>
      <c r="W222" s="64">
        <f t="shared" si="3"/>
        <v>0</v>
      </c>
      <c r="X222" s="64" t="str">
        <f t="shared" si="4"/>
        <v/>
      </c>
      <c r="Y222" s="64" t="str">
        <f t="shared" si="5"/>
        <v/>
      </c>
      <c r="Z222" s="64" t="str">
        <f t="shared" si="6"/>
        <v/>
      </c>
      <c r="AA222" s="64" t="str">
        <f t="shared" si="7"/>
        <v/>
      </c>
      <c r="AB222" s="64" t="str">
        <f t="shared" si="8"/>
        <v/>
      </c>
      <c r="AC222" s="64" t="str">
        <f t="shared" si="9"/>
        <v/>
      </c>
      <c r="AD222" s="47"/>
      <c r="AE222" s="47"/>
      <c r="AF222" s="47"/>
      <c r="AG222" s="47"/>
      <c r="AH222" s="47"/>
      <c r="AI222" s="35"/>
      <c r="AJ222" s="49" t="s">
        <v>57</v>
      </c>
      <c r="AK222" s="72"/>
      <c r="AL222" s="17"/>
      <c r="AM222" s="17"/>
      <c r="AN222" s="73"/>
      <c r="AO222" s="17"/>
      <c r="AP222" s="17"/>
      <c r="AQ222" s="17"/>
      <c r="AR222" s="17"/>
      <c r="AS222" s="17"/>
      <c r="AT222" s="17"/>
      <c r="AX222">
        <v>1</v>
      </c>
    </row>
    <row r="223" spans="1:50" ht="24" customHeight="1">
      <c r="A223" s="42">
        <v>219</v>
      </c>
      <c r="B223" s="43">
        <v>42310</v>
      </c>
      <c r="C223" s="44" t="s">
        <v>74</v>
      </c>
      <c r="D223" s="44" t="s">
        <v>82</v>
      </c>
      <c r="E223" s="44">
        <v>2</v>
      </c>
      <c r="F223" s="44"/>
      <c r="G223" s="23"/>
      <c r="H223" s="44" t="s">
        <v>70</v>
      </c>
      <c r="I223" s="59"/>
      <c r="J223" s="25"/>
      <c r="K223" s="63"/>
      <c r="L223" s="64"/>
      <c r="M223" s="64"/>
      <c r="N223" s="65">
        <f t="shared" si="0"/>
        <v>0</v>
      </c>
      <c r="O223" s="64"/>
      <c r="P223" s="64"/>
      <c r="Q223" s="64"/>
      <c r="R223" s="65">
        <f t="shared" si="1"/>
        <v>0</v>
      </c>
      <c r="S223" s="64"/>
      <c r="T223" s="64"/>
      <c r="U223" s="64"/>
      <c r="V223" s="65">
        <f t="shared" si="2"/>
        <v>0</v>
      </c>
      <c r="W223" s="64">
        <f t="shared" si="3"/>
        <v>0</v>
      </c>
      <c r="X223" s="64" t="str">
        <f t="shared" si="4"/>
        <v/>
      </c>
      <c r="Y223" s="64" t="str">
        <f t="shared" si="5"/>
        <v/>
      </c>
      <c r="Z223" s="64" t="str">
        <f t="shared" si="6"/>
        <v/>
      </c>
      <c r="AA223" s="64" t="str">
        <f t="shared" si="7"/>
        <v/>
      </c>
      <c r="AB223" s="64" t="str">
        <f t="shared" si="8"/>
        <v/>
      </c>
      <c r="AC223" s="64" t="str">
        <f t="shared" si="9"/>
        <v/>
      </c>
      <c r="AD223" s="47"/>
      <c r="AE223" s="47"/>
      <c r="AF223" s="47"/>
      <c r="AG223" s="47"/>
      <c r="AH223" s="47"/>
      <c r="AI223" s="35"/>
      <c r="AJ223" s="49" t="s">
        <v>57</v>
      </c>
      <c r="AK223" s="72"/>
      <c r="AL223" s="17"/>
      <c r="AM223" s="17"/>
      <c r="AN223" s="73"/>
      <c r="AO223" s="17"/>
      <c r="AP223" s="17"/>
      <c r="AQ223" s="17"/>
      <c r="AR223" s="17"/>
      <c r="AS223" s="17"/>
      <c r="AT223" s="17"/>
      <c r="AX223">
        <v>1</v>
      </c>
    </row>
    <row r="224" spans="1:50" ht="24" customHeight="1">
      <c r="A224" s="42">
        <v>220</v>
      </c>
      <c r="B224" s="43">
        <v>42311</v>
      </c>
      <c r="C224" s="44" t="s">
        <v>68</v>
      </c>
      <c r="D224" s="44" t="s">
        <v>82</v>
      </c>
      <c r="E224" s="44">
        <v>3</v>
      </c>
      <c r="F224" s="44"/>
      <c r="G224" s="23"/>
      <c r="H224" s="44" t="s">
        <v>70</v>
      </c>
      <c r="I224" s="59"/>
      <c r="J224" s="25"/>
      <c r="K224" s="63"/>
      <c r="L224" s="64"/>
      <c r="M224" s="64"/>
      <c r="N224" s="65">
        <f t="shared" si="0"/>
        <v>0</v>
      </c>
      <c r="O224" s="64"/>
      <c r="P224" s="64"/>
      <c r="Q224" s="64"/>
      <c r="R224" s="65">
        <f t="shared" si="1"/>
        <v>0</v>
      </c>
      <c r="S224" s="64"/>
      <c r="T224" s="64"/>
      <c r="U224" s="64"/>
      <c r="V224" s="65">
        <f t="shared" si="2"/>
        <v>0</v>
      </c>
      <c r="W224" s="64">
        <f t="shared" si="3"/>
        <v>0</v>
      </c>
      <c r="X224" s="64" t="str">
        <f t="shared" si="4"/>
        <v/>
      </c>
      <c r="Y224" s="64" t="str">
        <f t="shared" si="5"/>
        <v/>
      </c>
      <c r="Z224" s="64" t="str">
        <f t="shared" si="6"/>
        <v/>
      </c>
      <c r="AA224" s="64" t="str">
        <f t="shared" si="7"/>
        <v/>
      </c>
      <c r="AB224" s="64" t="str">
        <f t="shared" si="8"/>
        <v/>
      </c>
      <c r="AC224" s="64" t="str">
        <f t="shared" si="9"/>
        <v/>
      </c>
      <c r="AD224" s="47"/>
      <c r="AE224" s="47"/>
      <c r="AF224" s="47"/>
      <c r="AG224" s="47"/>
      <c r="AH224" s="47"/>
      <c r="AI224" s="35"/>
      <c r="AJ224" s="49" t="s">
        <v>57</v>
      </c>
      <c r="AK224" s="72"/>
      <c r="AL224" s="17"/>
      <c r="AM224" s="17"/>
      <c r="AN224" s="73"/>
      <c r="AO224" s="17"/>
      <c r="AP224" s="17"/>
      <c r="AQ224" s="17"/>
      <c r="AR224" s="17"/>
      <c r="AS224" s="17"/>
      <c r="AT224" s="17"/>
      <c r="AX224">
        <v>1</v>
      </c>
    </row>
    <row r="225" spans="1:50" ht="24" customHeight="1">
      <c r="A225" s="42">
        <v>221</v>
      </c>
      <c r="B225" s="43">
        <v>42312</v>
      </c>
      <c r="C225" s="44" t="s">
        <v>63</v>
      </c>
      <c r="D225" s="44" t="s">
        <v>82</v>
      </c>
      <c r="E225" s="44">
        <v>1</v>
      </c>
      <c r="F225" s="44"/>
      <c r="G225" s="23"/>
      <c r="H225" s="44" t="s">
        <v>70</v>
      </c>
      <c r="I225" s="59"/>
      <c r="J225" s="25"/>
      <c r="K225" s="63"/>
      <c r="L225" s="64"/>
      <c r="M225" s="64"/>
      <c r="N225" s="65">
        <f t="shared" si="0"/>
        <v>0</v>
      </c>
      <c r="O225" s="64"/>
      <c r="P225" s="64"/>
      <c r="Q225" s="64"/>
      <c r="R225" s="65">
        <f t="shared" si="1"/>
        <v>0</v>
      </c>
      <c r="S225" s="64"/>
      <c r="T225" s="64"/>
      <c r="U225" s="64"/>
      <c r="V225" s="65">
        <f t="shared" si="2"/>
        <v>0</v>
      </c>
      <c r="W225" s="64">
        <f t="shared" si="3"/>
        <v>0</v>
      </c>
      <c r="X225" s="64" t="str">
        <f t="shared" si="4"/>
        <v/>
      </c>
      <c r="Y225" s="64" t="str">
        <f t="shared" si="5"/>
        <v/>
      </c>
      <c r="Z225" s="64" t="str">
        <f t="shared" si="6"/>
        <v/>
      </c>
      <c r="AA225" s="64" t="str">
        <f t="shared" si="7"/>
        <v/>
      </c>
      <c r="AB225" s="64" t="str">
        <f t="shared" si="8"/>
        <v/>
      </c>
      <c r="AC225" s="64" t="str">
        <f t="shared" si="9"/>
        <v/>
      </c>
      <c r="AD225" s="47"/>
      <c r="AE225" s="47"/>
      <c r="AF225" s="47"/>
      <c r="AG225" s="47"/>
      <c r="AH225" s="47"/>
      <c r="AI225" s="35"/>
      <c r="AJ225" s="49" t="s">
        <v>57</v>
      </c>
      <c r="AK225" s="72"/>
      <c r="AL225" s="17"/>
      <c r="AM225" s="17"/>
      <c r="AN225" s="73"/>
      <c r="AO225" s="17"/>
      <c r="AP225" s="17"/>
      <c r="AQ225" s="17"/>
      <c r="AR225" s="17"/>
      <c r="AS225" s="17"/>
      <c r="AT225" s="17"/>
      <c r="AX225">
        <v>1</v>
      </c>
    </row>
    <row r="226" spans="1:50" ht="24" customHeight="1">
      <c r="A226" s="42">
        <v>222</v>
      </c>
      <c r="B226" s="43">
        <v>42313</v>
      </c>
      <c r="C226" s="44" t="s">
        <v>74</v>
      </c>
      <c r="D226" s="44" t="s">
        <v>82</v>
      </c>
      <c r="E226" s="44">
        <v>2</v>
      </c>
      <c r="F226" s="44"/>
      <c r="G226" s="23"/>
      <c r="H226" s="44" t="s">
        <v>70</v>
      </c>
      <c r="I226" s="59"/>
      <c r="J226" s="25"/>
      <c r="K226" s="63"/>
      <c r="L226" s="64"/>
      <c r="M226" s="64"/>
      <c r="N226" s="65">
        <f t="shared" si="0"/>
        <v>0</v>
      </c>
      <c r="O226" s="64"/>
      <c r="P226" s="64"/>
      <c r="Q226" s="64"/>
      <c r="R226" s="65">
        <f t="shared" si="1"/>
        <v>0</v>
      </c>
      <c r="S226" s="64"/>
      <c r="T226" s="64"/>
      <c r="U226" s="64"/>
      <c r="V226" s="65">
        <f t="shared" si="2"/>
        <v>0</v>
      </c>
      <c r="W226" s="64">
        <f t="shared" si="3"/>
        <v>0</v>
      </c>
      <c r="X226" s="64" t="str">
        <f t="shared" si="4"/>
        <v/>
      </c>
      <c r="Y226" s="64" t="str">
        <f t="shared" si="5"/>
        <v/>
      </c>
      <c r="Z226" s="64" t="str">
        <f t="shared" si="6"/>
        <v/>
      </c>
      <c r="AA226" s="64" t="str">
        <f t="shared" si="7"/>
        <v/>
      </c>
      <c r="AB226" s="64" t="str">
        <f t="shared" si="8"/>
        <v/>
      </c>
      <c r="AC226" s="64" t="str">
        <f t="shared" si="9"/>
        <v/>
      </c>
      <c r="AD226" s="47"/>
      <c r="AE226" s="47"/>
      <c r="AF226" s="47"/>
      <c r="AG226" s="47"/>
      <c r="AH226" s="47"/>
      <c r="AI226" s="35"/>
      <c r="AJ226" s="49" t="s">
        <v>57</v>
      </c>
      <c r="AK226" s="72"/>
      <c r="AL226" s="17"/>
      <c r="AM226" s="17"/>
      <c r="AN226" s="73"/>
      <c r="AO226" s="17"/>
      <c r="AP226" s="17"/>
      <c r="AQ226" s="17"/>
      <c r="AR226" s="17"/>
      <c r="AS226" s="17"/>
      <c r="AT226" s="17"/>
      <c r="AX226">
        <v>1</v>
      </c>
    </row>
    <row r="227" spans="1:50" ht="24" customHeight="1">
      <c r="A227" s="42">
        <v>223</v>
      </c>
      <c r="B227" s="43">
        <v>42314</v>
      </c>
      <c r="C227" s="44"/>
      <c r="D227" s="44" t="s">
        <v>82</v>
      </c>
      <c r="E227" s="44">
        <v>1</v>
      </c>
      <c r="F227" s="44"/>
      <c r="G227" s="23"/>
      <c r="H227" s="44" t="s">
        <v>70</v>
      </c>
      <c r="I227" s="59"/>
      <c r="J227" s="25"/>
      <c r="K227" s="63"/>
      <c r="L227" s="64"/>
      <c r="M227" s="64"/>
      <c r="N227" s="65">
        <f t="shared" si="0"/>
        <v>0</v>
      </c>
      <c r="O227" s="64"/>
      <c r="P227" s="64"/>
      <c r="Q227" s="64"/>
      <c r="R227" s="65">
        <f t="shared" si="1"/>
        <v>0</v>
      </c>
      <c r="S227" s="64"/>
      <c r="T227" s="64"/>
      <c r="U227" s="64"/>
      <c r="V227" s="65">
        <f t="shared" si="2"/>
        <v>0</v>
      </c>
      <c r="W227" s="64">
        <f t="shared" si="3"/>
        <v>0</v>
      </c>
      <c r="X227" s="64" t="str">
        <f t="shared" si="4"/>
        <v/>
      </c>
      <c r="Y227" s="64" t="str">
        <f t="shared" si="5"/>
        <v/>
      </c>
      <c r="Z227" s="64" t="str">
        <f t="shared" si="6"/>
        <v/>
      </c>
      <c r="AA227" s="64" t="str">
        <f t="shared" si="7"/>
        <v/>
      </c>
      <c r="AB227" s="64" t="str">
        <f t="shared" si="8"/>
        <v/>
      </c>
      <c r="AC227" s="64" t="str">
        <f t="shared" si="9"/>
        <v/>
      </c>
      <c r="AD227" s="47"/>
      <c r="AE227" s="47"/>
      <c r="AF227" s="47"/>
      <c r="AG227" s="47"/>
      <c r="AH227" s="47"/>
      <c r="AI227" s="35"/>
      <c r="AJ227" s="49" t="s">
        <v>57</v>
      </c>
      <c r="AK227" s="72"/>
      <c r="AL227" s="17"/>
      <c r="AM227" s="17"/>
      <c r="AN227" s="73"/>
      <c r="AO227" s="17"/>
      <c r="AP227" s="17"/>
      <c r="AQ227" s="17"/>
      <c r="AR227" s="17"/>
      <c r="AS227" s="17"/>
      <c r="AT227" s="17"/>
      <c r="AX227">
        <v>1</v>
      </c>
    </row>
    <row r="228" spans="1:50" ht="24" customHeight="1">
      <c r="A228" s="42">
        <v>224</v>
      </c>
      <c r="B228" s="43">
        <v>42315</v>
      </c>
      <c r="C228" s="44"/>
      <c r="D228" s="44" t="s">
        <v>82</v>
      </c>
      <c r="E228" s="44">
        <v>2</v>
      </c>
      <c r="F228" s="44"/>
      <c r="G228" s="23"/>
      <c r="H228" s="44" t="s">
        <v>70</v>
      </c>
      <c r="I228" s="59"/>
      <c r="J228" s="25"/>
      <c r="K228" s="63"/>
      <c r="L228" s="64"/>
      <c r="M228" s="64"/>
      <c r="N228" s="65">
        <f t="shared" si="0"/>
        <v>0</v>
      </c>
      <c r="O228" s="64"/>
      <c r="P228" s="64"/>
      <c r="Q228" s="64"/>
      <c r="R228" s="65">
        <f t="shared" si="1"/>
        <v>0</v>
      </c>
      <c r="S228" s="64"/>
      <c r="T228" s="64"/>
      <c r="U228" s="64"/>
      <c r="V228" s="65">
        <f t="shared" si="2"/>
        <v>0</v>
      </c>
      <c r="W228" s="64">
        <f t="shared" si="3"/>
        <v>0</v>
      </c>
      <c r="X228" s="64" t="str">
        <f t="shared" si="4"/>
        <v/>
      </c>
      <c r="Y228" s="64" t="str">
        <f t="shared" si="5"/>
        <v/>
      </c>
      <c r="Z228" s="64" t="str">
        <f t="shared" si="6"/>
        <v/>
      </c>
      <c r="AA228" s="64" t="str">
        <f t="shared" si="7"/>
        <v/>
      </c>
      <c r="AB228" s="64" t="str">
        <f t="shared" si="8"/>
        <v/>
      </c>
      <c r="AC228" s="64" t="str">
        <f t="shared" si="9"/>
        <v/>
      </c>
      <c r="AD228" s="47"/>
      <c r="AE228" s="47"/>
      <c r="AF228" s="47"/>
      <c r="AG228" s="47"/>
      <c r="AH228" s="47"/>
      <c r="AI228" s="35"/>
      <c r="AJ228" s="49" t="s">
        <v>57</v>
      </c>
      <c r="AK228" s="72"/>
      <c r="AL228" s="17"/>
      <c r="AM228" s="17"/>
      <c r="AN228" s="73"/>
      <c r="AO228" s="17"/>
      <c r="AP228" s="17"/>
      <c r="AQ228" s="17"/>
      <c r="AR228" s="17"/>
      <c r="AS228" s="17"/>
      <c r="AT228" s="17"/>
      <c r="AX228">
        <v>1</v>
      </c>
    </row>
    <row r="229" spans="1:50" ht="24" customHeight="1">
      <c r="A229" s="42">
        <v>225</v>
      </c>
      <c r="B229" s="43">
        <v>42316</v>
      </c>
      <c r="C229" s="44"/>
      <c r="D229" s="44" t="s">
        <v>82</v>
      </c>
      <c r="E229" s="44">
        <v>1</v>
      </c>
      <c r="F229" s="44"/>
      <c r="G229" s="23"/>
      <c r="H229" s="44" t="s">
        <v>70</v>
      </c>
      <c r="I229" s="59"/>
      <c r="J229" s="25"/>
      <c r="K229" s="63"/>
      <c r="L229" s="64"/>
      <c r="M229" s="64"/>
      <c r="N229" s="65">
        <f t="shared" si="0"/>
        <v>0</v>
      </c>
      <c r="O229" s="64"/>
      <c r="P229" s="64"/>
      <c r="Q229" s="64"/>
      <c r="R229" s="65">
        <f t="shared" si="1"/>
        <v>0</v>
      </c>
      <c r="S229" s="64"/>
      <c r="T229" s="64"/>
      <c r="U229" s="64"/>
      <c r="V229" s="65">
        <f t="shared" si="2"/>
        <v>0</v>
      </c>
      <c r="W229" s="64">
        <f t="shared" si="3"/>
        <v>0</v>
      </c>
      <c r="X229" s="64" t="str">
        <f t="shared" si="4"/>
        <v/>
      </c>
      <c r="Y229" s="64" t="str">
        <f t="shared" si="5"/>
        <v/>
      </c>
      <c r="Z229" s="64" t="str">
        <f t="shared" si="6"/>
        <v/>
      </c>
      <c r="AA229" s="64" t="str">
        <f t="shared" si="7"/>
        <v/>
      </c>
      <c r="AB229" s="64" t="str">
        <f t="shared" si="8"/>
        <v/>
      </c>
      <c r="AC229" s="64" t="str">
        <f t="shared" si="9"/>
        <v/>
      </c>
      <c r="AD229" s="48"/>
      <c r="AE229" s="48"/>
      <c r="AF229" s="48"/>
      <c r="AG229" s="48"/>
      <c r="AH229" s="48"/>
      <c r="AI229" s="35"/>
      <c r="AJ229" s="49" t="s">
        <v>57</v>
      </c>
      <c r="AK229" s="72"/>
      <c r="AL229" s="17"/>
      <c r="AM229" s="17"/>
      <c r="AN229" s="73"/>
      <c r="AO229" s="17"/>
      <c r="AP229" s="17"/>
      <c r="AQ229" s="17"/>
      <c r="AR229" s="17"/>
      <c r="AS229" s="17"/>
      <c r="AT229" s="17"/>
      <c r="AX229">
        <v>1</v>
      </c>
    </row>
    <row r="230" spans="1:50" ht="24" customHeight="1">
      <c r="A230" s="42">
        <v>226</v>
      </c>
      <c r="B230" s="43">
        <v>42317</v>
      </c>
      <c r="C230" s="44"/>
      <c r="D230" s="44" t="s">
        <v>82</v>
      </c>
      <c r="E230" s="44">
        <v>2</v>
      </c>
      <c r="F230" s="44"/>
      <c r="G230" s="23"/>
      <c r="H230" s="44" t="s">
        <v>70</v>
      </c>
      <c r="I230" s="59"/>
      <c r="J230" s="25"/>
      <c r="K230" s="63"/>
      <c r="L230" s="64"/>
      <c r="M230" s="64"/>
      <c r="N230" s="65">
        <f t="shared" si="0"/>
        <v>0</v>
      </c>
      <c r="O230" s="64"/>
      <c r="P230" s="64"/>
      <c r="Q230" s="64"/>
      <c r="R230" s="65">
        <f t="shared" si="1"/>
        <v>0</v>
      </c>
      <c r="S230" s="64"/>
      <c r="T230" s="64"/>
      <c r="U230" s="64"/>
      <c r="V230" s="65">
        <f t="shared" si="2"/>
        <v>0</v>
      </c>
      <c r="W230" s="64">
        <f t="shared" si="3"/>
        <v>0</v>
      </c>
      <c r="X230" s="64" t="str">
        <f t="shared" si="4"/>
        <v/>
      </c>
      <c r="Y230" s="64" t="str">
        <f t="shared" si="5"/>
        <v/>
      </c>
      <c r="Z230" s="64" t="str">
        <f t="shared" si="6"/>
        <v/>
      </c>
      <c r="AA230" s="64" t="str">
        <f t="shared" si="7"/>
        <v/>
      </c>
      <c r="AB230" s="64" t="str">
        <f t="shared" si="8"/>
        <v/>
      </c>
      <c r="AC230" s="64" t="str">
        <f t="shared" si="9"/>
        <v/>
      </c>
      <c r="AD230" s="48"/>
      <c r="AE230" s="48"/>
      <c r="AF230" s="48"/>
      <c r="AG230" s="48"/>
      <c r="AH230" s="48"/>
      <c r="AI230" s="35"/>
      <c r="AJ230" s="49" t="s">
        <v>57</v>
      </c>
      <c r="AK230" s="72"/>
      <c r="AL230" s="17"/>
      <c r="AM230" s="17"/>
      <c r="AN230" s="73"/>
      <c r="AO230" s="17"/>
      <c r="AP230" s="17"/>
      <c r="AQ230" s="17"/>
      <c r="AR230" s="17"/>
      <c r="AS230" s="17"/>
      <c r="AT230" s="17"/>
      <c r="AX230">
        <v>1</v>
      </c>
    </row>
    <row r="231" spans="1:50" ht="24" customHeight="1">
      <c r="A231" s="42">
        <v>227</v>
      </c>
      <c r="B231" s="43">
        <v>42318</v>
      </c>
      <c r="C231" s="44"/>
      <c r="D231" s="44" t="s">
        <v>82</v>
      </c>
      <c r="E231" s="44">
        <v>1</v>
      </c>
      <c r="F231" s="44"/>
      <c r="G231" s="23"/>
      <c r="H231" s="44" t="s">
        <v>70</v>
      </c>
      <c r="I231" s="59"/>
      <c r="J231" s="25"/>
      <c r="K231" s="63"/>
      <c r="L231" s="64"/>
      <c r="M231" s="64"/>
      <c r="N231" s="65">
        <f t="shared" si="0"/>
        <v>0</v>
      </c>
      <c r="O231" s="64"/>
      <c r="P231" s="64"/>
      <c r="Q231" s="64"/>
      <c r="R231" s="65">
        <f t="shared" si="1"/>
        <v>0</v>
      </c>
      <c r="S231" s="64"/>
      <c r="T231" s="64"/>
      <c r="U231" s="64"/>
      <c r="V231" s="65">
        <f t="shared" si="2"/>
        <v>0</v>
      </c>
      <c r="W231" s="64">
        <f t="shared" si="3"/>
        <v>0</v>
      </c>
      <c r="X231" s="64" t="str">
        <f t="shared" si="4"/>
        <v/>
      </c>
      <c r="Y231" s="64" t="str">
        <f t="shared" si="5"/>
        <v/>
      </c>
      <c r="Z231" s="64" t="str">
        <f t="shared" si="6"/>
        <v/>
      </c>
      <c r="AA231" s="64" t="str">
        <f t="shared" si="7"/>
        <v/>
      </c>
      <c r="AB231" s="64" t="str">
        <f t="shared" si="8"/>
        <v/>
      </c>
      <c r="AC231" s="64" t="str">
        <f t="shared" si="9"/>
        <v/>
      </c>
      <c r="AD231" s="48"/>
      <c r="AE231" s="48"/>
      <c r="AF231" s="48"/>
      <c r="AG231" s="48"/>
      <c r="AH231" s="48"/>
      <c r="AI231" s="35"/>
      <c r="AJ231" s="49" t="s">
        <v>57</v>
      </c>
      <c r="AK231" s="72"/>
      <c r="AL231" s="17"/>
      <c r="AM231" s="17"/>
      <c r="AN231" s="73"/>
      <c r="AO231" s="17"/>
      <c r="AP231" s="17"/>
      <c r="AQ231" s="17"/>
      <c r="AR231" s="17"/>
      <c r="AS231" s="17"/>
      <c r="AT231" s="17"/>
      <c r="AX231">
        <v>1</v>
      </c>
    </row>
    <row r="232" spans="1:50" ht="24" customHeight="1">
      <c r="A232" s="42">
        <v>228</v>
      </c>
      <c r="B232" s="43">
        <v>42319</v>
      </c>
      <c r="C232" s="44"/>
      <c r="D232" s="44" t="s">
        <v>82</v>
      </c>
      <c r="E232" s="44">
        <v>2</v>
      </c>
      <c r="F232" s="44"/>
      <c r="G232" s="23"/>
      <c r="H232" s="44" t="s">
        <v>70</v>
      </c>
      <c r="I232" s="59"/>
      <c r="J232" s="25"/>
      <c r="K232" s="63"/>
      <c r="L232" s="64"/>
      <c r="M232" s="64"/>
      <c r="N232" s="65">
        <f t="shared" si="0"/>
        <v>0</v>
      </c>
      <c r="O232" s="64"/>
      <c r="P232" s="64"/>
      <c r="Q232" s="64"/>
      <c r="R232" s="65">
        <f t="shared" si="1"/>
        <v>0</v>
      </c>
      <c r="S232" s="64"/>
      <c r="T232" s="64"/>
      <c r="U232" s="64"/>
      <c r="V232" s="65">
        <f t="shared" si="2"/>
        <v>0</v>
      </c>
      <c r="W232" s="64">
        <f t="shared" si="3"/>
        <v>0</v>
      </c>
      <c r="X232" s="64" t="str">
        <f t="shared" si="4"/>
        <v/>
      </c>
      <c r="Y232" s="64" t="str">
        <f t="shared" si="5"/>
        <v/>
      </c>
      <c r="Z232" s="64" t="str">
        <f t="shared" si="6"/>
        <v/>
      </c>
      <c r="AA232" s="64" t="str">
        <f t="shared" si="7"/>
        <v/>
      </c>
      <c r="AB232" s="64" t="str">
        <f t="shared" si="8"/>
        <v/>
      </c>
      <c r="AC232" s="64" t="str">
        <f t="shared" si="9"/>
        <v/>
      </c>
      <c r="AD232" s="48"/>
      <c r="AE232" s="48"/>
      <c r="AF232" s="48"/>
      <c r="AG232" s="48"/>
      <c r="AH232" s="48"/>
      <c r="AI232" s="35"/>
      <c r="AJ232" s="49" t="s">
        <v>57</v>
      </c>
      <c r="AK232" s="72"/>
      <c r="AL232" s="17"/>
      <c r="AM232" s="17"/>
      <c r="AN232" s="73"/>
      <c r="AO232" s="17"/>
      <c r="AP232" s="17"/>
      <c r="AQ232" s="17"/>
      <c r="AR232" s="17"/>
      <c r="AS232" s="17"/>
      <c r="AT232" s="17"/>
      <c r="AX232">
        <v>1</v>
      </c>
    </row>
    <row r="233" spans="1:50" ht="24" customHeight="1">
      <c r="A233" s="42">
        <v>229</v>
      </c>
      <c r="B233" s="43">
        <v>42320</v>
      </c>
      <c r="C233" s="44"/>
      <c r="D233" s="44" t="s">
        <v>82</v>
      </c>
      <c r="E233" s="44">
        <v>1</v>
      </c>
      <c r="F233" s="44"/>
      <c r="G233" s="23"/>
      <c r="H233" s="44" t="s">
        <v>70</v>
      </c>
      <c r="I233" s="59"/>
      <c r="J233" s="25"/>
      <c r="K233" s="63"/>
      <c r="L233" s="64"/>
      <c r="M233" s="64"/>
      <c r="N233" s="65">
        <f t="shared" si="0"/>
        <v>0</v>
      </c>
      <c r="O233" s="64"/>
      <c r="P233" s="64"/>
      <c r="Q233" s="64"/>
      <c r="R233" s="65">
        <f t="shared" si="1"/>
        <v>0</v>
      </c>
      <c r="S233" s="64"/>
      <c r="T233" s="64"/>
      <c r="U233" s="64"/>
      <c r="V233" s="65">
        <f t="shared" si="2"/>
        <v>0</v>
      </c>
      <c r="W233" s="64">
        <f t="shared" si="3"/>
        <v>0</v>
      </c>
      <c r="X233" s="64" t="str">
        <f t="shared" si="4"/>
        <v/>
      </c>
      <c r="Y233" s="64" t="str">
        <f t="shared" si="5"/>
        <v/>
      </c>
      <c r="Z233" s="64" t="str">
        <f t="shared" si="6"/>
        <v/>
      </c>
      <c r="AA233" s="64" t="str">
        <f t="shared" si="7"/>
        <v/>
      </c>
      <c r="AB233" s="64" t="str">
        <f t="shared" si="8"/>
        <v/>
      </c>
      <c r="AC233" s="64" t="str">
        <f t="shared" si="9"/>
        <v/>
      </c>
      <c r="AD233" s="48"/>
      <c r="AE233" s="48"/>
      <c r="AF233" s="48"/>
      <c r="AG233" s="48"/>
      <c r="AH233" s="48"/>
      <c r="AI233" s="35"/>
      <c r="AJ233" s="49" t="s">
        <v>57</v>
      </c>
      <c r="AK233" s="72"/>
      <c r="AL233" s="17"/>
      <c r="AM233" s="17"/>
      <c r="AN233" s="73"/>
      <c r="AO233" s="17"/>
      <c r="AP233" s="17"/>
      <c r="AQ233" s="17"/>
      <c r="AR233" s="17"/>
      <c r="AS233" s="17"/>
      <c r="AT233" s="17"/>
      <c r="AX233">
        <v>1</v>
      </c>
    </row>
    <row r="234" spans="1:50" ht="24" customHeight="1">
      <c r="A234" s="42">
        <v>230</v>
      </c>
      <c r="B234" s="43">
        <v>42321</v>
      </c>
      <c r="C234" s="44"/>
      <c r="D234" s="44" t="s">
        <v>82</v>
      </c>
      <c r="E234" s="44">
        <v>2</v>
      </c>
      <c r="F234" s="44"/>
      <c r="G234" s="23"/>
      <c r="H234" s="44" t="s">
        <v>70</v>
      </c>
      <c r="I234" s="59"/>
      <c r="J234" s="25"/>
      <c r="K234" s="63"/>
      <c r="L234" s="64"/>
      <c r="M234" s="64"/>
      <c r="N234" s="65">
        <f t="shared" si="0"/>
        <v>0</v>
      </c>
      <c r="O234" s="64"/>
      <c r="P234" s="64"/>
      <c r="Q234" s="64"/>
      <c r="R234" s="65">
        <f t="shared" si="1"/>
        <v>0</v>
      </c>
      <c r="S234" s="64"/>
      <c r="T234" s="64"/>
      <c r="U234" s="64"/>
      <c r="V234" s="65">
        <f t="shared" si="2"/>
        <v>0</v>
      </c>
      <c r="W234" s="64">
        <f t="shared" si="3"/>
        <v>0</v>
      </c>
      <c r="X234" s="64" t="str">
        <f t="shared" si="4"/>
        <v/>
      </c>
      <c r="Y234" s="64" t="str">
        <f t="shared" si="5"/>
        <v/>
      </c>
      <c r="Z234" s="64" t="str">
        <f t="shared" si="6"/>
        <v/>
      </c>
      <c r="AA234" s="64" t="str">
        <f t="shared" si="7"/>
        <v/>
      </c>
      <c r="AB234" s="64" t="str">
        <f t="shared" si="8"/>
        <v/>
      </c>
      <c r="AC234" s="64" t="str">
        <f t="shared" si="9"/>
        <v/>
      </c>
      <c r="AD234" s="48"/>
      <c r="AE234" s="48"/>
      <c r="AF234" s="48"/>
      <c r="AG234" s="48"/>
      <c r="AH234" s="48"/>
      <c r="AI234" s="35"/>
      <c r="AJ234" s="49" t="s">
        <v>57</v>
      </c>
      <c r="AK234" s="72"/>
      <c r="AL234" s="17"/>
      <c r="AM234" s="17"/>
      <c r="AN234" s="73"/>
      <c r="AO234" s="17"/>
      <c r="AP234" s="17"/>
      <c r="AQ234" s="17"/>
      <c r="AR234" s="17"/>
      <c r="AS234" s="17"/>
      <c r="AT234" s="17"/>
      <c r="AX234">
        <v>1</v>
      </c>
    </row>
    <row r="235" spans="1:50" ht="24" customHeight="1">
      <c r="A235" s="42">
        <v>231</v>
      </c>
      <c r="B235" s="43">
        <v>42322</v>
      </c>
      <c r="C235" s="44"/>
      <c r="D235" s="44" t="s">
        <v>82</v>
      </c>
      <c r="E235" s="44">
        <v>1</v>
      </c>
      <c r="F235" s="44"/>
      <c r="G235" s="23"/>
      <c r="H235" s="44" t="s">
        <v>70</v>
      </c>
      <c r="I235" s="59"/>
      <c r="J235" s="25"/>
      <c r="K235" s="63"/>
      <c r="L235" s="64"/>
      <c r="M235" s="64"/>
      <c r="N235" s="65">
        <f t="shared" si="0"/>
        <v>0</v>
      </c>
      <c r="O235" s="64"/>
      <c r="P235" s="64"/>
      <c r="Q235" s="64"/>
      <c r="R235" s="65">
        <f t="shared" si="1"/>
        <v>0</v>
      </c>
      <c r="S235" s="64"/>
      <c r="T235" s="64"/>
      <c r="U235" s="64"/>
      <c r="V235" s="65">
        <f t="shared" si="2"/>
        <v>0</v>
      </c>
      <c r="W235" s="64">
        <f t="shared" si="3"/>
        <v>0</v>
      </c>
      <c r="X235" s="64" t="str">
        <f t="shared" si="4"/>
        <v/>
      </c>
      <c r="Y235" s="64" t="str">
        <f t="shared" si="5"/>
        <v/>
      </c>
      <c r="Z235" s="64" t="str">
        <f t="shared" si="6"/>
        <v/>
      </c>
      <c r="AA235" s="64" t="str">
        <f t="shared" si="7"/>
        <v/>
      </c>
      <c r="AB235" s="64" t="str">
        <f t="shared" si="8"/>
        <v/>
      </c>
      <c r="AC235" s="64" t="str">
        <f t="shared" si="9"/>
        <v/>
      </c>
      <c r="AD235" s="48"/>
      <c r="AE235" s="48"/>
      <c r="AF235" s="48"/>
      <c r="AG235" s="48"/>
      <c r="AH235" s="48"/>
      <c r="AI235" s="35"/>
      <c r="AJ235" s="49" t="s">
        <v>57</v>
      </c>
      <c r="AK235" s="72"/>
      <c r="AL235" s="17"/>
      <c r="AM235" s="17"/>
      <c r="AN235" s="73"/>
      <c r="AO235" s="17"/>
      <c r="AP235" s="17"/>
      <c r="AQ235" s="17"/>
      <c r="AR235" s="17"/>
      <c r="AS235" s="17"/>
      <c r="AT235" s="17"/>
      <c r="AX235">
        <v>1</v>
      </c>
    </row>
    <row r="236" spans="1:50" ht="24" customHeight="1">
      <c r="A236" s="42">
        <v>232</v>
      </c>
      <c r="B236" s="43">
        <v>42323</v>
      </c>
      <c r="C236" s="44"/>
      <c r="D236" s="44" t="s">
        <v>82</v>
      </c>
      <c r="E236" s="44">
        <v>2</v>
      </c>
      <c r="F236" s="44"/>
      <c r="G236" s="23"/>
      <c r="H236" s="44" t="s">
        <v>70</v>
      </c>
      <c r="I236" s="59"/>
      <c r="J236" s="25"/>
      <c r="K236" s="63"/>
      <c r="L236" s="64"/>
      <c r="M236" s="64"/>
      <c r="N236" s="65">
        <f t="shared" si="0"/>
        <v>0</v>
      </c>
      <c r="O236" s="64"/>
      <c r="P236" s="64"/>
      <c r="Q236" s="64"/>
      <c r="R236" s="65">
        <f t="shared" si="1"/>
        <v>0</v>
      </c>
      <c r="S236" s="64"/>
      <c r="T236" s="64"/>
      <c r="U236" s="64"/>
      <c r="V236" s="65">
        <f t="shared" si="2"/>
        <v>0</v>
      </c>
      <c r="W236" s="64">
        <f t="shared" si="3"/>
        <v>0</v>
      </c>
      <c r="X236" s="64" t="str">
        <f t="shared" si="4"/>
        <v/>
      </c>
      <c r="Y236" s="64" t="str">
        <f t="shared" si="5"/>
        <v/>
      </c>
      <c r="Z236" s="64" t="str">
        <f t="shared" si="6"/>
        <v/>
      </c>
      <c r="AA236" s="64" t="str">
        <f t="shared" si="7"/>
        <v/>
      </c>
      <c r="AB236" s="64" t="str">
        <f t="shared" si="8"/>
        <v/>
      </c>
      <c r="AC236" s="64" t="str">
        <f t="shared" si="9"/>
        <v/>
      </c>
      <c r="AD236" s="48"/>
      <c r="AE236" s="48"/>
      <c r="AF236" s="48"/>
      <c r="AG236" s="48"/>
      <c r="AH236" s="48"/>
      <c r="AI236" s="35"/>
      <c r="AJ236" s="49" t="s">
        <v>57</v>
      </c>
      <c r="AK236" s="72"/>
      <c r="AL236" s="17"/>
      <c r="AM236" s="17"/>
      <c r="AN236" s="73"/>
      <c r="AO236" s="17"/>
      <c r="AP236" s="17"/>
      <c r="AQ236" s="17"/>
      <c r="AR236" s="17"/>
      <c r="AS236" s="17"/>
      <c r="AT236" s="17"/>
      <c r="AX236">
        <v>1</v>
      </c>
    </row>
    <row r="237" spans="1:50" ht="24" customHeight="1">
      <c r="A237" s="42">
        <v>233</v>
      </c>
      <c r="B237" s="43">
        <v>42324</v>
      </c>
      <c r="C237" s="44"/>
      <c r="D237" s="44" t="s">
        <v>82</v>
      </c>
      <c r="E237" s="44">
        <v>1</v>
      </c>
      <c r="F237" s="44"/>
      <c r="G237" s="23"/>
      <c r="H237" s="44" t="s">
        <v>70</v>
      </c>
      <c r="I237" s="59"/>
      <c r="J237" s="25"/>
      <c r="K237" s="63"/>
      <c r="L237" s="64"/>
      <c r="M237" s="64"/>
      <c r="N237" s="65">
        <f t="shared" si="0"/>
        <v>0</v>
      </c>
      <c r="O237" s="64"/>
      <c r="P237" s="64"/>
      <c r="Q237" s="64"/>
      <c r="R237" s="65">
        <f t="shared" si="1"/>
        <v>0</v>
      </c>
      <c r="S237" s="64"/>
      <c r="T237" s="64"/>
      <c r="U237" s="64"/>
      <c r="V237" s="65">
        <f t="shared" si="2"/>
        <v>0</v>
      </c>
      <c r="W237" s="64">
        <f t="shared" si="3"/>
        <v>0</v>
      </c>
      <c r="X237" s="64" t="str">
        <f t="shared" si="4"/>
        <v/>
      </c>
      <c r="Y237" s="64" t="str">
        <f t="shared" si="5"/>
        <v/>
      </c>
      <c r="Z237" s="64" t="str">
        <f t="shared" si="6"/>
        <v/>
      </c>
      <c r="AA237" s="64" t="str">
        <f t="shared" si="7"/>
        <v/>
      </c>
      <c r="AB237" s="64" t="str">
        <f t="shared" si="8"/>
        <v/>
      </c>
      <c r="AC237" s="64" t="str">
        <f t="shared" si="9"/>
        <v/>
      </c>
      <c r="AD237" s="48"/>
      <c r="AE237" s="48"/>
      <c r="AF237" s="48"/>
      <c r="AG237" s="48"/>
      <c r="AH237" s="48"/>
      <c r="AI237" s="35"/>
      <c r="AJ237" s="49" t="s">
        <v>57</v>
      </c>
      <c r="AK237" s="72"/>
      <c r="AL237" s="17"/>
      <c r="AM237" s="17"/>
      <c r="AN237" s="73"/>
      <c r="AO237" s="17"/>
      <c r="AP237" s="17"/>
      <c r="AQ237" s="17"/>
      <c r="AR237" s="17"/>
      <c r="AS237" s="17"/>
      <c r="AT237" s="17"/>
      <c r="AX237">
        <v>1</v>
      </c>
    </row>
    <row r="238" spans="1:50" ht="24" customHeight="1">
      <c r="A238" s="42">
        <v>234</v>
      </c>
      <c r="B238" s="43">
        <v>42325</v>
      </c>
      <c r="C238" s="44"/>
      <c r="D238" s="44" t="s">
        <v>82</v>
      </c>
      <c r="E238" s="44">
        <v>2</v>
      </c>
      <c r="F238" s="44"/>
      <c r="G238" s="23"/>
      <c r="H238" s="44" t="s">
        <v>70</v>
      </c>
      <c r="I238" s="59"/>
      <c r="J238" s="25"/>
      <c r="K238" s="63"/>
      <c r="L238" s="64"/>
      <c r="M238" s="64"/>
      <c r="N238" s="65">
        <f t="shared" si="0"/>
        <v>0</v>
      </c>
      <c r="O238" s="64"/>
      <c r="P238" s="64"/>
      <c r="Q238" s="64"/>
      <c r="R238" s="65">
        <f t="shared" si="1"/>
        <v>0</v>
      </c>
      <c r="S238" s="64"/>
      <c r="T238" s="64"/>
      <c r="U238" s="64"/>
      <c r="V238" s="65">
        <f t="shared" si="2"/>
        <v>0</v>
      </c>
      <c r="W238" s="64">
        <f t="shared" si="3"/>
        <v>0</v>
      </c>
      <c r="X238" s="64" t="str">
        <f t="shared" si="4"/>
        <v/>
      </c>
      <c r="Y238" s="64" t="str">
        <f t="shared" si="5"/>
        <v/>
      </c>
      <c r="Z238" s="64" t="str">
        <f t="shared" si="6"/>
        <v/>
      </c>
      <c r="AA238" s="64" t="str">
        <f t="shared" si="7"/>
        <v/>
      </c>
      <c r="AB238" s="64" t="str">
        <f t="shared" si="8"/>
        <v/>
      </c>
      <c r="AC238" s="64" t="str">
        <f t="shared" si="9"/>
        <v/>
      </c>
      <c r="AD238" s="48"/>
      <c r="AE238" s="48"/>
      <c r="AF238" s="48"/>
      <c r="AG238" s="48"/>
      <c r="AH238" s="48"/>
      <c r="AI238" s="35"/>
      <c r="AJ238" s="49" t="s">
        <v>57</v>
      </c>
      <c r="AK238" s="72"/>
      <c r="AL238" s="17"/>
      <c r="AM238" s="17"/>
      <c r="AN238" s="73"/>
      <c r="AO238" s="17"/>
      <c r="AP238" s="17"/>
      <c r="AQ238" s="17"/>
      <c r="AR238" s="17"/>
      <c r="AS238" s="17"/>
      <c r="AT238" s="17"/>
      <c r="AX238">
        <v>1</v>
      </c>
    </row>
    <row r="239" spans="1:50" ht="24" customHeight="1">
      <c r="A239" s="42">
        <v>235</v>
      </c>
      <c r="B239" s="43">
        <v>42326</v>
      </c>
      <c r="C239" s="44"/>
      <c r="D239" s="44" t="s">
        <v>82</v>
      </c>
      <c r="E239" s="44">
        <v>1</v>
      </c>
      <c r="F239" s="44"/>
      <c r="G239" s="23"/>
      <c r="H239" s="44" t="s">
        <v>70</v>
      </c>
      <c r="I239" s="59"/>
      <c r="J239" s="25"/>
      <c r="K239" s="63"/>
      <c r="L239" s="64"/>
      <c r="M239" s="64"/>
      <c r="N239" s="65">
        <f t="shared" si="0"/>
        <v>0</v>
      </c>
      <c r="O239" s="64"/>
      <c r="P239" s="64"/>
      <c r="Q239" s="64"/>
      <c r="R239" s="65">
        <f t="shared" si="1"/>
        <v>0</v>
      </c>
      <c r="S239" s="64"/>
      <c r="T239" s="64"/>
      <c r="U239" s="64"/>
      <c r="V239" s="65">
        <f t="shared" si="2"/>
        <v>0</v>
      </c>
      <c r="W239" s="64">
        <f t="shared" si="3"/>
        <v>0</v>
      </c>
      <c r="X239" s="64" t="str">
        <f t="shared" si="4"/>
        <v/>
      </c>
      <c r="Y239" s="64" t="str">
        <f t="shared" si="5"/>
        <v/>
      </c>
      <c r="Z239" s="64" t="str">
        <f t="shared" si="6"/>
        <v/>
      </c>
      <c r="AA239" s="64" t="str">
        <f t="shared" si="7"/>
        <v/>
      </c>
      <c r="AB239" s="64" t="str">
        <f t="shared" si="8"/>
        <v/>
      </c>
      <c r="AC239" s="64" t="str">
        <f t="shared" si="9"/>
        <v/>
      </c>
      <c r="AD239" s="48"/>
      <c r="AE239" s="48"/>
      <c r="AF239" s="48"/>
      <c r="AG239" s="48"/>
      <c r="AH239" s="48"/>
      <c r="AI239" s="35"/>
      <c r="AJ239" s="49" t="s">
        <v>57</v>
      </c>
      <c r="AK239" s="72"/>
      <c r="AL239" s="17"/>
      <c r="AM239" s="17"/>
      <c r="AN239" s="73"/>
      <c r="AO239" s="17"/>
      <c r="AP239" s="17"/>
      <c r="AQ239" s="17"/>
      <c r="AR239" s="17"/>
      <c r="AS239" s="17"/>
      <c r="AT239" s="17"/>
      <c r="AX239">
        <v>1</v>
      </c>
    </row>
    <row r="240" spans="1:50" ht="24" customHeight="1">
      <c r="A240" s="42">
        <v>236</v>
      </c>
      <c r="B240" s="43">
        <v>42327</v>
      </c>
      <c r="C240" s="44"/>
      <c r="D240" s="44" t="s">
        <v>82</v>
      </c>
      <c r="E240" s="44">
        <v>2</v>
      </c>
      <c r="F240" s="44"/>
      <c r="G240" s="23"/>
      <c r="H240" s="44" t="s">
        <v>70</v>
      </c>
      <c r="I240" s="59"/>
      <c r="J240" s="25"/>
      <c r="K240" s="63"/>
      <c r="L240" s="64"/>
      <c r="M240" s="64"/>
      <c r="N240" s="65">
        <f t="shared" si="0"/>
        <v>0</v>
      </c>
      <c r="O240" s="64"/>
      <c r="P240" s="64"/>
      <c r="Q240" s="64"/>
      <c r="R240" s="65">
        <f t="shared" si="1"/>
        <v>0</v>
      </c>
      <c r="S240" s="64"/>
      <c r="T240" s="64"/>
      <c r="U240" s="64"/>
      <c r="V240" s="65">
        <f t="shared" si="2"/>
        <v>0</v>
      </c>
      <c r="W240" s="64">
        <f t="shared" si="3"/>
        <v>0</v>
      </c>
      <c r="X240" s="64" t="str">
        <f t="shared" si="4"/>
        <v/>
      </c>
      <c r="Y240" s="64" t="str">
        <f t="shared" si="5"/>
        <v/>
      </c>
      <c r="Z240" s="64" t="str">
        <f t="shared" si="6"/>
        <v/>
      </c>
      <c r="AA240" s="64" t="str">
        <f t="shared" si="7"/>
        <v/>
      </c>
      <c r="AB240" s="64" t="str">
        <f t="shared" si="8"/>
        <v/>
      </c>
      <c r="AC240" s="64" t="str">
        <f t="shared" si="9"/>
        <v/>
      </c>
      <c r="AD240" s="48"/>
      <c r="AE240" s="48"/>
      <c r="AF240" s="48"/>
      <c r="AG240" s="48"/>
      <c r="AH240" s="48"/>
      <c r="AI240" s="35"/>
      <c r="AJ240" s="49" t="s">
        <v>57</v>
      </c>
      <c r="AK240" s="72"/>
      <c r="AL240" s="17"/>
      <c r="AM240" s="17"/>
      <c r="AN240" s="73"/>
      <c r="AO240" s="17"/>
      <c r="AP240" s="17"/>
      <c r="AQ240" s="17"/>
      <c r="AR240" s="17"/>
      <c r="AS240" s="17"/>
      <c r="AT240" s="17"/>
      <c r="AX240">
        <v>1</v>
      </c>
    </row>
    <row r="241" spans="1:50" ht="24" customHeight="1">
      <c r="A241" s="42">
        <v>237</v>
      </c>
      <c r="B241" s="43">
        <v>42328</v>
      </c>
      <c r="C241" s="44"/>
      <c r="D241" s="44" t="s">
        <v>82</v>
      </c>
      <c r="E241" s="44">
        <v>1</v>
      </c>
      <c r="F241" s="44"/>
      <c r="G241" s="23"/>
      <c r="H241" s="44" t="s">
        <v>70</v>
      </c>
      <c r="I241" s="59"/>
      <c r="J241" s="25"/>
      <c r="K241" s="63"/>
      <c r="L241" s="64"/>
      <c r="M241" s="64"/>
      <c r="N241" s="65">
        <f t="shared" si="0"/>
        <v>0</v>
      </c>
      <c r="O241" s="64"/>
      <c r="P241" s="64"/>
      <c r="Q241" s="64"/>
      <c r="R241" s="65">
        <f t="shared" si="1"/>
        <v>0</v>
      </c>
      <c r="S241" s="64"/>
      <c r="T241" s="64"/>
      <c r="U241" s="64"/>
      <c r="V241" s="65">
        <f t="shared" si="2"/>
        <v>0</v>
      </c>
      <c r="W241" s="64">
        <f t="shared" si="3"/>
        <v>0</v>
      </c>
      <c r="X241" s="64" t="str">
        <f t="shared" si="4"/>
        <v/>
      </c>
      <c r="Y241" s="64" t="str">
        <f t="shared" si="5"/>
        <v/>
      </c>
      <c r="Z241" s="64" t="str">
        <f t="shared" si="6"/>
        <v/>
      </c>
      <c r="AA241" s="64" t="str">
        <f t="shared" si="7"/>
        <v/>
      </c>
      <c r="AB241" s="64" t="str">
        <f t="shared" si="8"/>
        <v/>
      </c>
      <c r="AC241" s="64" t="str">
        <f t="shared" si="9"/>
        <v/>
      </c>
      <c r="AD241" s="48"/>
      <c r="AE241" s="48"/>
      <c r="AF241" s="48"/>
      <c r="AG241" s="48"/>
      <c r="AH241" s="48"/>
      <c r="AI241" s="35"/>
      <c r="AJ241" s="49" t="s">
        <v>57</v>
      </c>
      <c r="AK241" s="72"/>
      <c r="AL241" s="17"/>
      <c r="AM241" s="17"/>
      <c r="AN241" s="73"/>
      <c r="AO241" s="17"/>
      <c r="AP241" s="17"/>
      <c r="AQ241" s="17"/>
      <c r="AR241" s="17"/>
      <c r="AS241" s="17"/>
      <c r="AT241" s="17"/>
      <c r="AX241">
        <v>1</v>
      </c>
    </row>
    <row r="242" spans="1:50" ht="24" customHeight="1">
      <c r="A242" s="42">
        <v>238</v>
      </c>
      <c r="B242" s="43">
        <v>42329</v>
      </c>
      <c r="C242" s="44"/>
      <c r="D242" s="44" t="s">
        <v>82</v>
      </c>
      <c r="E242" s="44">
        <v>2</v>
      </c>
      <c r="F242" s="44"/>
      <c r="G242" s="23"/>
      <c r="H242" s="44" t="s">
        <v>70</v>
      </c>
      <c r="I242" s="59"/>
      <c r="J242" s="25"/>
      <c r="K242" s="63"/>
      <c r="L242" s="64"/>
      <c r="M242" s="64"/>
      <c r="N242" s="65">
        <f t="shared" si="0"/>
        <v>0</v>
      </c>
      <c r="O242" s="64"/>
      <c r="P242" s="64"/>
      <c r="Q242" s="64"/>
      <c r="R242" s="65">
        <f t="shared" si="1"/>
        <v>0</v>
      </c>
      <c r="S242" s="64"/>
      <c r="T242" s="64"/>
      <c r="U242" s="64"/>
      <c r="V242" s="65">
        <f t="shared" si="2"/>
        <v>0</v>
      </c>
      <c r="W242" s="64">
        <f t="shared" si="3"/>
        <v>0</v>
      </c>
      <c r="X242" s="64" t="str">
        <f t="shared" si="4"/>
        <v/>
      </c>
      <c r="Y242" s="64" t="str">
        <f t="shared" si="5"/>
        <v/>
      </c>
      <c r="Z242" s="64" t="str">
        <f t="shared" si="6"/>
        <v/>
      </c>
      <c r="AA242" s="64" t="str">
        <f t="shared" si="7"/>
        <v/>
      </c>
      <c r="AB242" s="64" t="str">
        <f t="shared" si="8"/>
        <v/>
      </c>
      <c r="AC242" s="64" t="str">
        <f t="shared" si="9"/>
        <v/>
      </c>
      <c r="AD242" s="48"/>
      <c r="AE242" s="48"/>
      <c r="AF242" s="48"/>
      <c r="AG242" s="48"/>
      <c r="AH242" s="48"/>
      <c r="AI242" s="35"/>
      <c r="AJ242" s="49" t="s">
        <v>57</v>
      </c>
      <c r="AK242" s="72"/>
      <c r="AL242" s="17"/>
      <c r="AM242" s="17"/>
      <c r="AN242" s="73"/>
      <c r="AO242" s="17"/>
      <c r="AP242" s="17"/>
      <c r="AQ242" s="17"/>
      <c r="AR242" s="17"/>
      <c r="AS242" s="17"/>
      <c r="AT242" s="17"/>
      <c r="AX242">
        <v>1</v>
      </c>
    </row>
    <row r="243" spans="1:50" ht="24" customHeight="1">
      <c r="A243" s="42">
        <v>239</v>
      </c>
      <c r="B243" s="43">
        <v>42330</v>
      </c>
      <c r="C243" s="44"/>
      <c r="D243" s="44" t="s">
        <v>82</v>
      </c>
      <c r="E243" s="44">
        <v>1</v>
      </c>
      <c r="F243" s="44"/>
      <c r="G243" s="23"/>
      <c r="H243" s="44" t="s">
        <v>70</v>
      </c>
      <c r="I243" s="59"/>
      <c r="J243" s="25"/>
      <c r="K243" s="63"/>
      <c r="L243" s="64"/>
      <c r="M243" s="64"/>
      <c r="N243" s="65">
        <f t="shared" si="0"/>
        <v>0</v>
      </c>
      <c r="O243" s="64"/>
      <c r="P243" s="64"/>
      <c r="Q243" s="64"/>
      <c r="R243" s="65">
        <f t="shared" si="1"/>
        <v>0</v>
      </c>
      <c r="S243" s="64"/>
      <c r="T243" s="64"/>
      <c r="U243" s="64"/>
      <c r="V243" s="65">
        <f t="shared" si="2"/>
        <v>0</v>
      </c>
      <c r="W243" s="64">
        <f t="shared" si="3"/>
        <v>0</v>
      </c>
      <c r="X243" s="64" t="str">
        <f t="shared" si="4"/>
        <v/>
      </c>
      <c r="Y243" s="64" t="str">
        <f t="shared" si="5"/>
        <v/>
      </c>
      <c r="Z243" s="64" t="str">
        <f t="shared" si="6"/>
        <v/>
      </c>
      <c r="AA243" s="64" t="str">
        <f t="shared" si="7"/>
        <v/>
      </c>
      <c r="AB243" s="64" t="str">
        <f t="shared" si="8"/>
        <v/>
      </c>
      <c r="AC243" s="64" t="str">
        <f t="shared" si="9"/>
        <v/>
      </c>
      <c r="AD243" s="48"/>
      <c r="AE243" s="48"/>
      <c r="AF243" s="48"/>
      <c r="AG243" s="48"/>
      <c r="AH243" s="48"/>
      <c r="AI243" s="35"/>
      <c r="AJ243" s="49" t="s">
        <v>57</v>
      </c>
      <c r="AK243" s="72"/>
      <c r="AL243" s="17"/>
      <c r="AM243" s="17"/>
      <c r="AN243" s="73"/>
      <c r="AO243" s="17"/>
      <c r="AP243" s="17"/>
      <c r="AQ243" s="17"/>
      <c r="AR243" s="17"/>
      <c r="AS243" s="17"/>
      <c r="AT243" s="17"/>
      <c r="AX243">
        <v>1</v>
      </c>
    </row>
    <row r="244" spans="1:50" ht="24" customHeight="1">
      <c r="A244" s="42">
        <v>240</v>
      </c>
      <c r="B244" s="43">
        <v>42331</v>
      </c>
      <c r="C244" s="44"/>
      <c r="D244" s="44" t="s">
        <v>82</v>
      </c>
      <c r="E244" s="44">
        <v>2</v>
      </c>
      <c r="F244" s="44"/>
      <c r="G244" s="23"/>
      <c r="H244" s="44" t="s">
        <v>70</v>
      </c>
      <c r="I244" s="59"/>
      <c r="J244" s="25"/>
      <c r="K244" s="63"/>
      <c r="L244" s="64"/>
      <c r="M244" s="64"/>
      <c r="N244" s="65">
        <f t="shared" si="0"/>
        <v>0</v>
      </c>
      <c r="O244" s="64"/>
      <c r="P244" s="64"/>
      <c r="Q244" s="64"/>
      <c r="R244" s="65">
        <f t="shared" si="1"/>
        <v>0</v>
      </c>
      <c r="S244" s="64"/>
      <c r="T244" s="64"/>
      <c r="U244" s="64"/>
      <c r="V244" s="65">
        <f t="shared" si="2"/>
        <v>0</v>
      </c>
      <c r="W244" s="64">
        <f t="shared" si="3"/>
        <v>0</v>
      </c>
      <c r="X244" s="64" t="str">
        <f t="shared" si="4"/>
        <v/>
      </c>
      <c r="Y244" s="64" t="str">
        <f t="shared" si="5"/>
        <v/>
      </c>
      <c r="Z244" s="64" t="str">
        <f t="shared" si="6"/>
        <v/>
      </c>
      <c r="AA244" s="64" t="str">
        <f t="shared" si="7"/>
        <v/>
      </c>
      <c r="AB244" s="64" t="str">
        <f t="shared" si="8"/>
        <v/>
      </c>
      <c r="AC244" s="64" t="str">
        <f t="shared" si="9"/>
        <v/>
      </c>
      <c r="AD244" s="48"/>
      <c r="AE244" s="48"/>
      <c r="AF244" s="48"/>
      <c r="AG244" s="48"/>
      <c r="AH244" s="48"/>
      <c r="AI244" s="35"/>
      <c r="AJ244" s="49" t="s">
        <v>57</v>
      </c>
      <c r="AK244" s="72"/>
      <c r="AL244" s="17"/>
      <c r="AM244" s="17"/>
      <c r="AN244" s="73"/>
      <c r="AO244" s="17"/>
      <c r="AP244" s="17"/>
      <c r="AQ244" s="17"/>
      <c r="AR244" s="17"/>
      <c r="AS244" s="17"/>
      <c r="AT244" s="17"/>
      <c r="AX244">
        <v>1</v>
      </c>
    </row>
    <row r="245" spans="1:50" ht="24" customHeight="1">
      <c r="A245" s="42">
        <v>241</v>
      </c>
      <c r="B245" s="43">
        <v>42332</v>
      </c>
      <c r="C245" s="44"/>
      <c r="D245" s="44" t="s">
        <v>82</v>
      </c>
      <c r="E245" s="44">
        <v>1</v>
      </c>
      <c r="F245" s="44"/>
      <c r="G245" s="23"/>
      <c r="H245" s="44" t="s">
        <v>70</v>
      </c>
      <c r="I245" s="59"/>
      <c r="J245" s="25"/>
      <c r="K245" s="63"/>
      <c r="L245" s="64"/>
      <c r="M245" s="64"/>
      <c r="N245" s="65">
        <f t="shared" si="0"/>
        <v>0</v>
      </c>
      <c r="O245" s="64"/>
      <c r="P245" s="64"/>
      <c r="Q245" s="64"/>
      <c r="R245" s="65">
        <f t="shared" si="1"/>
        <v>0</v>
      </c>
      <c r="S245" s="64"/>
      <c r="T245" s="64"/>
      <c r="U245" s="64"/>
      <c r="V245" s="65">
        <f t="shared" si="2"/>
        <v>0</v>
      </c>
      <c r="W245" s="64">
        <f t="shared" si="3"/>
        <v>0</v>
      </c>
      <c r="X245" s="64" t="str">
        <f t="shared" si="4"/>
        <v/>
      </c>
      <c r="Y245" s="64" t="str">
        <f t="shared" si="5"/>
        <v/>
      </c>
      <c r="Z245" s="64" t="str">
        <f t="shared" si="6"/>
        <v/>
      </c>
      <c r="AA245" s="64" t="str">
        <f t="shared" si="7"/>
        <v/>
      </c>
      <c r="AB245" s="64" t="str">
        <f t="shared" si="8"/>
        <v/>
      </c>
      <c r="AC245" s="64" t="str">
        <f t="shared" si="9"/>
        <v/>
      </c>
      <c r="AD245" s="48"/>
      <c r="AE245" s="48"/>
      <c r="AF245" s="48"/>
      <c r="AG245" s="48"/>
      <c r="AH245" s="48"/>
      <c r="AI245" s="35"/>
      <c r="AJ245" s="49" t="s">
        <v>57</v>
      </c>
      <c r="AK245" s="72"/>
      <c r="AL245" s="17"/>
      <c r="AM245" s="17"/>
      <c r="AN245" s="73"/>
      <c r="AO245" s="17"/>
      <c r="AP245" s="17"/>
      <c r="AQ245" s="17"/>
      <c r="AR245" s="17"/>
      <c r="AS245" s="17"/>
      <c r="AT245" s="17"/>
      <c r="AX245">
        <v>1</v>
      </c>
    </row>
    <row r="246" spans="1:50" ht="24" customHeight="1">
      <c r="A246" s="42">
        <v>242</v>
      </c>
      <c r="B246" s="43">
        <v>42333</v>
      </c>
      <c r="C246" s="44"/>
      <c r="D246" s="44" t="s">
        <v>82</v>
      </c>
      <c r="E246" s="44">
        <v>2</v>
      </c>
      <c r="F246" s="44"/>
      <c r="G246" s="23"/>
      <c r="H246" s="44" t="s">
        <v>70</v>
      </c>
      <c r="I246" s="59"/>
      <c r="J246" s="25"/>
      <c r="K246" s="63"/>
      <c r="L246" s="64"/>
      <c r="M246" s="64"/>
      <c r="N246" s="65">
        <f t="shared" si="0"/>
        <v>0</v>
      </c>
      <c r="O246" s="64"/>
      <c r="P246" s="64"/>
      <c r="Q246" s="64"/>
      <c r="R246" s="65">
        <f t="shared" si="1"/>
        <v>0</v>
      </c>
      <c r="S246" s="64"/>
      <c r="T246" s="64"/>
      <c r="U246" s="64"/>
      <c r="V246" s="65">
        <f t="shared" si="2"/>
        <v>0</v>
      </c>
      <c r="W246" s="64">
        <f t="shared" si="3"/>
        <v>0</v>
      </c>
      <c r="X246" s="64" t="str">
        <f t="shared" si="4"/>
        <v/>
      </c>
      <c r="Y246" s="64" t="str">
        <f t="shared" si="5"/>
        <v/>
      </c>
      <c r="Z246" s="64" t="str">
        <f t="shared" si="6"/>
        <v/>
      </c>
      <c r="AA246" s="64" t="str">
        <f t="shared" si="7"/>
        <v/>
      </c>
      <c r="AB246" s="64" t="str">
        <f t="shared" si="8"/>
        <v/>
      </c>
      <c r="AC246" s="64" t="str">
        <f t="shared" si="9"/>
        <v/>
      </c>
      <c r="AD246" s="48"/>
      <c r="AE246" s="48"/>
      <c r="AF246" s="48"/>
      <c r="AG246" s="48"/>
      <c r="AH246" s="48"/>
      <c r="AI246" s="35"/>
      <c r="AJ246" s="49" t="s">
        <v>57</v>
      </c>
      <c r="AK246" s="72"/>
      <c r="AL246" s="17"/>
      <c r="AM246" s="17"/>
      <c r="AN246" s="73"/>
      <c r="AO246" s="17"/>
      <c r="AP246" s="17"/>
      <c r="AQ246" s="17"/>
      <c r="AR246" s="17"/>
      <c r="AS246" s="17"/>
      <c r="AT246" s="17"/>
      <c r="AX246">
        <v>1</v>
      </c>
    </row>
    <row r="247" spans="1:50" ht="24" customHeight="1">
      <c r="A247" s="42">
        <v>243</v>
      </c>
      <c r="B247" s="43">
        <v>42334</v>
      </c>
      <c r="C247" s="44"/>
      <c r="D247" s="44" t="s">
        <v>82</v>
      </c>
      <c r="E247" s="44">
        <v>1</v>
      </c>
      <c r="F247" s="44"/>
      <c r="G247" s="23"/>
      <c r="H247" s="44" t="s">
        <v>70</v>
      </c>
      <c r="I247" s="59"/>
      <c r="J247" s="25"/>
      <c r="K247" s="63"/>
      <c r="L247" s="64"/>
      <c r="M247" s="64"/>
      <c r="N247" s="65">
        <f t="shared" si="0"/>
        <v>0</v>
      </c>
      <c r="O247" s="64"/>
      <c r="P247" s="64"/>
      <c r="Q247" s="64"/>
      <c r="R247" s="65">
        <f t="shared" si="1"/>
        <v>0</v>
      </c>
      <c r="S247" s="64"/>
      <c r="T247" s="64"/>
      <c r="U247" s="64"/>
      <c r="V247" s="65">
        <f t="shared" si="2"/>
        <v>0</v>
      </c>
      <c r="W247" s="64">
        <f t="shared" si="3"/>
        <v>0</v>
      </c>
      <c r="X247" s="64" t="str">
        <f t="shared" si="4"/>
        <v/>
      </c>
      <c r="Y247" s="64" t="str">
        <f t="shared" si="5"/>
        <v/>
      </c>
      <c r="Z247" s="64" t="str">
        <f t="shared" si="6"/>
        <v/>
      </c>
      <c r="AA247" s="64" t="str">
        <f t="shared" si="7"/>
        <v/>
      </c>
      <c r="AB247" s="64" t="str">
        <f t="shared" si="8"/>
        <v/>
      </c>
      <c r="AC247" s="64" t="str">
        <f t="shared" si="9"/>
        <v/>
      </c>
      <c r="AD247" s="48"/>
      <c r="AE247" s="48"/>
      <c r="AF247" s="48"/>
      <c r="AG247" s="48"/>
      <c r="AH247" s="48"/>
      <c r="AI247" s="35"/>
      <c r="AJ247" s="49" t="s">
        <v>57</v>
      </c>
      <c r="AK247" s="72"/>
      <c r="AL247" s="17"/>
      <c r="AM247" s="17"/>
      <c r="AN247" s="73"/>
      <c r="AO247" s="17"/>
      <c r="AP247" s="17"/>
      <c r="AQ247" s="17"/>
      <c r="AR247" s="17"/>
      <c r="AS247" s="17"/>
      <c r="AT247" s="17"/>
      <c r="AX247">
        <v>1</v>
      </c>
    </row>
    <row r="248" spans="1:50" ht="24" customHeight="1">
      <c r="A248" s="42">
        <v>244</v>
      </c>
      <c r="B248" s="43">
        <v>42335</v>
      </c>
      <c r="C248" s="44"/>
      <c r="D248" s="44" t="s">
        <v>82</v>
      </c>
      <c r="E248" s="44">
        <v>2</v>
      </c>
      <c r="F248" s="44"/>
      <c r="G248" s="23"/>
      <c r="H248" s="44" t="s">
        <v>70</v>
      </c>
      <c r="I248" s="59"/>
      <c r="J248" s="25"/>
      <c r="K248" s="63"/>
      <c r="L248" s="64"/>
      <c r="M248" s="64"/>
      <c r="N248" s="65">
        <f t="shared" si="0"/>
        <v>0</v>
      </c>
      <c r="O248" s="64"/>
      <c r="P248" s="64"/>
      <c r="Q248" s="64"/>
      <c r="R248" s="65">
        <f t="shared" si="1"/>
        <v>0</v>
      </c>
      <c r="S248" s="64"/>
      <c r="T248" s="64"/>
      <c r="U248" s="64"/>
      <c r="V248" s="65">
        <f t="shared" si="2"/>
        <v>0</v>
      </c>
      <c r="W248" s="64">
        <f t="shared" si="3"/>
        <v>0</v>
      </c>
      <c r="X248" s="64" t="str">
        <f t="shared" si="4"/>
        <v/>
      </c>
      <c r="Y248" s="64" t="str">
        <f t="shared" si="5"/>
        <v/>
      </c>
      <c r="Z248" s="64" t="str">
        <f t="shared" si="6"/>
        <v/>
      </c>
      <c r="AA248" s="64" t="str">
        <f t="shared" si="7"/>
        <v/>
      </c>
      <c r="AB248" s="64" t="str">
        <f t="shared" si="8"/>
        <v/>
      </c>
      <c r="AC248" s="64" t="str">
        <f t="shared" si="9"/>
        <v/>
      </c>
      <c r="AD248" s="48"/>
      <c r="AE248" s="48"/>
      <c r="AF248" s="48"/>
      <c r="AG248" s="48"/>
      <c r="AH248" s="48"/>
      <c r="AI248" s="35"/>
      <c r="AJ248" s="49" t="s">
        <v>57</v>
      </c>
      <c r="AK248" s="72"/>
      <c r="AL248" s="17"/>
      <c r="AM248" s="17"/>
      <c r="AN248" s="73"/>
      <c r="AO248" s="17"/>
      <c r="AP248" s="17"/>
      <c r="AQ248" s="17"/>
      <c r="AR248" s="17"/>
      <c r="AS248" s="17"/>
      <c r="AT248" s="17"/>
      <c r="AX248">
        <v>1</v>
      </c>
    </row>
    <row r="249" spans="1:50" ht="24" customHeight="1">
      <c r="A249" s="42">
        <v>245</v>
      </c>
      <c r="B249" s="43">
        <v>42336</v>
      </c>
      <c r="C249" s="44"/>
      <c r="D249" s="44" t="s">
        <v>82</v>
      </c>
      <c r="E249" s="44">
        <v>1</v>
      </c>
      <c r="F249" s="44"/>
      <c r="G249" s="23"/>
      <c r="H249" s="44" t="s">
        <v>70</v>
      </c>
      <c r="I249" s="59"/>
      <c r="J249" s="25"/>
      <c r="K249" s="63"/>
      <c r="L249" s="64"/>
      <c r="M249" s="64"/>
      <c r="N249" s="65">
        <f t="shared" si="0"/>
        <v>0</v>
      </c>
      <c r="O249" s="64"/>
      <c r="P249" s="64"/>
      <c r="Q249" s="64"/>
      <c r="R249" s="65">
        <f t="shared" si="1"/>
        <v>0</v>
      </c>
      <c r="S249" s="64"/>
      <c r="T249" s="64"/>
      <c r="U249" s="64"/>
      <c r="V249" s="65">
        <f t="shared" si="2"/>
        <v>0</v>
      </c>
      <c r="W249" s="64">
        <f t="shared" si="3"/>
        <v>0</v>
      </c>
      <c r="X249" s="64" t="str">
        <f t="shared" si="4"/>
        <v/>
      </c>
      <c r="Y249" s="64" t="str">
        <f t="shared" si="5"/>
        <v/>
      </c>
      <c r="Z249" s="64" t="str">
        <f t="shared" si="6"/>
        <v/>
      </c>
      <c r="AA249" s="64" t="str">
        <f t="shared" si="7"/>
        <v/>
      </c>
      <c r="AB249" s="64" t="str">
        <f t="shared" si="8"/>
        <v/>
      </c>
      <c r="AC249" s="64" t="str">
        <f t="shared" si="9"/>
        <v/>
      </c>
      <c r="AD249" s="48"/>
      <c r="AE249" s="48"/>
      <c r="AF249" s="48"/>
      <c r="AG249" s="48"/>
      <c r="AH249" s="48"/>
      <c r="AI249" s="35"/>
      <c r="AJ249" s="49" t="s">
        <v>57</v>
      </c>
      <c r="AK249" s="72"/>
      <c r="AL249" s="17"/>
      <c r="AM249" s="17"/>
      <c r="AN249" s="73"/>
      <c r="AO249" s="17"/>
      <c r="AP249" s="17"/>
      <c r="AQ249" s="17"/>
      <c r="AR249" s="17"/>
      <c r="AS249" s="17"/>
      <c r="AT249" s="17"/>
      <c r="AX249">
        <v>1</v>
      </c>
    </row>
    <row r="250" spans="1:50" ht="24" customHeight="1">
      <c r="A250" s="42">
        <v>246</v>
      </c>
      <c r="B250" s="43">
        <v>42337</v>
      </c>
      <c r="C250" s="44"/>
      <c r="D250" s="44" t="s">
        <v>82</v>
      </c>
      <c r="E250" s="44">
        <v>2</v>
      </c>
      <c r="F250" s="44"/>
      <c r="G250" s="23"/>
      <c r="H250" s="44" t="s">
        <v>70</v>
      </c>
      <c r="I250" s="59"/>
      <c r="J250" s="25"/>
      <c r="K250" s="63"/>
      <c r="L250" s="64"/>
      <c r="M250" s="64"/>
      <c r="N250" s="65">
        <f t="shared" si="0"/>
        <v>0</v>
      </c>
      <c r="O250" s="64"/>
      <c r="P250" s="64"/>
      <c r="Q250" s="64"/>
      <c r="R250" s="65">
        <f t="shared" si="1"/>
        <v>0</v>
      </c>
      <c r="S250" s="64"/>
      <c r="T250" s="64"/>
      <c r="U250" s="64"/>
      <c r="V250" s="65">
        <f t="shared" si="2"/>
        <v>0</v>
      </c>
      <c r="W250" s="64">
        <f t="shared" si="3"/>
        <v>0</v>
      </c>
      <c r="X250" s="64" t="str">
        <f t="shared" si="4"/>
        <v/>
      </c>
      <c r="Y250" s="64" t="str">
        <f t="shared" si="5"/>
        <v/>
      </c>
      <c r="Z250" s="64" t="str">
        <f t="shared" si="6"/>
        <v/>
      </c>
      <c r="AA250" s="64" t="str">
        <f t="shared" si="7"/>
        <v/>
      </c>
      <c r="AB250" s="64" t="str">
        <f t="shared" si="8"/>
        <v/>
      </c>
      <c r="AC250" s="64" t="str">
        <f t="shared" si="9"/>
        <v/>
      </c>
      <c r="AD250" s="48"/>
      <c r="AE250" s="48"/>
      <c r="AF250" s="48"/>
      <c r="AG250" s="48"/>
      <c r="AH250" s="48"/>
      <c r="AI250" s="35"/>
      <c r="AJ250" s="49" t="s">
        <v>57</v>
      </c>
      <c r="AK250" s="72"/>
      <c r="AL250" s="17"/>
      <c r="AM250" s="17"/>
      <c r="AN250" s="73"/>
      <c r="AO250" s="17"/>
      <c r="AP250" s="17"/>
      <c r="AQ250" s="17"/>
      <c r="AR250" s="17"/>
      <c r="AS250" s="17"/>
      <c r="AT250" s="17"/>
      <c r="AX250">
        <v>1</v>
      </c>
    </row>
    <row r="251" spans="1:50" ht="24" customHeight="1">
      <c r="A251" s="42">
        <v>247</v>
      </c>
      <c r="B251" s="43">
        <v>42338</v>
      </c>
      <c r="C251" s="44"/>
      <c r="D251" s="44" t="s">
        <v>82</v>
      </c>
      <c r="E251" s="44">
        <v>1</v>
      </c>
      <c r="F251" s="44"/>
      <c r="G251" s="23"/>
      <c r="H251" s="44" t="s">
        <v>70</v>
      </c>
      <c r="I251" s="59"/>
      <c r="J251" s="25"/>
      <c r="K251" s="63"/>
      <c r="L251" s="64"/>
      <c r="M251" s="64"/>
      <c r="N251" s="65">
        <f t="shared" si="0"/>
        <v>0</v>
      </c>
      <c r="O251" s="64"/>
      <c r="P251" s="64"/>
      <c r="Q251" s="64"/>
      <c r="R251" s="65">
        <f t="shared" si="1"/>
        <v>0</v>
      </c>
      <c r="S251" s="64"/>
      <c r="T251" s="64"/>
      <c r="U251" s="64"/>
      <c r="V251" s="65">
        <f t="shared" si="2"/>
        <v>0</v>
      </c>
      <c r="W251" s="64">
        <f t="shared" si="3"/>
        <v>0</v>
      </c>
      <c r="X251" s="64" t="str">
        <f t="shared" si="4"/>
        <v/>
      </c>
      <c r="Y251" s="64" t="str">
        <f t="shared" si="5"/>
        <v/>
      </c>
      <c r="Z251" s="64" t="str">
        <f t="shared" si="6"/>
        <v/>
      </c>
      <c r="AA251" s="64" t="str">
        <f t="shared" si="7"/>
        <v/>
      </c>
      <c r="AB251" s="64" t="str">
        <f t="shared" si="8"/>
        <v/>
      </c>
      <c r="AC251" s="64" t="str">
        <f t="shared" si="9"/>
        <v/>
      </c>
      <c r="AD251" s="48"/>
      <c r="AE251" s="48"/>
      <c r="AF251" s="48"/>
      <c r="AG251" s="48"/>
      <c r="AH251" s="48"/>
      <c r="AI251" s="35"/>
      <c r="AJ251" s="49" t="s">
        <v>57</v>
      </c>
      <c r="AK251" s="72"/>
      <c r="AL251" s="17"/>
      <c r="AM251" s="17"/>
      <c r="AN251" s="73"/>
      <c r="AO251" s="17"/>
      <c r="AP251" s="17"/>
      <c r="AQ251" s="17"/>
      <c r="AR251" s="17"/>
      <c r="AS251" s="17"/>
      <c r="AT251" s="17"/>
      <c r="AX251">
        <v>1</v>
      </c>
    </row>
    <row r="252" spans="1:50" ht="24" customHeight="1">
      <c r="A252" s="42">
        <v>248</v>
      </c>
      <c r="B252" s="43">
        <v>42339</v>
      </c>
      <c r="C252" s="44" t="s">
        <v>74</v>
      </c>
      <c r="D252" s="44" t="s">
        <v>82</v>
      </c>
      <c r="E252" s="44">
        <v>2</v>
      </c>
      <c r="F252" s="44"/>
      <c r="G252" s="23"/>
      <c r="H252" s="44" t="s">
        <v>70</v>
      </c>
      <c r="I252" s="59"/>
      <c r="J252" s="25"/>
      <c r="K252" s="63"/>
      <c r="L252" s="64"/>
      <c r="M252" s="64"/>
      <c r="N252" s="65">
        <f t="shared" si="0"/>
        <v>0</v>
      </c>
      <c r="O252" s="64"/>
      <c r="P252" s="64"/>
      <c r="Q252" s="64"/>
      <c r="R252" s="65">
        <f t="shared" si="1"/>
        <v>0</v>
      </c>
      <c r="S252" s="64"/>
      <c r="T252" s="64"/>
      <c r="U252" s="64"/>
      <c r="V252" s="65">
        <f t="shared" si="2"/>
        <v>0</v>
      </c>
      <c r="W252" s="64">
        <f t="shared" si="3"/>
        <v>0</v>
      </c>
      <c r="X252" s="64" t="str">
        <f t="shared" si="4"/>
        <v/>
      </c>
      <c r="Y252" s="64" t="str">
        <f t="shared" si="5"/>
        <v/>
      </c>
      <c r="Z252" s="64" t="str">
        <f t="shared" si="6"/>
        <v/>
      </c>
      <c r="AA252" s="64" t="str">
        <f t="shared" si="7"/>
        <v/>
      </c>
      <c r="AB252" s="64" t="str">
        <f t="shared" si="8"/>
        <v/>
      </c>
      <c r="AC252" s="64" t="str">
        <f t="shared" si="9"/>
        <v/>
      </c>
      <c r="AD252" s="48"/>
      <c r="AE252" s="48"/>
      <c r="AF252" s="48"/>
      <c r="AG252" s="48"/>
      <c r="AH252" s="48"/>
      <c r="AI252" s="35"/>
      <c r="AJ252" s="49" t="s">
        <v>57</v>
      </c>
      <c r="AK252" s="72"/>
      <c r="AL252" s="17"/>
      <c r="AM252" s="17"/>
      <c r="AN252" s="73"/>
      <c r="AO252" s="17"/>
      <c r="AP252" s="17"/>
      <c r="AQ252" s="17"/>
      <c r="AR252" s="17"/>
      <c r="AS252" s="17"/>
      <c r="AT252" s="17"/>
      <c r="AX252">
        <v>1</v>
      </c>
    </row>
    <row r="253" spans="1:50" ht="24" customHeight="1">
      <c r="A253" s="42">
        <v>249</v>
      </c>
      <c r="B253" s="43">
        <v>42340</v>
      </c>
      <c r="C253" s="44" t="s">
        <v>74</v>
      </c>
      <c r="D253" s="44" t="s">
        <v>82</v>
      </c>
      <c r="E253" s="44">
        <v>1</v>
      </c>
      <c r="F253" s="44"/>
      <c r="G253" s="23"/>
      <c r="H253" s="44" t="s">
        <v>70</v>
      </c>
      <c r="I253" s="59"/>
      <c r="J253" s="25"/>
      <c r="K253" s="63"/>
      <c r="L253" s="64"/>
      <c r="M253" s="64"/>
      <c r="N253" s="65">
        <f t="shared" si="0"/>
        <v>0</v>
      </c>
      <c r="O253" s="64"/>
      <c r="P253" s="64"/>
      <c r="Q253" s="64"/>
      <c r="R253" s="65">
        <f t="shared" si="1"/>
        <v>0</v>
      </c>
      <c r="S253" s="64"/>
      <c r="T253" s="64"/>
      <c r="U253" s="64"/>
      <c r="V253" s="65">
        <f t="shared" si="2"/>
        <v>0</v>
      </c>
      <c r="W253" s="64">
        <f t="shared" si="3"/>
        <v>0</v>
      </c>
      <c r="X253" s="64" t="str">
        <f t="shared" si="4"/>
        <v/>
      </c>
      <c r="Y253" s="64" t="str">
        <f t="shared" si="5"/>
        <v/>
      </c>
      <c r="Z253" s="64" t="str">
        <f t="shared" si="6"/>
        <v/>
      </c>
      <c r="AA253" s="64" t="str">
        <f t="shared" si="7"/>
        <v/>
      </c>
      <c r="AB253" s="64" t="str">
        <f t="shared" si="8"/>
        <v/>
      </c>
      <c r="AC253" s="64" t="str">
        <f t="shared" si="9"/>
        <v/>
      </c>
      <c r="AD253" s="48"/>
      <c r="AE253" s="48"/>
      <c r="AF253" s="48"/>
      <c r="AG253" s="48"/>
      <c r="AH253" s="48"/>
      <c r="AI253" s="35"/>
      <c r="AJ253" s="49" t="s">
        <v>57</v>
      </c>
      <c r="AK253" s="72"/>
      <c r="AL253" s="17"/>
      <c r="AM253" s="17"/>
      <c r="AN253" s="73"/>
      <c r="AO253" s="17"/>
      <c r="AP253" s="17"/>
      <c r="AQ253" s="17"/>
      <c r="AR253" s="17"/>
      <c r="AS253" s="17"/>
      <c r="AT253" s="17"/>
      <c r="AX253">
        <v>1</v>
      </c>
    </row>
    <row r="254" spans="1:50" ht="24" customHeight="1">
      <c r="A254" s="42">
        <v>250</v>
      </c>
      <c r="B254" s="43">
        <v>42341</v>
      </c>
      <c r="C254" s="44" t="s">
        <v>77</v>
      </c>
      <c r="D254" s="44" t="s">
        <v>82</v>
      </c>
      <c r="E254" s="44">
        <v>2</v>
      </c>
      <c r="F254" s="44"/>
      <c r="G254" s="23"/>
      <c r="H254" s="44" t="s">
        <v>70</v>
      </c>
      <c r="I254" s="59"/>
      <c r="J254" s="25"/>
      <c r="K254" s="63"/>
      <c r="L254" s="64"/>
      <c r="M254" s="64"/>
      <c r="N254" s="65">
        <f t="shared" si="0"/>
        <v>0</v>
      </c>
      <c r="O254" s="64"/>
      <c r="P254" s="64"/>
      <c r="Q254" s="64"/>
      <c r="R254" s="65">
        <f t="shared" si="1"/>
        <v>0</v>
      </c>
      <c r="S254" s="64"/>
      <c r="T254" s="64"/>
      <c r="U254" s="64"/>
      <c r="V254" s="65">
        <f t="shared" si="2"/>
        <v>0</v>
      </c>
      <c r="W254" s="64">
        <f t="shared" si="3"/>
        <v>0</v>
      </c>
      <c r="X254" s="64" t="str">
        <f t="shared" si="4"/>
        <v/>
      </c>
      <c r="Y254" s="64" t="str">
        <f t="shared" si="5"/>
        <v/>
      </c>
      <c r="Z254" s="64" t="str">
        <f t="shared" si="6"/>
        <v/>
      </c>
      <c r="AA254" s="64" t="str">
        <f t="shared" si="7"/>
        <v/>
      </c>
      <c r="AB254" s="64" t="str">
        <f t="shared" si="8"/>
        <v/>
      </c>
      <c r="AC254" s="64" t="str">
        <f t="shared" si="9"/>
        <v/>
      </c>
      <c r="AD254" s="48"/>
      <c r="AE254" s="48"/>
      <c r="AF254" s="48"/>
      <c r="AG254" s="48"/>
      <c r="AH254" s="48"/>
      <c r="AI254" s="35"/>
      <c r="AJ254" s="49" t="s">
        <v>57</v>
      </c>
      <c r="AK254" s="72"/>
      <c r="AL254" s="17"/>
      <c r="AM254" s="17"/>
      <c r="AN254" s="73"/>
      <c r="AO254" s="17"/>
      <c r="AP254" s="17"/>
      <c r="AQ254" s="17"/>
      <c r="AR254" s="17"/>
      <c r="AS254" s="17"/>
      <c r="AT254" s="17"/>
      <c r="AX254">
        <v>1</v>
      </c>
    </row>
    <row r="255" spans="1:50" ht="24" customHeight="1">
      <c r="A255" s="42">
        <v>251</v>
      </c>
      <c r="B255" s="43">
        <v>42342</v>
      </c>
      <c r="C255" s="44" t="s">
        <v>68</v>
      </c>
      <c r="D255" s="44" t="s">
        <v>82</v>
      </c>
      <c r="E255" s="44">
        <v>1</v>
      </c>
      <c r="F255" s="44"/>
      <c r="G255" s="23"/>
      <c r="H255" s="44" t="s">
        <v>70</v>
      </c>
      <c r="I255" s="59"/>
      <c r="J255" s="25"/>
      <c r="K255" s="63"/>
      <c r="L255" s="64"/>
      <c r="M255" s="64"/>
      <c r="N255" s="65">
        <f t="shared" si="0"/>
        <v>0</v>
      </c>
      <c r="O255" s="64"/>
      <c r="P255" s="64"/>
      <c r="Q255" s="64"/>
      <c r="R255" s="65">
        <f t="shared" si="1"/>
        <v>0</v>
      </c>
      <c r="S255" s="64"/>
      <c r="T255" s="64"/>
      <c r="U255" s="64"/>
      <c r="V255" s="65">
        <f t="shared" si="2"/>
        <v>0</v>
      </c>
      <c r="W255" s="64">
        <f t="shared" si="3"/>
        <v>0</v>
      </c>
      <c r="X255" s="64" t="str">
        <f t="shared" si="4"/>
        <v/>
      </c>
      <c r="Y255" s="64" t="str">
        <f t="shared" si="5"/>
        <v/>
      </c>
      <c r="Z255" s="64" t="str">
        <f t="shared" si="6"/>
        <v/>
      </c>
      <c r="AA255" s="64" t="str">
        <f t="shared" si="7"/>
        <v/>
      </c>
      <c r="AB255" s="64" t="str">
        <f t="shared" si="8"/>
        <v/>
      </c>
      <c r="AC255" s="64" t="str">
        <f t="shared" si="9"/>
        <v/>
      </c>
      <c r="AD255" s="48"/>
      <c r="AE255" s="48"/>
      <c r="AF255" s="48"/>
      <c r="AG255" s="48"/>
      <c r="AH255" s="48"/>
      <c r="AI255" s="35"/>
      <c r="AJ255" s="49" t="s">
        <v>57</v>
      </c>
      <c r="AK255" s="72"/>
      <c r="AL255" s="17"/>
      <c r="AM255" s="17"/>
      <c r="AN255" s="73"/>
      <c r="AO255" s="17"/>
      <c r="AP255" s="17"/>
      <c r="AQ255" s="17"/>
      <c r="AR255" s="17"/>
      <c r="AS255" s="17"/>
      <c r="AT255" s="17"/>
      <c r="AX255">
        <v>1</v>
      </c>
    </row>
    <row r="256" spans="1:50" ht="24" customHeight="1">
      <c r="A256" s="42">
        <v>252</v>
      </c>
      <c r="B256" s="43">
        <v>42343</v>
      </c>
      <c r="C256" s="44" t="s">
        <v>74</v>
      </c>
      <c r="D256" s="44" t="s">
        <v>82</v>
      </c>
      <c r="E256" s="44">
        <v>2</v>
      </c>
      <c r="F256" s="44"/>
      <c r="G256" s="23"/>
      <c r="H256" s="44" t="s">
        <v>70</v>
      </c>
      <c r="I256" s="59"/>
      <c r="J256" s="25"/>
      <c r="K256" s="63"/>
      <c r="L256" s="64"/>
      <c r="M256" s="64"/>
      <c r="N256" s="65">
        <f t="shared" si="0"/>
        <v>0</v>
      </c>
      <c r="O256" s="64"/>
      <c r="P256" s="64"/>
      <c r="Q256" s="64"/>
      <c r="R256" s="65">
        <f t="shared" si="1"/>
        <v>0</v>
      </c>
      <c r="S256" s="64"/>
      <c r="T256" s="64"/>
      <c r="U256" s="64"/>
      <c r="V256" s="65">
        <f t="shared" si="2"/>
        <v>0</v>
      </c>
      <c r="W256" s="64">
        <f t="shared" si="3"/>
        <v>0</v>
      </c>
      <c r="X256" s="64" t="str">
        <f t="shared" si="4"/>
        <v/>
      </c>
      <c r="Y256" s="64" t="str">
        <f t="shared" si="5"/>
        <v/>
      </c>
      <c r="Z256" s="64" t="str">
        <f t="shared" si="6"/>
        <v/>
      </c>
      <c r="AA256" s="64" t="str">
        <f t="shared" si="7"/>
        <v/>
      </c>
      <c r="AB256" s="64" t="str">
        <f t="shared" si="8"/>
        <v/>
      </c>
      <c r="AC256" s="64" t="str">
        <f t="shared" si="9"/>
        <v/>
      </c>
      <c r="AD256" s="48"/>
      <c r="AE256" s="48"/>
      <c r="AF256" s="48"/>
      <c r="AG256" s="48"/>
      <c r="AH256" s="48"/>
      <c r="AI256" s="35"/>
      <c r="AJ256" s="49" t="s">
        <v>57</v>
      </c>
      <c r="AK256" s="72"/>
      <c r="AL256" s="17"/>
      <c r="AM256" s="17"/>
      <c r="AN256" s="73"/>
      <c r="AO256" s="17"/>
      <c r="AP256" s="17"/>
      <c r="AQ256" s="17"/>
      <c r="AR256" s="17"/>
      <c r="AS256" s="17"/>
      <c r="AT256" s="17"/>
      <c r="AX256">
        <v>1</v>
      </c>
    </row>
    <row r="257" spans="1:50" ht="24" customHeight="1">
      <c r="A257" s="42">
        <v>253</v>
      </c>
      <c r="B257" s="43">
        <v>42344</v>
      </c>
      <c r="C257" s="44"/>
      <c r="D257" s="44" t="s">
        <v>82</v>
      </c>
      <c r="E257" s="44">
        <v>1</v>
      </c>
      <c r="F257" s="44"/>
      <c r="G257" s="23"/>
      <c r="H257" s="44" t="s">
        <v>70</v>
      </c>
      <c r="I257" s="59"/>
      <c r="J257" s="25"/>
      <c r="K257" s="63"/>
      <c r="L257" s="64"/>
      <c r="M257" s="64"/>
      <c r="N257" s="65">
        <f t="shared" si="0"/>
        <v>0</v>
      </c>
      <c r="O257" s="64"/>
      <c r="P257" s="64"/>
      <c r="Q257" s="64"/>
      <c r="R257" s="65">
        <f t="shared" si="1"/>
        <v>0</v>
      </c>
      <c r="S257" s="64"/>
      <c r="T257" s="64"/>
      <c r="U257" s="64"/>
      <c r="V257" s="65">
        <f t="shared" si="2"/>
        <v>0</v>
      </c>
      <c r="W257" s="64">
        <f t="shared" si="3"/>
        <v>0</v>
      </c>
      <c r="X257" s="64" t="str">
        <f t="shared" si="4"/>
        <v/>
      </c>
      <c r="Y257" s="64" t="str">
        <f t="shared" si="5"/>
        <v/>
      </c>
      <c r="Z257" s="64" t="str">
        <f t="shared" si="6"/>
        <v/>
      </c>
      <c r="AA257" s="64" t="str">
        <f t="shared" si="7"/>
        <v/>
      </c>
      <c r="AB257" s="64" t="str">
        <f t="shared" si="8"/>
        <v/>
      </c>
      <c r="AC257" s="64" t="str">
        <f t="shared" si="9"/>
        <v/>
      </c>
      <c r="AD257" s="48"/>
      <c r="AE257" s="48"/>
      <c r="AF257" s="48"/>
      <c r="AG257" s="48"/>
      <c r="AH257" s="48"/>
      <c r="AI257" s="35"/>
      <c r="AJ257" s="49" t="s">
        <v>57</v>
      </c>
      <c r="AK257" s="72"/>
      <c r="AL257" s="17"/>
      <c r="AM257" s="17"/>
      <c r="AN257" s="73"/>
      <c r="AO257" s="17"/>
      <c r="AP257" s="17"/>
      <c r="AQ257" s="17"/>
      <c r="AR257" s="17"/>
      <c r="AS257" s="17"/>
      <c r="AT257" s="17"/>
      <c r="AX257">
        <v>1</v>
      </c>
    </row>
    <row r="258" spans="1:50" ht="24" customHeight="1">
      <c r="A258" s="42">
        <v>254</v>
      </c>
      <c r="B258" s="43">
        <v>42345</v>
      </c>
      <c r="C258" s="44"/>
      <c r="D258" s="44" t="s">
        <v>82</v>
      </c>
      <c r="E258" s="44">
        <v>2</v>
      </c>
      <c r="F258" s="44"/>
      <c r="G258" s="23"/>
      <c r="H258" s="44" t="s">
        <v>70</v>
      </c>
      <c r="I258" s="59"/>
      <c r="J258" s="25"/>
      <c r="K258" s="63"/>
      <c r="L258" s="64"/>
      <c r="M258" s="64"/>
      <c r="N258" s="65">
        <f t="shared" si="0"/>
        <v>0</v>
      </c>
      <c r="O258" s="64"/>
      <c r="P258" s="64"/>
      <c r="Q258" s="64"/>
      <c r="R258" s="65">
        <f t="shared" si="1"/>
        <v>0</v>
      </c>
      <c r="S258" s="64"/>
      <c r="T258" s="64"/>
      <c r="U258" s="64"/>
      <c r="V258" s="65">
        <f t="shared" si="2"/>
        <v>0</v>
      </c>
      <c r="W258" s="64">
        <f t="shared" si="3"/>
        <v>0</v>
      </c>
      <c r="X258" s="64" t="str">
        <f t="shared" si="4"/>
        <v/>
      </c>
      <c r="Y258" s="64" t="str">
        <f t="shared" si="5"/>
        <v/>
      </c>
      <c r="Z258" s="64" t="str">
        <f t="shared" si="6"/>
        <v/>
      </c>
      <c r="AA258" s="64" t="str">
        <f t="shared" si="7"/>
        <v/>
      </c>
      <c r="AB258" s="64" t="str">
        <f t="shared" si="8"/>
        <v/>
      </c>
      <c r="AC258" s="64" t="str">
        <f t="shared" si="9"/>
        <v/>
      </c>
      <c r="AD258" s="48"/>
      <c r="AE258" s="48"/>
      <c r="AF258" s="48"/>
      <c r="AG258" s="48"/>
      <c r="AH258" s="48"/>
      <c r="AI258" s="35"/>
      <c r="AJ258" s="49" t="s">
        <v>57</v>
      </c>
      <c r="AK258" s="72"/>
      <c r="AL258" s="17"/>
      <c r="AM258" s="17"/>
      <c r="AN258" s="73"/>
      <c r="AO258" s="17"/>
      <c r="AP258" s="17"/>
      <c r="AQ258" s="17"/>
      <c r="AR258" s="17"/>
      <c r="AS258" s="17"/>
      <c r="AT258" s="17"/>
      <c r="AX258">
        <v>1</v>
      </c>
    </row>
    <row r="259" spans="1:50" ht="24" customHeight="1">
      <c r="A259" s="42">
        <v>255</v>
      </c>
      <c r="B259" s="43">
        <v>42346</v>
      </c>
      <c r="C259" s="44"/>
      <c r="D259" s="44" t="s">
        <v>82</v>
      </c>
      <c r="E259" s="44">
        <v>1</v>
      </c>
      <c r="F259" s="44"/>
      <c r="G259" s="23"/>
      <c r="H259" s="44" t="s">
        <v>70</v>
      </c>
      <c r="I259" s="59"/>
      <c r="J259" s="25"/>
      <c r="K259" s="63"/>
      <c r="L259" s="64"/>
      <c r="M259" s="64"/>
      <c r="N259" s="65">
        <f t="shared" si="0"/>
        <v>0</v>
      </c>
      <c r="O259" s="64"/>
      <c r="P259" s="64"/>
      <c r="Q259" s="64"/>
      <c r="R259" s="65">
        <f t="shared" si="1"/>
        <v>0</v>
      </c>
      <c r="S259" s="64"/>
      <c r="T259" s="64"/>
      <c r="U259" s="64"/>
      <c r="V259" s="65">
        <f t="shared" si="2"/>
        <v>0</v>
      </c>
      <c r="W259" s="64">
        <f t="shared" si="3"/>
        <v>0</v>
      </c>
      <c r="X259" s="64" t="str">
        <f t="shared" si="4"/>
        <v/>
      </c>
      <c r="Y259" s="64" t="str">
        <f t="shared" si="5"/>
        <v/>
      </c>
      <c r="Z259" s="64" t="str">
        <f t="shared" si="6"/>
        <v/>
      </c>
      <c r="AA259" s="64" t="str">
        <f t="shared" si="7"/>
        <v/>
      </c>
      <c r="AB259" s="64" t="str">
        <f t="shared" si="8"/>
        <v/>
      </c>
      <c r="AC259" s="64" t="str">
        <f t="shared" si="9"/>
        <v/>
      </c>
      <c r="AD259" s="48"/>
      <c r="AE259" s="48"/>
      <c r="AF259" s="48"/>
      <c r="AG259" s="48"/>
      <c r="AH259" s="48"/>
      <c r="AI259" s="35"/>
      <c r="AJ259" s="49" t="s">
        <v>57</v>
      </c>
      <c r="AK259" s="72"/>
      <c r="AL259" s="17"/>
      <c r="AM259" s="17"/>
      <c r="AN259" s="73"/>
      <c r="AO259" s="17"/>
      <c r="AP259" s="17"/>
      <c r="AQ259" s="17"/>
      <c r="AR259" s="17"/>
      <c r="AS259" s="17"/>
      <c r="AT259" s="17"/>
      <c r="AX259">
        <v>1</v>
      </c>
    </row>
    <row r="260" spans="1:50" ht="24" customHeight="1">
      <c r="A260" s="42">
        <v>256</v>
      </c>
      <c r="B260" s="43">
        <v>42347</v>
      </c>
      <c r="C260" s="44"/>
      <c r="D260" s="44" t="s">
        <v>82</v>
      </c>
      <c r="E260" s="44">
        <v>2</v>
      </c>
      <c r="F260" s="44"/>
      <c r="G260" s="23"/>
      <c r="H260" s="44" t="s">
        <v>70</v>
      </c>
      <c r="I260" s="59"/>
      <c r="J260" s="25"/>
      <c r="K260" s="63"/>
      <c r="L260" s="64"/>
      <c r="M260" s="64"/>
      <c r="N260" s="65">
        <f t="shared" ref="N260:N514" si="10">IF(AND($M260="S",OR($E260=1,$E260=2,$E260=3)),1,IF(AND($M260="S",$E260=0,$E260&lt;&gt;""),1.25,0))/24</f>
        <v>0</v>
      </c>
      <c r="O260" s="64"/>
      <c r="P260" s="64"/>
      <c r="Q260" s="64"/>
      <c r="R260" s="65">
        <f t="shared" ref="R260:R514" si="11">IF(AND($Q260="S",OR($E260=1,$E260=2,$E260=3)),1,IF(AND($Q260="S",$E260=0,$E260&lt;&gt;""),1.25,0))/24</f>
        <v>0</v>
      </c>
      <c r="S260" s="64"/>
      <c r="T260" s="64"/>
      <c r="U260" s="64"/>
      <c r="V260" s="65">
        <f t="shared" ref="V260:V514" si="12">IF(AND($U260="S",OR($E260=1,$E260=2,$E260=3)),1,IF(AND($U260="S",$E260=0,$E260&lt;&gt;""),1.25,0))/24</f>
        <v>0</v>
      </c>
      <c r="W260" s="64">
        <f t="shared" ref="W260:W514" si="13">(L260-K260)+(P260-O260)+(T260-S260)-V260-R260-N260</f>
        <v>0</v>
      </c>
      <c r="X260" s="64" t="str">
        <f t="shared" ref="X260:X514" si="14">IF(AND($G260="PREV",$H260="ELET"),($L260-$K260)+($P260-$O260)+($T260-$S260),"")</f>
        <v/>
      </c>
      <c r="Y260" s="64" t="str">
        <f t="shared" ref="Y260:Y514" si="15">IF(AND($G260="PREV",$H260="MEC"),($L260-$K260)+($P260-$O260)+($T260-$S260),"")</f>
        <v/>
      </c>
      <c r="Z260" s="64" t="str">
        <f t="shared" ref="Z260:Z514" si="16">IF(AND($G260="CORR",$H260="MEC"),($L260-$K260)+($P260-$O260)+($T260-$S260),"")</f>
        <v/>
      </c>
      <c r="AA260" s="64" t="str">
        <f t="shared" ref="AA260:AA514" si="17">IF(AND($G260="CORR",$H260="ELET"),($L260-$K260)+($P260-$O260)+($T260-$S260),"")</f>
        <v/>
      </c>
      <c r="AB260" s="64" t="str">
        <f t="shared" ref="AB260:AB514" si="18">IF(AND($G260="PAR",$H260="MEC"),($L260-$K260)+($P260-$O260)+($T260-$S260),"")</f>
        <v/>
      </c>
      <c r="AC260" s="64" t="str">
        <f t="shared" ref="AC260:AC514" si="19">IF(AND($G260="PAR",$H260="ELET"),($L260-$K260)+($P260-$O260)+($T260-$S260),"")</f>
        <v/>
      </c>
      <c r="AD260" s="48"/>
      <c r="AE260" s="48"/>
      <c r="AF260" s="48"/>
      <c r="AG260" s="48"/>
      <c r="AH260" s="48"/>
      <c r="AI260" s="35"/>
      <c r="AJ260" s="49" t="s">
        <v>57</v>
      </c>
      <c r="AK260" s="72"/>
      <c r="AL260" s="17"/>
      <c r="AM260" s="17"/>
      <c r="AN260" s="73"/>
      <c r="AO260" s="17"/>
      <c r="AP260" s="17"/>
      <c r="AQ260" s="17"/>
      <c r="AR260" s="17"/>
      <c r="AS260" s="17"/>
      <c r="AT260" s="17"/>
      <c r="AX260">
        <v>1</v>
      </c>
    </row>
    <row r="261" spans="1:50" ht="24" customHeight="1">
      <c r="A261" s="42">
        <v>257</v>
      </c>
      <c r="B261" s="43">
        <v>42348</v>
      </c>
      <c r="C261" s="44"/>
      <c r="D261" s="44" t="s">
        <v>82</v>
      </c>
      <c r="E261" s="44">
        <v>1</v>
      </c>
      <c r="F261" s="44"/>
      <c r="G261" s="23"/>
      <c r="H261" s="44" t="s">
        <v>70</v>
      </c>
      <c r="I261" s="59"/>
      <c r="J261" s="25"/>
      <c r="K261" s="63"/>
      <c r="L261" s="64"/>
      <c r="M261" s="64"/>
      <c r="N261" s="65">
        <f t="shared" si="10"/>
        <v>0</v>
      </c>
      <c r="O261" s="64"/>
      <c r="P261" s="64"/>
      <c r="Q261" s="64"/>
      <c r="R261" s="65">
        <f t="shared" si="11"/>
        <v>0</v>
      </c>
      <c r="S261" s="64"/>
      <c r="T261" s="64"/>
      <c r="U261" s="64"/>
      <c r="V261" s="65">
        <f t="shared" si="12"/>
        <v>0</v>
      </c>
      <c r="W261" s="64">
        <f t="shared" si="13"/>
        <v>0</v>
      </c>
      <c r="X261" s="64" t="str">
        <f t="shared" si="14"/>
        <v/>
      </c>
      <c r="Y261" s="64" t="str">
        <f t="shared" si="15"/>
        <v/>
      </c>
      <c r="Z261" s="64" t="str">
        <f t="shared" si="16"/>
        <v/>
      </c>
      <c r="AA261" s="64" t="str">
        <f t="shared" si="17"/>
        <v/>
      </c>
      <c r="AB261" s="64" t="str">
        <f t="shared" si="18"/>
        <v/>
      </c>
      <c r="AC261" s="64" t="str">
        <f t="shared" si="19"/>
        <v/>
      </c>
      <c r="AD261" s="48"/>
      <c r="AE261" s="48"/>
      <c r="AF261" s="48"/>
      <c r="AG261" s="48"/>
      <c r="AH261" s="48"/>
      <c r="AI261" s="35"/>
      <c r="AJ261" s="49" t="s">
        <v>57</v>
      </c>
      <c r="AK261" s="72"/>
      <c r="AL261" s="17"/>
      <c r="AM261" s="17"/>
      <c r="AN261" s="73"/>
      <c r="AO261" s="17"/>
      <c r="AP261" s="17"/>
      <c r="AQ261" s="17"/>
      <c r="AR261" s="17"/>
      <c r="AS261" s="17"/>
      <c r="AT261" s="17"/>
      <c r="AX261">
        <v>1</v>
      </c>
    </row>
    <row r="262" spans="1:50" ht="24" customHeight="1">
      <c r="A262" s="42">
        <v>258</v>
      </c>
      <c r="B262" s="43">
        <v>42349</v>
      </c>
      <c r="C262" s="44"/>
      <c r="D262" s="44" t="s">
        <v>82</v>
      </c>
      <c r="E262" s="44">
        <v>2</v>
      </c>
      <c r="F262" s="44"/>
      <c r="G262" s="23"/>
      <c r="H262" s="44" t="s">
        <v>70</v>
      </c>
      <c r="I262" s="59"/>
      <c r="J262" s="25"/>
      <c r="K262" s="63"/>
      <c r="L262" s="64"/>
      <c r="M262" s="64"/>
      <c r="N262" s="65">
        <f t="shared" si="10"/>
        <v>0</v>
      </c>
      <c r="O262" s="64"/>
      <c r="P262" s="64"/>
      <c r="Q262" s="64"/>
      <c r="R262" s="65">
        <f t="shared" si="11"/>
        <v>0</v>
      </c>
      <c r="S262" s="64"/>
      <c r="T262" s="64"/>
      <c r="U262" s="64"/>
      <c r="V262" s="65">
        <f t="shared" si="12"/>
        <v>0</v>
      </c>
      <c r="W262" s="64">
        <f t="shared" si="13"/>
        <v>0</v>
      </c>
      <c r="X262" s="64" t="str">
        <f t="shared" si="14"/>
        <v/>
      </c>
      <c r="Y262" s="64" t="str">
        <f t="shared" si="15"/>
        <v/>
      </c>
      <c r="Z262" s="64" t="str">
        <f t="shared" si="16"/>
        <v/>
      </c>
      <c r="AA262" s="64" t="str">
        <f t="shared" si="17"/>
        <v/>
      </c>
      <c r="AB262" s="64" t="str">
        <f t="shared" si="18"/>
        <v/>
      </c>
      <c r="AC262" s="64" t="str">
        <f t="shared" si="19"/>
        <v/>
      </c>
      <c r="AD262" s="48"/>
      <c r="AE262" s="48"/>
      <c r="AF262" s="48"/>
      <c r="AG262" s="48"/>
      <c r="AH262" s="48"/>
      <c r="AI262" s="35"/>
      <c r="AJ262" s="49" t="s">
        <v>57</v>
      </c>
      <c r="AK262" s="72"/>
      <c r="AL262" s="17"/>
      <c r="AM262" s="17"/>
      <c r="AN262" s="73"/>
      <c r="AO262" s="17"/>
      <c r="AP262" s="17"/>
      <c r="AQ262" s="17"/>
      <c r="AR262" s="17"/>
      <c r="AS262" s="17"/>
      <c r="AT262" s="17"/>
      <c r="AX262">
        <v>1</v>
      </c>
    </row>
    <row r="263" spans="1:50" ht="24" customHeight="1">
      <c r="A263" s="42">
        <v>259</v>
      </c>
      <c r="B263" s="43">
        <v>42350</v>
      </c>
      <c r="C263" s="44"/>
      <c r="D263" s="44" t="s">
        <v>82</v>
      </c>
      <c r="E263" s="44">
        <v>1</v>
      </c>
      <c r="F263" s="44"/>
      <c r="G263" s="23"/>
      <c r="H263" s="44" t="s">
        <v>70</v>
      </c>
      <c r="I263" s="59"/>
      <c r="J263" s="25"/>
      <c r="K263" s="63"/>
      <c r="L263" s="64"/>
      <c r="M263" s="64"/>
      <c r="N263" s="65">
        <f t="shared" si="10"/>
        <v>0</v>
      </c>
      <c r="O263" s="64"/>
      <c r="P263" s="64"/>
      <c r="Q263" s="64"/>
      <c r="R263" s="65">
        <f t="shared" si="11"/>
        <v>0</v>
      </c>
      <c r="S263" s="64"/>
      <c r="T263" s="64"/>
      <c r="U263" s="64"/>
      <c r="V263" s="65">
        <f t="shared" si="12"/>
        <v>0</v>
      </c>
      <c r="W263" s="64">
        <f t="shared" si="13"/>
        <v>0</v>
      </c>
      <c r="X263" s="64" t="str">
        <f t="shared" si="14"/>
        <v/>
      </c>
      <c r="Y263" s="64" t="str">
        <f t="shared" si="15"/>
        <v/>
      </c>
      <c r="Z263" s="64" t="str">
        <f t="shared" si="16"/>
        <v/>
      </c>
      <c r="AA263" s="64" t="str">
        <f t="shared" si="17"/>
        <v/>
      </c>
      <c r="AB263" s="64" t="str">
        <f t="shared" si="18"/>
        <v/>
      </c>
      <c r="AC263" s="64" t="str">
        <f t="shared" si="19"/>
        <v/>
      </c>
      <c r="AD263" s="48"/>
      <c r="AE263" s="48"/>
      <c r="AF263" s="48"/>
      <c r="AG263" s="48"/>
      <c r="AH263" s="48"/>
      <c r="AI263" s="35"/>
      <c r="AJ263" s="49" t="s">
        <v>57</v>
      </c>
      <c r="AK263" s="72"/>
      <c r="AL263" s="17"/>
      <c r="AM263" s="17"/>
      <c r="AN263" s="73"/>
      <c r="AO263" s="17"/>
      <c r="AP263" s="17"/>
      <c r="AQ263" s="17"/>
      <c r="AR263" s="17"/>
      <c r="AS263" s="17"/>
      <c r="AT263" s="17"/>
      <c r="AX263">
        <v>1</v>
      </c>
    </row>
    <row r="264" spans="1:50" ht="24" customHeight="1">
      <c r="A264" s="42">
        <v>260</v>
      </c>
      <c r="B264" s="43">
        <v>42351</v>
      </c>
      <c r="C264" s="44"/>
      <c r="D264" s="44" t="s">
        <v>82</v>
      </c>
      <c r="E264" s="44">
        <v>2</v>
      </c>
      <c r="F264" s="44"/>
      <c r="G264" s="23"/>
      <c r="H264" s="44" t="s">
        <v>70</v>
      </c>
      <c r="I264" s="59"/>
      <c r="J264" s="25"/>
      <c r="K264" s="63"/>
      <c r="L264" s="64"/>
      <c r="M264" s="64"/>
      <c r="N264" s="65">
        <f t="shared" si="10"/>
        <v>0</v>
      </c>
      <c r="O264" s="64"/>
      <c r="P264" s="64"/>
      <c r="Q264" s="64"/>
      <c r="R264" s="65">
        <f t="shared" si="11"/>
        <v>0</v>
      </c>
      <c r="S264" s="64"/>
      <c r="T264" s="64"/>
      <c r="U264" s="64"/>
      <c r="V264" s="65">
        <f t="shared" si="12"/>
        <v>0</v>
      </c>
      <c r="W264" s="64">
        <f t="shared" si="13"/>
        <v>0</v>
      </c>
      <c r="X264" s="64" t="str">
        <f t="shared" si="14"/>
        <v/>
      </c>
      <c r="Y264" s="64" t="str">
        <f t="shared" si="15"/>
        <v/>
      </c>
      <c r="Z264" s="64" t="str">
        <f t="shared" si="16"/>
        <v/>
      </c>
      <c r="AA264" s="64" t="str">
        <f t="shared" si="17"/>
        <v/>
      </c>
      <c r="AB264" s="64" t="str">
        <f t="shared" si="18"/>
        <v/>
      </c>
      <c r="AC264" s="64" t="str">
        <f t="shared" si="19"/>
        <v/>
      </c>
      <c r="AD264" s="48"/>
      <c r="AE264" s="48"/>
      <c r="AF264" s="48"/>
      <c r="AG264" s="48"/>
      <c r="AH264" s="48"/>
      <c r="AI264" s="35"/>
      <c r="AJ264" s="49" t="s">
        <v>57</v>
      </c>
      <c r="AK264" s="72"/>
      <c r="AL264" s="17"/>
      <c r="AM264" s="17"/>
      <c r="AN264" s="73"/>
      <c r="AO264" s="17"/>
      <c r="AP264" s="17"/>
      <c r="AQ264" s="17"/>
      <c r="AR264" s="17"/>
      <c r="AS264" s="17"/>
      <c r="AT264" s="17"/>
      <c r="AX264">
        <v>1</v>
      </c>
    </row>
    <row r="265" spans="1:50" ht="24" customHeight="1">
      <c r="A265" s="42">
        <v>261</v>
      </c>
      <c r="B265" s="43">
        <v>42352</v>
      </c>
      <c r="C265" s="44"/>
      <c r="D265" s="44" t="s">
        <v>82</v>
      </c>
      <c r="E265" s="44">
        <v>1</v>
      </c>
      <c r="F265" s="44"/>
      <c r="G265" s="23"/>
      <c r="H265" s="44" t="s">
        <v>70</v>
      </c>
      <c r="I265" s="59"/>
      <c r="J265" s="25"/>
      <c r="K265" s="63"/>
      <c r="L265" s="64"/>
      <c r="M265" s="64"/>
      <c r="N265" s="65">
        <f t="shared" si="10"/>
        <v>0</v>
      </c>
      <c r="O265" s="64"/>
      <c r="P265" s="64"/>
      <c r="Q265" s="64"/>
      <c r="R265" s="65">
        <f t="shared" si="11"/>
        <v>0</v>
      </c>
      <c r="S265" s="64"/>
      <c r="T265" s="64"/>
      <c r="U265" s="64"/>
      <c r="V265" s="65">
        <f t="shared" si="12"/>
        <v>0</v>
      </c>
      <c r="W265" s="64">
        <f t="shared" si="13"/>
        <v>0</v>
      </c>
      <c r="X265" s="64" t="str">
        <f t="shared" si="14"/>
        <v/>
      </c>
      <c r="Y265" s="64" t="str">
        <f t="shared" si="15"/>
        <v/>
      </c>
      <c r="Z265" s="64" t="str">
        <f t="shared" si="16"/>
        <v/>
      </c>
      <c r="AA265" s="64" t="str">
        <f t="shared" si="17"/>
        <v/>
      </c>
      <c r="AB265" s="64" t="str">
        <f t="shared" si="18"/>
        <v/>
      </c>
      <c r="AC265" s="64" t="str">
        <f t="shared" si="19"/>
        <v/>
      </c>
      <c r="AD265" s="48"/>
      <c r="AE265" s="48"/>
      <c r="AF265" s="48"/>
      <c r="AG265" s="48"/>
      <c r="AH265" s="48"/>
      <c r="AI265" s="35"/>
      <c r="AJ265" s="49" t="s">
        <v>57</v>
      </c>
      <c r="AK265" s="72"/>
      <c r="AL265" s="17"/>
      <c r="AM265" s="17"/>
      <c r="AN265" s="73"/>
      <c r="AO265" s="17"/>
      <c r="AP265" s="17"/>
      <c r="AQ265" s="17"/>
      <c r="AR265" s="17"/>
      <c r="AS265" s="17"/>
      <c r="AT265" s="17"/>
      <c r="AX265">
        <v>1</v>
      </c>
    </row>
    <row r="266" spans="1:50" ht="24" customHeight="1">
      <c r="A266" s="42">
        <v>262</v>
      </c>
      <c r="B266" s="43">
        <v>42353</v>
      </c>
      <c r="C266" s="44"/>
      <c r="D266" s="44" t="s">
        <v>82</v>
      </c>
      <c r="E266" s="44">
        <v>2</v>
      </c>
      <c r="F266" s="44"/>
      <c r="G266" s="23"/>
      <c r="H266" s="44" t="s">
        <v>70</v>
      </c>
      <c r="I266" s="59"/>
      <c r="J266" s="25"/>
      <c r="K266" s="63"/>
      <c r="L266" s="64"/>
      <c r="M266" s="64"/>
      <c r="N266" s="65">
        <f t="shared" si="10"/>
        <v>0</v>
      </c>
      <c r="O266" s="64"/>
      <c r="P266" s="64"/>
      <c r="Q266" s="64"/>
      <c r="R266" s="65">
        <f t="shared" si="11"/>
        <v>0</v>
      </c>
      <c r="S266" s="64"/>
      <c r="T266" s="64"/>
      <c r="U266" s="64"/>
      <c r="V266" s="65">
        <f t="shared" si="12"/>
        <v>0</v>
      </c>
      <c r="W266" s="64">
        <f t="shared" si="13"/>
        <v>0</v>
      </c>
      <c r="X266" s="64" t="str">
        <f t="shared" si="14"/>
        <v/>
      </c>
      <c r="Y266" s="64" t="str">
        <f t="shared" si="15"/>
        <v/>
      </c>
      <c r="Z266" s="64" t="str">
        <f t="shared" si="16"/>
        <v/>
      </c>
      <c r="AA266" s="64" t="str">
        <f t="shared" si="17"/>
        <v/>
      </c>
      <c r="AB266" s="64" t="str">
        <f t="shared" si="18"/>
        <v/>
      </c>
      <c r="AC266" s="64" t="str">
        <f t="shared" si="19"/>
        <v/>
      </c>
      <c r="AD266" s="48"/>
      <c r="AE266" s="48"/>
      <c r="AF266" s="48"/>
      <c r="AG266" s="48"/>
      <c r="AH266" s="48"/>
      <c r="AI266" s="35"/>
      <c r="AJ266" s="49" t="s">
        <v>57</v>
      </c>
      <c r="AK266" s="72"/>
      <c r="AL266" s="17"/>
      <c r="AM266" s="17"/>
      <c r="AN266" s="73"/>
      <c r="AO266" s="17"/>
      <c r="AP266" s="17"/>
      <c r="AQ266" s="17"/>
      <c r="AR266" s="17"/>
      <c r="AS266" s="17"/>
      <c r="AT266" s="17"/>
      <c r="AX266">
        <v>1</v>
      </c>
    </row>
    <row r="267" spans="1:50" ht="24" customHeight="1">
      <c r="A267" s="42">
        <v>263</v>
      </c>
      <c r="B267" s="43">
        <v>42354</v>
      </c>
      <c r="C267" s="44"/>
      <c r="D267" s="44" t="s">
        <v>82</v>
      </c>
      <c r="E267" s="44">
        <v>1</v>
      </c>
      <c r="F267" s="44"/>
      <c r="G267" s="23"/>
      <c r="H267" s="44" t="s">
        <v>70</v>
      </c>
      <c r="I267" s="59"/>
      <c r="J267" s="25"/>
      <c r="K267" s="63"/>
      <c r="L267" s="64"/>
      <c r="M267" s="64"/>
      <c r="N267" s="65">
        <f t="shared" si="10"/>
        <v>0</v>
      </c>
      <c r="O267" s="64"/>
      <c r="P267" s="64"/>
      <c r="Q267" s="64"/>
      <c r="R267" s="65">
        <f t="shared" si="11"/>
        <v>0</v>
      </c>
      <c r="S267" s="64"/>
      <c r="T267" s="64"/>
      <c r="U267" s="64"/>
      <c r="V267" s="65">
        <f t="shared" si="12"/>
        <v>0</v>
      </c>
      <c r="W267" s="64">
        <f t="shared" si="13"/>
        <v>0</v>
      </c>
      <c r="X267" s="64" t="str">
        <f t="shared" si="14"/>
        <v/>
      </c>
      <c r="Y267" s="64" t="str">
        <f t="shared" si="15"/>
        <v/>
      </c>
      <c r="Z267" s="64" t="str">
        <f t="shared" si="16"/>
        <v/>
      </c>
      <c r="AA267" s="64" t="str">
        <f t="shared" si="17"/>
        <v/>
      </c>
      <c r="AB267" s="64" t="str">
        <f t="shared" si="18"/>
        <v/>
      </c>
      <c r="AC267" s="64" t="str">
        <f t="shared" si="19"/>
        <v/>
      </c>
      <c r="AD267" s="48"/>
      <c r="AE267" s="48"/>
      <c r="AF267" s="48"/>
      <c r="AG267" s="48"/>
      <c r="AH267" s="48"/>
      <c r="AI267" s="35"/>
      <c r="AJ267" s="49" t="s">
        <v>57</v>
      </c>
      <c r="AK267" s="72"/>
      <c r="AL267" s="17"/>
      <c r="AM267" s="17"/>
      <c r="AN267" s="73"/>
      <c r="AO267" s="17"/>
      <c r="AP267" s="17"/>
      <c r="AQ267" s="17"/>
      <c r="AR267" s="17"/>
      <c r="AS267" s="17"/>
      <c r="AT267" s="17"/>
      <c r="AX267">
        <v>1</v>
      </c>
    </row>
    <row r="268" spans="1:50" ht="24" customHeight="1">
      <c r="A268" s="42">
        <v>264</v>
      </c>
      <c r="B268" s="43">
        <v>42355</v>
      </c>
      <c r="C268" s="44"/>
      <c r="D268" s="44" t="s">
        <v>82</v>
      </c>
      <c r="E268" s="44">
        <v>2</v>
      </c>
      <c r="F268" s="44"/>
      <c r="G268" s="23"/>
      <c r="H268" s="44" t="s">
        <v>70</v>
      </c>
      <c r="I268" s="59"/>
      <c r="J268" s="25"/>
      <c r="K268" s="63"/>
      <c r="L268" s="64"/>
      <c r="M268" s="64"/>
      <c r="N268" s="65">
        <f t="shared" si="10"/>
        <v>0</v>
      </c>
      <c r="O268" s="64"/>
      <c r="P268" s="64"/>
      <c r="Q268" s="64"/>
      <c r="R268" s="65">
        <f t="shared" si="11"/>
        <v>0</v>
      </c>
      <c r="S268" s="64"/>
      <c r="T268" s="64"/>
      <c r="U268" s="64"/>
      <c r="V268" s="65">
        <f t="shared" si="12"/>
        <v>0</v>
      </c>
      <c r="W268" s="64">
        <f t="shared" si="13"/>
        <v>0</v>
      </c>
      <c r="X268" s="64" t="str">
        <f t="shared" si="14"/>
        <v/>
      </c>
      <c r="Y268" s="64" t="str">
        <f t="shared" si="15"/>
        <v/>
      </c>
      <c r="Z268" s="64" t="str">
        <f t="shared" si="16"/>
        <v/>
      </c>
      <c r="AA268" s="64" t="str">
        <f t="shared" si="17"/>
        <v/>
      </c>
      <c r="AB268" s="64" t="str">
        <f t="shared" si="18"/>
        <v/>
      </c>
      <c r="AC268" s="64" t="str">
        <f t="shared" si="19"/>
        <v/>
      </c>
      <c r="AD268" s="48"/>
      <c r="AE268" s="48"/>
      <c r="AF268" s="48"/>
      <c r="AG268" s="48"/>
      <c r="AH268" s="48"/>
      <c r="AI268" s="35"/>
      <c r="AJ268" s="49" t="s">
        <v>57</v>
      </c>
      <c r="AK268" s="72"/>
      <c r="AL268" s="17"/>
      <c r="AM268" s="17"/>
      <c r="AN268" s="73"/>
      <c r="AO268" s="17"/>
      <c r="AP268" s="17"/>
      <c r="AQ268" s="17"/>
      <c r="AR268" s="17"/>
      <c r="AS268" s="17"/>
      <c r="AT268" s="17"/>
      <c r="AX268">
        <v>1</v>
      </c>
    </row>
    <row r="269" spans="1:50" ht="24" customHeight="1">
      <c r="A269" s="42">
        <v>265</v>
      </c>
      <c r="B269" s="43">
        <v>42356</v>
      </c>
      <c r="C269" s="44"/>
      <c r="D269" s="44" t="s">
        <v>82</v>
      </c>
      <c r="E269" s="44">
        <v>1</v>
      </c>
      <c r="F269" s="44"/>
      <c r="G269" s="23"/>
      <c r="H269" s="44" t="s">
        <v>70</v>
      </c>
      <c r="I269" s="59"/>
      <c r="J269" s="25"/>
      <c r="K269" s="63"/>
      <c r="L269" s="64"/>
      <c r="M269" s="64"/>
      <c r="N269" s="65">
        <f t="shared" si="10"/>
        <v>0</v>
      </c>
      <c r="O269" s="64"/>
      <c r="P269" s="64"/>
      <c r="Q269" s="64"/>
      <c r="R269" s="65">
        <f t="shared" si="11"/>
        <v>0</v>
      </c>
      <c r="S269" s="64"/>
      <c r="T269" s="64"/>
      <c r="U269" s="64"/>
      <c r="V269" s="65">
        <f t="shared" si="12"/>
        <v>0</v>
      </c>
      <c r="W269" s="64">
        <f t="shared" si="13"/>
        <v>0</v>
      </c>
      <c r="X269" s="64" t="str">
        <f t="shared" si="14"/>
        <v/>
      </c>
      <c r="Y269" s="64" t="str">
        <f t="shared" si="15"/>
        <v/>
      </c>
      <c r="Z269" s="64" t="str">
        <f t="shared" si="16"/>
        <v/>
      </c>
      <c r="AA269" s="64" t="str">
        <f t="shared" si="17"/>
        <v/>
      </c>
      <c r="AB269" s="64" t="str">
        <f t="shared" si="18"/>
        <v/>
      </c>
      <c r="AC269" s="64" t="str">
        <f t="shared" si="19"/>
        <v/>
      </c>
      <c r="AD269" s="48"/>
      <c r="AE269" s="48"/>
      <c r="AF269" s="48"/>
      <c r="AG269" s="48"/>
      <c r="AH269" s="48"/>
      <c r="AI269" s="35"/>
      <c r="AJ269" s="49" t="s">
        <v>57</v>
      </c>
      <c r="AK269" s="72"/>
      <c r="AL269" s="17"/>
      <c r="AM269" s="17"/>
      <c r="AN269" s="73"/>
      <c r="AO269" s="17"/>
      <c r="AP269" s="17"/>
      <c r="AQ269" s="17"/>
      <c r="AR269" s="17"/>
      <c r="AS269" s="17"/>
      <c r="AT269" s="17"/>
      <c r="AX269">
        <v>1</v>
      </c>
    </row>
    <row r="270" spans="1:50" ht="24" customHeight="1">
      <c r="A270" s="42">
        <v>266</v>
      </c>
      <c r="B270" s="43">
        <v>42357</v>
      </c>
      <c r="C270" s="44"/>
      <c r="D270" s="44" t="s">
        <v>82</v>
      </c>
      <c r="E270" s="44">
        <v>2</v>
      </c>
      <c r="F270" s="44"/>
      <c r="G270" s="23"/>
      <c r="H270" s="44" t="s">
        <v>70</v>
      </c>
      <c r="I270" s="59"/>
      <c r="J270" s="25"/>
      <c r="K270" s="63"/>
      <c r="L270" s="64"/>
      <c r="M270" s="64"/>
      <c r="N270" s="65">
        <f t="shared" si="10"/>
        <v>0</v>
      </c>
      <c r="O270" s="64"/>
      <c r="P270" s="64"/>
      <c r="Q270" s="64"/>
      <c r="R270" s="65">
        <f t="shared" si="11"/>
        <v>0</v>
      </c>
      <c r="S270" s="64"/>
      <c r="T270" s="64"/>
      <c r="U270" s="64"/>
      <c r="V270" s="65">
        <f t="shared" si="12"/>
        <v>0</v>
      </c>
      <c r="W270" s="64">
        <f t="shared" si="13"/>
        <v>0</v>
      </c>
      <c r="X270" s="64" t="str">
        <f t="shared" si="14"/>
        <v/>
      </c>
      <c r="Y270" s="64" t="str">
        <f t="shared" si="15"/>
        <v/>
      </c>
      <c r="Z270" s="64" t="str">
        <f t="shared" si="16"/>
        <v/>
      </c>
      <c r="AA270" s="64" t="str">
        <f t="shared" si="17"/>
        <v/>
      </c>
      <c r="AB270" s="64" t="str">
        <f t="shared" si="18"/>
        <v/>
      </c>
      <c r="AC270" s="64" t="str">
        <f t="shared" si="19"/>
        <v/>
      </c>
      <c r="AD270" s="48"/>
      <c r="AE270" s="48"/>
      <c r="AF270" s="48"/>
      <c r="AG270" s="48"/>
      <c r="AH270" s="48"/>
      <c r="AI270" s="35"/>
      <c r="AJ270" s="49" t="s">
        <v>57</v>
      </c>
      <c r="AK270" s="72"/>
      <c r="AL270" s="17"/>
      <c r="AM270" s="17"/>
      <c r="AN270" s="73"/>
      <c r="AO270" s="17"/>
      <c r="AP270" s="17"/>
      <c r="AQ270" s="17"/>
      <c r="AR270" s="17"/>
      <c r="AS270" s="17"/>
      <c r="AT270" s="17"/>
      <c r="AX270">
        <v>1</v>
      </c>
    </row>
    <row r="271" spans="1:50" ht="24" customHeight="1">
      <c r="A271" s="42">
        <v>267</v>
      </c>
      <c r="B271" s="43">
        <v>42358</v>
      </c>
      <c r="C271" s="44"/>
      <c r="D271" s="44" t="s">
        <v>82</v>
      </c>
      <c r="E271" s="44">
        <v>1</v>
      </c>
      <c r="F271" s="44"/>
      <c r="G271" s="23"/>
      <c r="H271" s="44" t="s">
        <v>70</v>
      </c>
      <c r="I271" s="59"/>
      <c r="J271" s="25"/>
      <c r="K271" s="63"/>
      <c r="L271" s="64"/>
      <c r="M271" s="64"/>
      <c r="N271" s="65">
        <f t="shared" si="10"/>
        <v>0</v>
      </c>
      <c r="O271" s="64"/>
      <c r="P271" s="64"/>
      <c r="Q271" s="64"/>
      <c r="R271" s="65">
        <f t="shared" si="11"/>
        <v>0</v>
      </c>
      <c r="S271" s="64"/>
      <c r="T271" s="64"/>
      <c r="U271" s="64"/>
      <c r="V271" s="65">
        <f t="shared" si="12"/>
        <v>0</v>
      </c>
      <c r="W271" s="64">
        <f t="shared" si="13"/>
        <v>0</v>
      </c>
      <c r="X271" s="64" t="str">
        <f t="shared" si="14"/>
        <v/>
      </c>
      <c r="Y271" s="64" t="str">
        <f t="shared" si="15"/>
        <v/>
      </c>
      <c r="Z271" s="64" t="str">
        <f t="shared" si="16"/>
        <v/>
      </c>
      <c r="AA271" s="64" t="str">
        <f t="shared" si="17"/>
        <v/>
      </c>
      <c r="AB271" s="64" t="str">
        <f t="shared" si="18"/>
        <v/>
      </c>
      <c r="AC271" s="64" t="str">
        <f t="shared" si="19"/>
        <v/>
      </c>
      <c r="AD271" s="48"/>
      <c r="AE271" s="48"/>
      <c r="AF271" s="48"/>
      <c r="AG271" s="48"/>
      <c r="AH271" s="48"/>
      <c r="AI271" s="35"/>
      <c r="AJ271" s="49" t="s">
        <v>57</v>
      </c>
      <c r="AK271" s="72"/>
      <c r="AL271" s="17"/>
      <c r="AM271" s="17"/>
      <c r="AN271" s="73"/>
      <c r="AO271" s="17"/>
      <c r="AP271" s="17"/>
      <c r="AQ271" s="17"/>
      <c r="AR271" s="17"/>
      <c r="AS271" s="17"/>
      <c r="AT271" s="17"/>
      <c r="AX271">
        <v>1</v>
      </c>
    </row>
    <row r="272" spans="1:50" ht="24" customHeight="1">
      <c r="A272" s="42">
        <v>268</v>
      </c>
      <c r="B272" s="43">
        <v>42359</v>
      </c>
      <c r="C272" s="44"/>
      <c r="D272" s="44" t="s">
        <v>82</v>
      </c>
      <c r="E272" s="44">
        <v>2</v>
      </c>
      <c r="F272" s="44"/>
      <c r="G272" s="23"/>
      <c r="H272" s="44" t="s">
        <v>70</v>
      </c>
      <c r="I272" s="59"/>
      <c r="J272" s="25"/>
      <c r="K272" s="63"/>
      <c r="L272" s="64"/>
      <c r="M272" s="64"/>
      <c r="N272" s="65">
        <f t="shared" si="10"/>
        <v>0</v>
      </c>
      <c r="O272" s="64"/>
      <c r="P272" s="64"/>
      <c r="Q272" s="64"/>
      <c r="R272" s="65">
        <f t="shared" si="11"/>
        <v>0</v>
      </c>
      <c r="S272" s="64"/>
      <c r="T272" s="64"/>
      <c r="U272" s="64"/>
      <c r="V272" s="65">
        <f t="shared" si="12"/>
        <v>0</v>
      </c>
      <c r="W272" s="64">
        <f t="shared" si="13"/>
        <v>0</v>
      </c>
      <c r="X272" s="64" t="str">
        <f t="shared" si="14"/>
        <v/>
      </c>
      <c r="Y272" s="64" t="str">
        <f t="shared" si="15"/>
        <v/>
      </c>
      <c r="Z272" s="64" t="str">
        <f t="shared" si="16"/>
        <v/>
      </c>
      <c r="AA272" s="64" t="str">
        <f t="shared" si="17"/>
        <v/>
      </c>
      <c r="AB272" s="64" t="str">
        <f t="shared" si="18"/>
        <v/>
      </c>
      <c r="AC272" s="64" t="str">
        <f t="shared" si="19"/>
        <v/>
      </c>
      <c r="AD272" s="48"/>
      <c r="AE272" s="48"/>
      <c r="AF272" s="48"/>
      <c r="AG272" s="48"/>
      <c r="AH272" s="48"/>
      <c r="AI272" s="35"/>
      <c r="AJ272" s="49" t="s">
        <v>57</v>
      </c>
      <c r="AK272" s="72"/>
      <c r="AL272" s="17"/>
      <c r="AM272" s="17"/>
      <c r="AN272" s="73"/>
      <c r="AO272" s="17"/>
      <c r="AP272" s="17"/>
      <c r="AQ272" s="17"/>
      <c r="AR272" s="17"/>
      <c r="AS272" s="17"/>
      <c r="AT272" s="17"/>
      <c r="AX272">
        <v>1</v>
      </c>
    </row>
    <row r="273" spans="1:50" ht="24" customHeight="1">
      <c r="A273" s="42">
        <v>269</v>
      </c>
      <c r="B273" s="43">
        <v>42360</v>
      </c>
      <c r="C273" s="44"/>
      <c r="D273" s="44" t="s">
        <v>82</v>
      </c>
      <c r="E273" s="44">
        <v>1</v>
      </c>
      <c r="F273" s="44"/>
      <c r="G273" s="23"/>
      <c r="H273" s="44" t="s">
        <v>70</v>
      </c>
      <c r="I273" s="59"/>
      <c r="J273" s="25"/>
      <c r="K273" s="63"/>
      <c r="L273" s="64"/>
      <c r="M273" s="64"/>
      <c r="N273" s="65">
        <f t="shared" si="10"/>
        <v>0</v>
      </c>
      <c r="O273" s="64"/>
      <c r="P273" s="64"/>
      <c r="Q273" s="64"/>
      <c r="R273" s="65">
        <f t="shared" si="11"/>
        <v>0</v>
      </c>
      <c r="S273" s="64"/>
      <c r="T273" s="64"/>
      <c r="U273" s="64"/>
      <c r="V273" s="65">
        <f t="shared" si="12"/>
        <v>0</v>
      </c>
      <c r="W273" s="64">
        <f t="shared" si="13"/>
        <v>0</v>
      </c>
      <c r="X273" s="64" t="str">
        <f t="shared" si="14"/>
        <v/>
      </c>
      <c r="Y273" s="64" t="str">
        <f t="shared" si="15"/>
        <v/>
      </c>
      <c r="Z273" s="64" t="str">
        <f t="shared" si="16"/>
        <v/>
      </c>
      <c r="AA273" s="64" t="str">
        <f t="shared" si="17"/>
        <v/>
      </c>
      <c r="AB273" s="64" t="str">
        <f t="shared" si="18"/>
        <v/>
      </c>
      <c r="AC273" s="64" t="str">
        <f t="shared" si="19"/>
        <v/>
      </c>
      <c r="AD273" s="48"/>
      <c r="AE273" s="48"/>
      <c r="AF273" s="48"/>
      <c r="AG273" s="48"/>
      <c r="AH273" s="48"/>
      <c r="AI273" s="35"/>
      <c r="AJ273" s="49" t="s">
        <v>57</v>
      </c>
      <c r="AK273" s="72"/>
      <c r="AL273" s="17"/>
      <c r="AM273" s="17"/>
      <c r="AN273" s="73"/>
      <c r="AO273" s="17"/>
      <c r="AP273" s="17"/>
      <c r="AQ273" s="17"/>
      <c r="AR273" s="17"/>
      <c r="AS273" s="17"/>
      <c r="AT273" s="17"/>
      <c r="AX273">
        <v>1</v>
      </c>
    </row>
    <row r="274" spans="1:50" ht="24" customHeight="1">
      <c r="A274" s="42">
        <v>270</v>
      </c>
      <c r="B274" s="43">
        <v>42361</v>
      </c>
      <c r="C274" s="44"/>
      <c r="D274" s="44" t="s">
        <v>82</v>
      </c>
      <c r="E274" s="44">
        <v>2</v>
      </c>
      <c r="F274" s="44"/>
      <c r="G274" s="23"/>
      <c r="H274" s="44" t="s">
        <v>70</v>
      </c>
      <c r="I274" s="59"/>
      <c r="J274" s="25"/>
      <c r="K274" s="63"/>
      <c r="L274" s="64"/>
      <c r="M274" s="64"/>
      <c r="N274" s="65">
        <f t="shared" si="10"/>
        <v>0</v>
      </c>
      <c r="O274" s="64"/>
      <c r="P274" s="64"/>
      <c r="Q274" s="64"/>
      <c r="R274" s="65">
        <f t="shared" si="11"/>
        <v>0</v>
      </c>
      <c r="S274" s="64"/>
      <c r="T274" s="64"/>
      <c r="U274" s="64"/>
      <c r="V274" s="65">
        <f t="shared" si="12"/>
        <v>0</v>
      </c>
      <c r="W274" s="64">
        <f t="shared" si="13"/>
        <v>0</v>
      </c>
      <c r="X274" s="64" t="str">
        <f t="shared" si="14"/>
        <v/>
      </c>
      <c r="Y274" s="64" t="str">
        <f t="shared" si="15"/>
        <v/>
      </c>
      <c r="Z274" s="64" t="str">
        <f t="shared" si="16"/>
        <v/>
      </c>
      <c r="AA274" s="64" t="str">
        <f t="shared" si="17"/>
        <v/>
      </c>
      <c r="AB274" s="64" t="str">
        <f t="shared" si="18"/>
        <v/>
      </c>
      <c r="AC274" s="64" t="str">
        <f t="shared" si="19"/>
        <v/>
      </c>
      <c r="AD274" s="48"/>
      <c r="AE274" s="48"/>
      <c r="AF274" s="48"/>
      <c r="AG274" s="48"/>
      <c r="AH274" s="48"/>
      <c r="AI274" s="35"/>
      <c r="AJ274" s="49" t="s">
        <v>57</v>
      </c>
      <c r="AK274" s="72"/>
      <c r="AL274" s="17"/>
      <c r="AM274" s="17"/>
      <c r="AN274" s="73"/>
      <c r="AO274" s="17"/>
      <c r="AP274" s="17"/>
      <c r="AQ274" s="17"/>
      <c r="AR274" s="17"/>
      <c r="AS274" s="17"/>
      <c r="AT274" s="17"/>
      <c r="AX274">
        <v>1</v>
      </c>
    </row>
    <row r="275" spans="1:50" ht="24" customHeight="1">
      <c r="A275" s="42">
        <v>271</v>
      </c>
      <c r="B275" s="43">
        <v>42362</v>
      </c>
      <c r="C275" s="44"/>
      <c r="D275" s="44" t="s">
        <v>82</v>
      </c>
      <c r="E275" s="44">
        <v>1</v>
      </c>
      <c r="F275" s="44"/>
      <c r="G275" s="23"/>
      <c r="H275" s="44" t="s">
        <v>70</v>
      </c>
      <c r="I275" s="59"/>
      <c r="J275" s="25"/>
      <c r="K275" s="63"/>
      <c r="L275" s="64"/>
      <c r="M275" s="64"/>
      <c r="N275" s="65">
        <f t="shared" si="10"/>
        <v>0</v>
      </c>
      <c r="O275" s="64"/>
      <c r="P275" s="64"/>
      <c r="Q275" s="64"/>
      <c r="R275" s="65">
        <f t="shared" si="11"/>
        <v>0</v>
      </c>
      <c r="S275" s="64"/>
      <c r="T275" s="64"/>
      <c r="U275" s="64"/>
      <c r="V275" s="65">
        <f t="shared" si="12"/>
        <v>0</v>
      </c>
      <c r="W275" s="64">
        <f t="shared" si="13"/>
        <v>0</v>
      </c>
      <c r="X275" s="64" t="str">
        <f t="shared" si="14"/>
        <v/>
      </c>
      <c r="Y275" s="64" t="str">
        <f t="shared" si="15"/>
        <v/>
      </c>
      <c r="Z275" s="64" t="str">
        <f t="shared" si="16"/>
        <v/>
      </c>
      <c r="AA275" s="64" t="str">
        <f t="shared" si="17"/>
        <v/>
      </c>
      <c r="AB275" s="64" t="str">
        <f t="shared" si="18"/>
        <v/>
      </c>
      <c r="AC275" s="64" t="str">
        <f t="shared" si="19"/>
        <v/>
      </c>
      <c r="AD275" s="48"/>
      <c r="AE275" s="48"/>
      <c r="AF275" s="48"/>
      <c r="AG275" s="48"/>
      <c r="AH275" s="48"/>
      <c r="AI275" s="35"/>
      <c r="AJ275" s="49" t="s">
        <v>57</v>
      </c>
      <c r="AK275" s="72"/>
      <c r="AL275" s="17"/>
      <c r="AM275" s="17"/>
      <c r="AN275" s="73"/>
      <c r="AO275" s="17"/>
      <c r="AP275" s="17"/>
      <c r="AQ275" s="17"/>
      <c r="AR275" s="17"/>
      <c r="AS275" s="17"/>
      <c r="AT275" s="17"/>
      <c r="AX275">
        <v>1</v>
      </c>
    </row>
    <row r="276" spans="1:50" ht="24" customHeight="1">
      <c r="A276" s="42">
        <v>272</v>
      </c>
      <c r="B276" s="43">
        <v>42363</v>
      </c>
      <c r="C276" s="44"/>
      <c r="D276" s="44" t="s">
        <v>82</v>
      </c>
      <c r="E276" s="44">
        <v>2</v>
      </c>
      <c r="F276" s="44"/>
      <c r="G276" s="23"/>
      <c r="H276" s="44" t="s">
        <v>70</v>
      </c>
      <c r="I276" s="59"/>
      <c r="J276" s="25"/>
      <c r="K276" s="63"/>
      <c r="L276" s="64"/>
      <c r="M276" s="64"/>
      <c r="N276" s="65">
        <f t="shared" si="10"/>
        <v>0</v>
      </c>
      <c r="O276" s="64"/>
      <c r="P276" s="64"/>
      <c r="Q276" s="64"/>
      <c r="R276" s="65">
        <f t="shared" si="11"/>
        <v>0</v>
      </c>
      <c r="S276" s="64"/>
      <c r="T276" s="64"/>
      <c r="U276" s="64"/>
      <c r="V276" s="65">
        <f t="shared" si="12"/>
        <v>0</v>
      </c>
      <c r="W276" s="64">
        <f t="shared" si="13"/>
        <v>0</v>
      </c>
      <c r="X276" s="64" t="str">
        <f t="shared" si="14"/>
        <v/>
      </c>
      <c r="Y276" s="64" t="str">
        <f t="shared" si="15"/>
        <v/>
      </c>
      <c r="Z276" s="64" t="str">
        <f t="shared" si="16"/>
        <v/>
      </c>
      <c r="AA276" s="64" t="str">
        <f t="shared" si="17"/>
        <v/>
      </c>
      <c r="AB276" s="64" t="str">
        <f t="shared" si="18"/>
        <v/>
      </c>
      <c r="AC276" s="64" t="str">
        <f t="shared" si="19"/>
        <v/>
      </c>
      <c r="AD276" s="48"/>
      <c r="AE276" s="48"/>
      <c r="AF276" s="48"/>
      <c r="AG276" s="48"/>
      <c r="AH276" s="48"/>
      <c r="AI276" s="35"/>
      <c r="AJ276" s="49" t="s">
        <v>57</v>
      </c>
      <c r="AK276" s="72"/>
      <c r="AL276" s="17"/>
      <c r="AM276" s="17"/>
      <c r="AN276" s="73"/>
      <c r="AO276" s="17"/>
      <c r="AP276" s="17"/>
      <c r="AQ276" s="17"/>
      <c r="AR276" s="17"/>
      <c r="AS276" s="17"/>
      <c r="AT276" s="17"/>
      <c r="AX276">
        <v>1</v>
      </c>
    </row>
    <row r="277" spans="1:50" ht="24" customHeight="1">
      <c r="A277" s="42">
        <v>273</v>
      </c>
      <c r="B277" s="43">
        <v>42364</v>
      </c>
      <c r="C277" s="44"/>
      <c r="D277" s="44" t="s">
        <v>82</v>
      </c>
      <c r="E277" s="44">
        <v>1</v>
      </c>
      <c r="F277" s="44"/>
      <c r="G277" s="23"/>
      <c r="H277" s="44" t="s">
        <v>70</v>
      </c>
      <c r="I277" s="59"/>
      <c r="J277" s="25"/>
      <c r="K277" s="63"/>
      <c r="L277" s="64"/>
      <c r="M277" s="64"/>
      <c r="N277" s="65">
        <f t="shared" si="10"/>
        <v>0</v>
      </c>
      <c r="O277" s="64"/>
      <c r="P277" s="64"/>
      <c r="Q277" s="64"/>
      <c r="R277" s="65">
        <f t="shared" si="11"/>
        <v>0</v>
      </c>
      <c r="S277" s="64"/>
      <c r="T277" s="64"/>
      <c r="U277" s="64"/>
      <c r="V277" s="65">
        <f t="shared" si="12"/>
        <v>0</v>
      </c>
      <c r="W277" s="64">
        <f t="shared" si="13"/>
        <v>0</v>
      </c>
      <c r="X277" s="64" t="str">
        <f t="shared" si="14"/>
        <v/>
      </c>
      <c r="Y277" s="64" t="str">
        <f t="shared" si="15"/>
        <v/>
      </c>
      <c r="Z277" s="64" t="str">
        <f t="shared" si="16"/>
        <v/>
      </c>
      <c r="AA277" s="64" t="str">
        <f t="shared" si="17"/>
        <v/>
      </c>
      <c r="AB277" s="64" t="str">
        <f t="shared" si="18"/>
        <v/>
      </c>
      <c r="AC277" s="64" t="str">
        <f t="shared" si="19"/>
        <v/>
      </c>
      <c r="AD277" s="48"/>
      <c r="AE277" s="48"/>
      <c r="AF277" s="48"/>
      <c r="AG277" s="48"/>
      <c r="AH277" s="48"/>
      <c r="AI277" s="35"/>
      <c r="AJ277" s="49" t="s">
        <v>57</v>
      </c>
      <c r="AK277" s="72"/>
      <c r="AL277" s="17"/>
      <c r="AM277" s="17"/>
      <c r="AN277" s="73"/>
      <c r="AO277" s="17"/>
      <c r="AP277" s="17"/>
      <c r="AQ277" s="17"/>
      <c r="AR277" s="17"/>
      <c r="AS277" s="17"/>
      <c r="AT277" s="17"/>
      <c r="AX277">
        <v>1</v>
      </c>
    </row>
    <row r="278" spans="1:50" ht="24" customHeight="1">
      <c r="A278" s="42">
        <v>274</v>
      </c>
      <c r="B278" s="43">
        <v>42365</v>
      </c>
      <c r="C278" s="44"/>
      <c r="D278" s="44" t="s">
        <v>82</v>
      </c>
      <c r="E278" s="44">
        <v>2</v>
      </c>
      <c r="F278" s="44"/>
      <c r="G278" s="23"/>
      <c r="H278" s="44" t="s">
        <v>70</v>
      </c>
      <c r="I278" s="59"/>
      <c r="J278" s="25"/>
      <c r="K278" s="63"/>
      <c r="L278" s="64"/>
      <c r="M278" s="64"/>
      <c r="N278" s="65">
        <f t="shared" si="10"/>
        <v>0</v>
      </c>
      <c r="O278" s="64"/>
      <c r="P278" s="64"/>
      <c r="Q278" s="64"/>
      <c r="R278" s="65">
        <f t="shared" si="11"/>
        <v>0</v>
      </c>
      <c r="S278" s="64"/>
      <c r="T278" s="64"/>
      <c r="U278" s="64"/>
      <c r="V278" s="65">
        <f t="shared" si="12"/>
        <v>0</v>
      </c>
      <c r="W278" s="64">
        <f t="shared" si="13"/>
        <v>0</v>
      </c>
      <c r="X278" s="64" t="str">
        <f t="shared" si="14"/>
        <v/>
      </c>
      <c r="Y278" s="64" t="str">
        <f t="shared" si="15"/>
        <v/>
      </c>
      <c r="Z278" s="64" t="str">
        <f t="shared" si="16"/>
        <v/>
      </c>
      <c r="AA278" s="64" t="str">
        <f t="shared" si="17"/>
        <v/>
      </c>
      <c r="AB278" s="64" t="str">
        <f t="shared" si="18"/>
        <v/>
      </c>
      <c r="AC278" s="64" t="str">
        <f t="shared" si="19"/>
        <v/>
      </c>
      <c r="AD278" s="48"/>
      <c r="AE278" s="48"/>
      <c r="AF278" s="48"/>
      <c r="AG278" s="48"/>
      <c r="AH278" s="48"/>
      <c r="AI278" s="35"/>
      <c r="AJ278" s="49" t="s">
        <v>57</v>
      </c>
      <c r="AK278" s="72"/>
      <c r="AL278" s="17"/>
      <c r="AM278" s="17"/>
      <c r="AN278" s="73"/>
      <c r="AO278" s="17"/>
      <c r="AP278" s="17"/>
      <c r="AQ278" s="17"/>
      <c r="AR278" s="17"/>
      <c r="AS278" s="17"/>
      <c r="AT278" s="17"/>
      <c r="AX278">
        <v>1</v>
      </c>
    </row>
    <row r="279" spans="1:50" ht="24" customHeight="1">
      <c r="A279" s="42">
        <v>275</v>
      </c>
      <c r="B279" s="43">
        <v>42366</v>
      </c>
      <c r="C279" s="44"/>
      <c r="D279" s="44" t="s">
        <v>82</v>
      </c>
      <c r="E279" s="44">
        <v>1</v>
      </c>
      <c r="F279" s="44"/>
      <c r="G279" s="23"/>
      <c r="H279" s="44" t="s">
        <v>70</v>
      </c>
      <c r="I279" s="59"/>
      <c r="J279" s="25"/>
      <c r="K279" s="63"/>
      <c r="L279" s="64"/>
      <c r="M279" s="64"/>
      <c r="N279" s="65">
        <f t="shared" si="10"/>
        <v>0</v>
      </c>
      <c r="O279" s="64"/>
      <c r="P279" s="64"/>
      <c r="Q279" s="64"/>
      <c r="R279" s="65">
        <f t="shared" si="11"/>
        <v>0</v>
      </c>
      <c r="S279" s="64"/>
      <c r="T279" s="64"/>
      <c r="U279" s="64"/>
      <c r="V279" s="65">
        <f t="shared" si="12"/>
        <v>0</v>
      </c>
      <c r="W279" s="64">
        <f t="shared" si="13"/>
        <v>0</v>
      </c>
      <c r="X279" s="64" t="str">
        <f t="shared" si="14"/>
        <v/>
      </c>
      <c r="Y279" s="64" t="str">
        <f t="shared" si="15"/>
        <v/>
      </c>
      <c r="Z279" s="64" t="str">
        <f t="shared" si="16"/>
        <v/>
      </c>
      <c r="AA279" s="64" t="str">
        <f t="shared" si="17"/>
        <v/>
      </c>
      <c r="AB279" s="64" t="str">
        <f t="shared" si="18"/>
        <v/>
      </c>
      <c r="AC279" s="64" t="str">
        <f t="shared" si="19"/>
        <v/>
      </c>
      <c r="AD279" s="48"/>
      <c r="AE279" s="48"/>
      <c r="AF279" s="48"/>
      <c r="AG279" s="48"/>
      <c r="AH279" s="48"/>
      <c r="AI279" s="35"/>
      <c r="AJ279" s="49" t="s">
        <v>57</v>
      </c>
      <c r="AK279" s="72"/>
      <c r="AL279" s="17"/>
      <c r="AM279" s="17"/>
      <c r="AN279" s="73"/>
      <c r="AO279" s="17"/>
      <c r="AP279" s="17"/>
      <c r="AQ279" s="17"/>
      <c r="AR279" s="17"/>
      <c r="AS279" s="17"/>
      <c r="AT279" s="17"/>
      <c r="AX279">
        <v>1</v>
      </c>
    </row>
    <row r="280" spans="1:50" ht="24" customHeight="1">
      <c r="A280" s="42">
        <v>276</v>
      </c>
      <c r="B280" s="43">
        <v>42367</v>
      </c>
      <c r="C280" s="44"/>
      <c r="D280" s="44" t="s">
        <v>82</v>
      </c>
      <c r="E280" s="44">
        <v>2</v>
      </c>
      <c r="F280" s="44"/>
      <c r="G280" s="23"/>
      <c r="H280" s="44" t="s">
        <v>70</v>
      </c>
      <c r="I280" s="59"/>
      <c r="J280" s="25"/>
      <c r="K280" s="63"/>
      <c r="L280" s="64"/>
      <c r="M280" s="64"/>
      <c r="N280" s="65">
        <f t="shared" si="10"/>
        <v>0</v>
      </c>
      <c r="O280" s="64"/>
      <c r="P280" s="64"/>
      <c r="Q280" s="64"/>
      <c r="R280" s="65">
        <f t="shared" si="11"/>
        <v>0</v>
      </c>
      <c r="S280" s="64"/>
      <c r="T280" s="64"/>
      <c r="U280" s="64"/>
      <c r="V280" s="65">
        <f t="shared" si="12"/>
        <v>0</v>
      </c>
      <c r="W280" s="64">
        <f t="shared" si="13"/>
        <v>0</v>
      </c>
      <c r="X280" s="64" t="str">
        <f t="shared" si="14"/>
        <v/>
      </c>
      <c r="Y280" s="64" t="str">
        <f t="shared" si="15"/>
        <v/>
      </c>
      <c r="Z280" s="64" t="str">
        <f t="shared" si="16"/>
        <v/>
      </c>
      <c r="AA280" s="64" t="str">
        <f t="shared" si="17"/>
        <v/>
      </c>
      <c r="AB280" s="64" t="str">
        <f t="shared" si="18"/>
        <v/>
      </c>
      <c r="AC280" s="64" t="str">
        <f t="shared" si="19"/>
        <v/>
      </c>
      <c r="AD280" s="48"/>
      <c r="AE280" s="48"/>
      <c r="AF280" s="48"/>
      <c r="AG280" s="48"/>
      <c r="AH280" s="48"/>
      <c r="AI280" s="35"/>
      <c r="AJ280" s="49" t="s">
        <v>57</v>
      </c>
      <c r="AK280" s="72"/>
      <c r="AL280" s="17"/>
      <c r="AM280" s="17"/>
      <c r="AN280" s="73"/>
      <c r="AO280" s="17"/>
      <c r="AP280" s="17"/>
      <c r="AQ280" s="17"/>
      <c r="AR280" s="17"/>
      <c r="AS280" s="17"/>
      <c r="AT280" s="17"/>
      <c r="AX280">
        <v>1</v>
      </c>
    </row>
    <row r="281" spans="1:50" ht="24" customHeight="1">
      <c r="A281" s="42">
        <v>277</v>
      </c>
      <c r="B281" s="43">
        <v>42368</v>
      </c>
      <c r="C281" s="44"/>
      <c r="D281" s="44" t="s">
        <v>82</v>
      </c>
      <c r="E281" s="44">
        <v>1</v>
      </c>
      <c r="F281" s="44"/>
      <c r="G281" s="23"/>
      <c r="H281" s="44" t="s">
        <v>70</v>
      </c>
      <c r="I281" s="59"/>
      <c r="J281" s="25"/>
      <c r="K281" s="63"/>
      <c r="L281" s="64"/>
      <c r="M281" s="64"/>
      <c r="N281" s="65">
        <f t="shared" si="10"/>
        <v>0</v>
      </c>
      <c r="O281" s="64"/>
      <c r="P281" s="64"/>
      <c r="Q281" s="64"/>
      <c r="R281" s="65">
        <f t="shared" si="11"/>
        <v>0</v>
      </c>
      <c r="S281" s="64"/>
      <c r="T281" s="64"/>
      <c r="U281" s="64"/>
      <c r="V281" s="65">
        <f t="shared" si="12"/>
        <v>0</v>
      </c>
      <c r="W281" s="64">
        <f t="shared" si="13"/>
        <v>0</v>
      </c>
      <c r="X281" s="64" t="str">
        <f t="shared" si="14"/>
        <v/>
      </c>
      <c r="Y281" s="64" t="str">
        <f t="shared" si="15"/>
        <v/>
      </c>
      <c r="Z281" s="64" t="str">
        <f t="shared" si="16"/>
        <v/>
      </c>
      <c r="AA281" s="64" t="str">
        <f t="shared" si="17"/>
        <v/>
      </c>
      <c r="AB281" s="64" t="str">
        <f t="shared" si="18"/>
        <v/>
      </c>
      <c r="AC281" s="64" t="str">
        <f t="shared" si="19"/>
        <v/>
      </c>
      <c r="AD281" s="48"/>
      <c r="AE281" s="48"/>
      <c r="AF281" s="48"/>
      <c r="AG281" s="48"/>
      <c r="AH281" s="48"/>
      <c r="AI281" s="35"/>
      <c r="AJ281" s="49" t="s">
        <v>57</v>
      </c>
      <c r="AK281" s="72"/>
      <c r="AL281" s="17"/>
      <c r="AM281" s="17"/>
      <c r="AN281" s="73"/>
      <c r="AO281" s="17"/>
      <c r="AP281" s="17"/>
      <c r="AQ281" s="17"/>
      <c r="AR281" s="17"/>
      <c r="AS281" s="17"/>
      <c r="AT281" s="17"/>
      <c r="AX281">
        <v>1</v>
      </c>
    </row>
    <row r="282" spans="1:50" ht="24" customHeight="1">
      <c r="A282" s="42">
        <v>278</v>
      </c>
      <c r="B282" s="43">
        <v>42369</v>
      </c>
      <c r="C282" s="44"/>
      <c r="D282" s="44" t="s">
        <v>82</v>
      </c>
      <c r="E282" s="44">
        <v>2</v>
      </c>
      <c r="F282" s="44"/>
      <c r="G282" s="23"/>
      <c r="H282" s="44" t="s">
        <v>70</v>
      </c>
      <c r="I282" s="59"/>
      <c r="J282" s="25"/>
      <c r="K282" s="63"/>
      <c r="L282" s="64"/>
      <c r="M282" s="64"/>
      <c r="N282" s="65">
        <f t="shared" si="10"/>
        <v>0</v>
      </c>
      <c r="O282" s="64"/>
      <c r="P282" s="64"/>
      <c r="Q282" s="64"/>
      <c r="R282" s="65">
        <f t="shared" si="11"/>
        <v>0</v>
      </c>
      <c r="S282" s="64"/>
      <c r="T282" s="64"/>
      <c r="U282" s="64"/>
      <c r="V282" s="65">
        <f t="shared" si="12"/>
        <v>0</v>
      </c>
      <c r="W282" s="64">
        <f t="shared" si="13"/>
        <v>0</v>
      </c>
      <c r="X282" s="64" t="str">
        <f t="shared" si="14"/>
        <v/>
      </c>
      <c r="Y282" s="64" t="str">
        <f t="shared" si="15"/>
        <v/>
      </c>
      <c r="Z282" s="64" t="str">
        <f t="shared" si="16"/>
        <v/>
      </c>
      <c r="AA282" s="64" t="str">
        <f t="shared" si="17"/>
        <v/>
      </c>
      <c r="AB282" s="64" t="str">
        <f t="shared" si="18"/>
        <v/>
      </c>
      <c r="AC282" s="64" t="str">
        <f t="shared" si="19"/>
        <v/>
      </c>
      <c r="AD282" s="48"/>
      <c r="AE282" s="48"/>
      <c r="AF282" s="48"/>
      <c r="AG282" s="48"/>
      <c r="AH282" s="48"/>
      <c r="AI282" s="35"/>
      <c r="AJ282" s="49" t="s">
        <v>57</v>
      </c>
      <c r="AK282" s="72"/>
      <c r="AL282" s="17"/>
      <c r="AM282" s="17"/>
      <c r="AN282" s="73"/>
      <c r="AO282" s="17"/>
      <c r="AP282" s="17"/>
      <c r="AQ282" s="17"/>
      <c r="AR282" s="17"/>
      <c r="AS282" s="17"/>
      <c r="AT282" s="17"/>
      <c r="AX282">
        <v>1</v>
      </c>
    </row>
    <row r="283" spans="1:50" ht="24" customHeight="1">
      <c r="A283" s="42">
        <v>279</v>
      </c>
      <c r="B283" s="43">
        <v>42369</v>
      </c>
      <c r="C283" s="44"/>
      <c r="D283" s="44" t="s">
        <v>82</v>
      </c>
      <c r="E283" s="44">
        <v>1</v>
      </c>
      <c r="F283" s="44"/>
      <c r="G283" s="23"/>
      <c r="H283" s="44" t="s">
        <v>70</v>
      </c>
      <c r="I283" s="59"/>
      <c r="J283" s="25"/>
      <c r="K283" s="63"/>
      <c r="L283" s="64"/>
      <c r="M283" s="64"/>
      <c r="N283" s="65">
        <f t="shared" si="10"/>
        <v>0</v>
      </c>
      <c r="O283" s="64"/>
      <c r="P283" s="64"/>
      <c r="Q283" s="64"/>
      <c r="R283" s="65">
        <f t="shared" si="11"/>
        <v>0</v>
      </c>
      <c r="S283" s="64"/>
      <c r="T283" s="64"/>
      <c r="U283" s="64"/>
      <c r="V283" s="65">
        <f t="shared" si="12"/>
        <v>0</v>
      </c>
      <c r="W283" s="64">
        <f t="shared" si="13"/>
        <v>0</v>
      </c>
      <c r="X283" s="64" t="str">
        <f t="shared" si="14"/>
        <v/>
      </c>
      <c r="Y283" s="64" t="str">
        <f t="shared" si="15"/>
        <v/>
      </c>
      <c r="Z283" s="64" t="str">
        <f t="shared" si="16"/>
        <v/>
      </c>
      <c r="AA283" s="64" t="str">
        <f t="shared" si="17"/>
        <v/>
      </c>
      <c r="AB283" s="64" t="str">
        <f t="shared" si="18"/>
        <v/>
      </c>
      <c r="AC283" s="64" t="str">
        <f t="shared" si="19"/>
        <v/>
      </c>
      <c r="AD283" s="48"/>
      <c r="AE283" s="48"/>
      <c r="AF283" s="48"/>
      <c r="AG283" s="48"/>
      <c r="AH283" s="48"/>
      <c r="AI283" s="35"/>
      <c r="AJ283" s="49" t="s">
        <v>57</v>
      </c>
      <c r="AK283" s="72"/>
      <c r="AL283" s="17"/>
      <c r="AM283" s="17"/>
      <c r="AN283" s="73"/>
      <c r="AO283" s="17"/>
      <c r="AP283" s="17"/>
      <c r="AQ283" s="17"/>
      <c r="AR283" s="17"/>
      <c r="AS283" s="17"/>
      <c r="AT283" s="17"/>
      <c r="AX283">
        <v>1</v>
      </c>
    </row>
    <row r="284" spans="1:50" ht="24" customHeight="1">
      <c r="A284" s="42">
        <v>280</v>
      </c>
      <c r="B284" s="43">
        <v>42369</v>
      </c>
      <c r="C284" s="44"/>
      <c r="D284" s="44" t="s">
        <v>82</v>
      </c>
      <c r="E284" s="44">
        <v>2</v>
      </c>
      <c r="F284" s="44"/>
      <c r="G284" s="23"/>
      <c r="H284" s="44" t="s">
        <v>70</v>
      </c>
      <c r="I284" s="59"/>
      <c r="J284" s="25"/>
      <c r="K284" s="63"/>
      <c r="L284" s="64"/>
      <c r="M284" s="64"/>
      <c r="N284" s="65">
        <f t="shared" si="10"/>
        <v>0</v>
      </c>
      <c r="O284" s="64"/>
      <c r="P284" s="64"/>
      <c r="Q284" s="64"/>
      <c r="R284" s="65">
        <f t="shared" si="11"/>
        <v>0</v>
      </c>
      <c r="S284" s="64"/>
      <c r="T284" s="64"/>
      <c r="U284" s="64"/>
      <c r="V284" s="65">
        <f t="shared" si="12"/>
        <v>0</v>
      </c>
      <c r="W284" s="64">
        <f t="shared" si="13"/>
        <v>0</v>
      </c>
      <c r="X284" s="64" t="str">
        <f t="shared" si="14"/>
        <v/>
      </c>
      <c r="Y284" s="64" t="str">
        <f t="shared" si="15"/>
        <v/>
      </c>
      <c r="Z284" s="64" t="str">
        <f t="shared" si="16"/>
        <v/>
      </c>
      <c r="AA284" s="64" t="str">
        <f t="shared" si="17"/>
        <v/>
      </c>
      <c r="AB284" s="64" t="str">
        <f t="shared" si="18"/>
        <v/>
      </c>
      <c r="AC284" s="64" t="str">
        <f t="shared" si="19"/>
        <v/>
      </c>
      <c r="AD284" s="48"/>
      <c r="AE284" s="48"/>
      <c r="AF284" s="48"/>
      <c r="AG284" s="48"/>
      <c r="AH284" s="48"/>
      <c r="AI284" s="35"/>
      <c r="AJ284" s="49" t="s">
        <v>57</v>
      </c>
      <c r="AK284" s="72"/>
      <c r="AL284" s="17"/>
      <c r="AM284" s="17"/>
      <c r="AN284" s="73"/>
      <c r="AO284" s="17"/>
      <c r="AP284" s="17"/>
      <c r="AQ284" s="17"/>
      <c r="AR284" s="17"/>
      <c r="AS284" s="17"/>
      <c r="AT284" s="17"/>
      <c r="AX284">
        <v>1</v>
      </c>
    </row>
    <row r="285" spans="1:50" ht="24" customHeight="1">
      <c r="A285" s="42">
        <v>281</v>
      </c>
      <c r="B285" s="43">
        <v>42369</v>
      </c>
      <c r="C285" s="44"/>
      <c r="D285" s="44" t="s">
        <v>82</v>
      </c>
      <c r="E285" s="44">
        <v>1</v>
      </c>
      <c r="F285" s="44"/>
      <c r="G285" s="23"/>
      <c r="H285" s="44" t="s">
        <v>70</v>
      </c>
      <c r="I285" s="59"/>
      <c r="J285" s="25"/>
      <c r="K285" s="63"/>
      <c r="L285" s="64"/>
      <c r="M285" s="64"/>
      <c r="N285" s="65">
        <f t="shared" si="10"/>
        <v>0</v>
      </c>
      <c r="O285" s="64"/>
      <c r="P285" s="64"/>
      <c r="Q285" s="64"/>
      <c r="R285" s="65">
        <f t="shared" si="11"/>
        <v>0</v>
      </c>
      <c r="S285" s="64"/>
      <c r="T285" s="64"/>
      <c r="U285" s="64"/>
      <c r="V285" s="65">
        <f t="shared" si="12"/>
        <v>0</v>
      </c>
      <c r="W285" s="64">
        <f t="shared" si="13"/>
        <v>0</v>
      </c>
      <c r="X285" s="64" t="str">
        <f t="shared" si="14"/>
        <v/>
      </c>
      <c r="Y285" s="64" t="str">
        <f t="shared" si="15"/>
        <v/>
      </c>
      <c r="Z285" s="64" t="str">
        <f t="shared" si="16"/>
        <v/>
      </c>
      <c r="AA285" s="64" t="str">
        <f t="shared" si="17"/>
        <v/>
      </c>
      <c r="AB285" s="64" t="str">
        <f t="shared" si="18"/>
        <v/>
      </c>
      <c r="AC285" s="64" t="str">
        <f t="shared" si="19"/>
        <v/>
      </c>
      <c r="AD285" s="48"/>
      <c r="AE285" s="48"/>
      <c r="AF285" s="48"/>
      <c r="AG285" s="48"/>
      <c r="AH285" s="48"/>
      <c r="AI285" s="35"/>
      <c r="AJ285" s="49" t="s">
        <v>57</v>
      </c>
      <c r="AK285" s="72"/>
      <c r="AL285" s="17"/>
      <c r="AM285" s="17"/>
      <c r="AN285" s="73"/>
      <c r="AO285" s="17"/>
      <c r="AP285" s="17"/>
      <c r="AQ285" s="17"/>
      <c r="AR285" s="17"/>
      <c r="AS285" s="17"/>
      <c r="AT285" s="17"/>
      <c r="AX285">
        <v>1</v>
      </c>
    </row>
    <row r="286" spans="1:50" ht="24" customHeight="1">
      <c r="A286" s="42">
        <v>282</v>
      </c>
      <c r="B286" s="43">
        <v>42369</v>
      </c>
      <c r="C286" s="44"/>
      <c r="D286" s="44" t="s">
        <v>82</v>
      </c>
      <c r="E286" s="44">
        <v>2</v>
      </c>
      <c r="F286" s="44"/>
      <c r="G286" s="23"/>
      <c r="H286" s="44" t="s">
        <v>70</v>
      </c>
      <c r="I286" s="59"/>
      <c r="J286" s="25"/>
      <c r="K286" s="63"/>
      <c r="L286" s="64"/>
      <c r="M286" s="64"/>
      <c r="N286" s="65">
        <f t="shared" si="10"/>
        <v>0</v>
      </c>
      <c r="O286" s="64"/>
      <c r="P286" s="64"/>
      <c r="Q286" s="64"/>
      <c r="R286" s="65">
        <f t="shared" si="11"/>
        <v>0</v>
      </c>
      <c r="S286" s="64"/>
      <c r="T286" s="64"/>
      <c r="U286" s="64"/>
      <c r="V286" s="65">
        <f t="shared" si="12"/>
        <v>0</v>
      </c>
      <c r="W286" s="64">
        <f t="shared" si="13"/>
        <v>0</v>
      </c>
      <c r="X286" s="64" t="str">
        <f t="shared" si="14"/>
        <v/>
      </c>
      <c r="Y286" s="64" t="str">
        <f t="shared" si="15"/>
        <v/>
      </c>
      <c r="Z286" s="64" t="str">
        <f t="shared" si="16"/>
        <v/>
      </c>
      <c r="AA286" s="64" t="str">
        <f t="shared" si="17"/>
        <v/>
      </c>
      <c r="AB286" s="64" t="str">
        <f t="shared" si="18"/>
        <v/>
      </c>
      <c r="AC286" s="64" t="str">
        <f t="shared" si="19"/>
        <v/>
      </c>
      <c r="AD286" s="48"/>
      <c r="AE286" s="48"/>
      <c r="AF286" s="48"/>
      <c r="AG286" s="48"/>
      <c r="AH286" s="48"/>
      <c r="AI286" s="35"/>
      <c r="AJ286" s="49" t="s">
        <v>57</v>
      </c>
      <c r="AK286" s="72"/>
      <c r="AL286" s="17"/>
      <c r="AM286" s="17"/>
      <c r="AN286" s="73"/>
      <c r="AO286" s="17"/>
      <c r="AP286" s="17"/>
      <c r="AQ286" s="17"/>
      <c r="AR286" s="17"/>
      <c r="AS286" s="17"/>
      <c r="AT286" s="17"/>
      <c r="AX286">
        <v>1</v>
      </c>
    </row>
    <row r="287" spans="1:50" ht="24" customHeight="1">
      <c r="A287" s="42">
        <v>283</v>
      </c>
      <c r="B287" s="43">
        <v>42369</v>
      </c>
      <c r="C287" s="44"/>
      <c r="D287" s="44" t="s">
        <v>82</v>
      </c>
      <c r="E287" s="44">
        <v>1</v>
      </c>
      <c r="F287" s="44"/>
      <c r="G287" s="23"/>
      <c r="H287" s="44" t="s">
        <v>70</v>
      </c>
      <c r="I287" s="59"/>
      <c r="J287" s="25"/>
      <c r="K287" s="63"/>
      <c r="L287" s="64"/>
      <c r="M287" s="64"/>
      <c r="N287" s="65">
        <f t="shared" si="10"/>
        <v>0</v>
      </c>
      <c r="O287" s="64"/>
      <c r="P287" s="64"/>
      <c r="Q287" s="64"/>
      <c r="R287" s="65">
        <f t="shared" si="11"/>
        <v>0</v>
      </c>
      <c r="S287" s="64"/>
      <c r="T287" s="64"/>
      <c r="U287" s="64"/>
      <c r="V287" s="65">
        <f t="shared" si="12"/>
        <v>0</v>
      </c>
      <c r="W287" s="64">
        <f t="shared" si="13"/>
        <v>0</v>
      </c>
      <c r="X287" s="64" t="str">
        <f t="shared" si="14"/>
        <v/>
      </c>
      <c r="Y287" s="64" t="str">
        <f t="shared" si="15"/>
        <v/>
      </c>
      <c r="Z287" s="64" t="str">
        <f t="shared" si="16"/>
        <v/>
      </c>
      <c r="AA287" s="64" t="str">
        <f t="shared" si="17"/>
        <v/>
      </c>
      <c r="AB287" s="64" t="str">
        <f t="shared" si="18"/>
        <v/>
      </c>
      <c r="AC287" s="64" t="str">
        <f t="shared" si="19"/>
        <v/>
      </c>
      <c r="AD287" s="48"/>
      <c r="AE287" s="48"/>
      <c r="AF287" s="48"/>
      <c r="AG287" s="48"/>
      <c r="AH287" s="48"/>
      <c r="AI287" s="35"/>
      <c r="AJ287" s="49" t="s">
        <v>57</v>
      </c>
      <c r="AK287" s="72"/>
      <c r="AL287" s="17"/>
      <c r="AM287" s="17"/>
      <c r="AN287" s="73"/>
      <c r="AO287" s="17"/>
      <c r="AP287" s="17"/>
      <c r="AQ287" s="17"/>
      <c r="AR287" s="17"/>
      <c r="AS287" s="17"/>
      <c r="AT287" s="17"/>
      <c r="AX287">
        <v>1</v>
      </c>
    </row>
    <row r="288" spans="1:50" ht="24" customHeight="1">
      <c r="A288" s="42">
        <v>284</v>
      </c>
      <c r="B288" s="43">
        <v>42369</v>
      </c>
      <c r="C288" s="44"/>
      <c r="D288" s="44" t="s">
        <v>82</v>
      </c>
      <c r="E288" s="44">
        <v>2</v>
      </c>
      <c r="F288" s="44"/>
      <c r="G288" s="23"/>
      <c r="H288" s="44" t="s">
        <v>70</v>
      </c>
      <c r="I288" s="59"/>
      <c r="J288" s="25"/>
      <c r="K288" s="63"/>
      <c r="L288" s="64"/>
      <c r="M288" s="64"/>
      <c r="N288" s="65">
        <f t="shared" si="10"/>
        <v>0</v>
      </c>
      <c r="O288" s="64"/>
      <c r="P288" s="64"/>
      <c r="Q288" s="64"/>
      <c r="R288" s="65">
        <f t="shared" si="11"/>
        <v>0</v>
      </c>
      <c r="S288" s="64"/>
      <c r="T288" s="64"/>
      <c r="U288" s="64"/>
      <c r="V288" s="65">
        <f t="shared" si="12"/>
        <v>0</v>
      </c>
      <c r="W288" s="64">
        <f t="shared" si="13"/>
        <v>0</v>
      </c>
      <c r="X288" s="64" t="str">
        <f t="shared" si="14"/>
        <v/>
      </c>
      <c r="Y288" s="64" t="str">
        <f t="shared" si="15"/>
        <v/>
      </c>
      <c r="Z288" s="64" t="str">
        <f t="shared" si="16"/>
        <v/>
      </c>
      <c r="AA288" s="64" t="str">
        <f t="shared" si="17"/>
        <v/>
      </c>
      <c r="AB288" s="64" t="str">
        <f t="shared" si="18"/>
        <v/>
      </c>
      <c r="AC288" s="64" t="str">
        <f t="shared" si="19"/>
        <v/>
      </c>
      <c r="AD288" s="48"/>
      <c r="AE288" s="48"/>
      <c r="AF288" s="48"/>
      <c r="AG288" s="48"/>
      <c r="AH288" s="48"/>
      <c r="AI288" s="35"/>
      <c r="AJ288" s="49" t="s">
        <v>57</v>
      </c>
      <c r="AK288" s="72"/>
      <c r="AL288" s="17"/>
      <c r="AM288" s="17"/>
      <c r="AN288" s="73"/>
      <c r="AO288" s="17"/>
      <c r="AP288" s="17"/>
      <c r="AQ288" s="17"/>
      <c r="AR288" s="17"/>
      <c r="AS288" s="17"/>
      <c r="AT288" s="17"/>
      <c r="AX288">
        <v>1</v>
      </c>
    </row>
    <row r="289" spans="1:50" ht="24" customHeight="1">
      <c r="A289" s="42">
        <v>285</v>
      </c>
      <c r="B289" s="43">
        <v>42369</v>
      </c>
      <c r="C289" s="44"/>
      <c r="D289" s="44" t="s">
        <v>82</v>
      </c>
      <c r="E289" s="44">
        <v>1</v>
      </c>
      <c r="F289" s="44"/>
      <c r="G289" s="23"/>
      <c r="H289" s="44" t="s">
        <v>70</v>
      </c>
      <c r="I289" s="59"/>
      <c r="J289" s="25"/>
      <c r="K289" s="63"/>
      <c r="L289" s="64"/>
      <c r="M289" s="64"/>
      <c r="N289" s="65">
        <f t="shared" si="10"/>
        <v>0</v>
      </c>
      <c r="O289" s="64"/>
      <c r="P289" s="64"/>
      <c r="Q289" s="64"/>
      <c r="R289" s="65">
        <f t="shared" si="11"/>
        <v>0</v>
      </c>
      <c r="S289" s="64"/>
      <c r="T289" s="64"/>
      <c r="U289" s="64"/>
      <c r="V289" s="65">
        <f t="shared" si="12"/>
        <v>0</v>
      </c>
      <c r="W289" s="64">
        <f t="shared" si="13"/>
        <v>0</v>
      </c>
      <c r="X289" s="64" t="str">
        <f t="shared" si="14"/>
        <v/>
      </c>
      <c r="Y289" s="64" t="str">
        <f t="shared" si="15"/>
        <v/>
      </c>
      <c r="Z289" s="64" t="str">
        <f t="shared" si="16"/>
        <v/>
      </c>
      <c r="AA289" s="64" t="str">
        <f t="shared" si="17"/>
        <v/>
      </c>
      <c r="AB289" s="64" t="str">
        <f t="shared" si="18"/>
        <v/>
      </c>
      <c r="AC289" s="64" t="str">
        <f t="shared" si="19"/>
        <v/>
      </c>
      <c r="AD289" s="48"/>
      <c r="AE289" s="48"/>
      <c r="AF289" s="48"/>
      <c r="AG289" s="48"/>
      <c r="AH289" s="48"/>
      <c r="AI289" s="35"/>
      <c r="AJ289" s="49" t="s">
        <v>57</v>
      </c>
      <c r="AK289" s="72"/>
      <c r="AL289" s="17"/>
      <c r="AM289" s="17"/>
      <c r="AN289" s="73"/>
      <c r="AO289" s="17"/>
      <c r="AP289" s="17"/>
      <c r="AQ289" s="17"/>
      <c r="AR289" s="17"/>
      <c r="AS289" s="17"/>
      <c r="AT289" s="17"/>
      <c r="AX289">
        <v>1</v>
      </c>
    </row>
    <row r="290" spans="1:50" ht="24" customHeight="1">
      <c r="A290" s="42">
        <v>286</v>
      </c>
      <c r="B290" s="43">
        <v>42369</v>
      </c>
      <c r="C290" s="44"/>
      <c r="D290" s="44" t="s">
        <v>82</v>
      </c>
      <c r="E290" s="44">
        <v>2</v>
      </c>
      <c r="F290" s="44"/>
      <c r="G290" s="23"/>
      <c r="H290" s="44" t="s">
        <v>70</v>
      </c>
      <c r="I290" s="59"/>
      <c r="J290" s="25"/>
      <c r="K290" s="63"/>
      <c r="L290" s="64"/>
      <c r="M290" s="64"/>
      <c r="N290" s="65">
        <f t="shared" si="10"/>
        <v>0</v>
      </c>
      <c r="O290" s="64"/>
      <c r="P290" s="64"/>
      <c r="Q290" s="64"/>
      <c r="R290" s="65">
        <f t="shared" si="11"/>
        <v>0</v>
      </c>
      <c r="S290" s="64"/>
      <c r="T290" s="64"/>
      <c r="U290" s="64"/>
      <c r="V290" s="65">
        <f t="shared" si="12"/>
        <v>0</v>
      </c>
      <c r="W290" s="64">
        <f t="shared" si="13"/>
        <v>0</v>
      </c>
      <c r="X290" s="64" t="str">
        <f t="shared" si="14"/>
        <v/>
      </c>
      <c r="Y290" s="64" t="str">
        <f t="shared" si="15"/>
        <v/>
      </c>
      <c r="Z290" s="64" t="str">
        <f t="shared" si="16"/>
        <v/>
      </c>
      <c r="AA290" s="64" t="str">
        <f t="shared" si="17"/>
        <v/>
      </c>
      <c r="AB290" s="64" t="str">
        <f t="shared" si="18"/>
        <v/>
      </c>
      <c r="AC290" s="64" t="str">
        <f t="shared" si="19"/>
        <v/>
      </c>
      <c r="AD290" s="48"/>
      <c r="AE290" s="48"/>
      <c r="AF290" s="48"/>
      <c r="AG290" s="48"/>
      <c r="AH290" s="48"/>
      <c r="AI290" s="35"/>
      <c r="AJ290" s="49" t="s">
        <v>57</v>
      </c>
      <c r="AK290" s="72"/>
      <c r="AL290" s="17"/>
      <c r="AM290" s="17"/>
      <c r="AN290" s="73"/>
      <c r="AO290" s="17"/>
      <c r="AP290" s="17"/>
      <c r="AQ290" s="17"/>
      <c r="AR290" s="17"/>
      <c r="AS290" s="17"/>
      <c r="AT290" s="17"/>
      <c r="AX290">
        <v>1</v>
      </c>
    </row>
    <row r="291" spans="1:50" ht="24" customHeight="1">
      <c r="A291" s="42">
        <v>287</v>
      </c>
      <c r="B291" s="43">
        <v>42369</v>
      </c>
      <c r="C291" s="44"/>
      <c r="D291" s="44" t="s">
        <v>82</v>
      </c>
      <c r="E291" s="44">
        <v>1</v>
      </c>
      <c r="F291" s="44"/>
      <c r="G291" s="23"/>
      <c r="H291" s="44" t="s">
        <v>70</v>
      </c>
      <c r="I291" s="59"/>
      <c r="J291" s="25"/>
      <c r="K291" s="63"/>
      <c r="L291" s="64"/>
      <c r="M291" s="64"/>
      <c r="N291" s="65">
        <f t="shared" si="10"/>
        <v>0</v>
      </c>
      <c r="O291" s="64"/>
      <c r="P291" s="64"/>
      <c r="Q291" s="64"/>
      <c r="R291" s="65">
        <f t="shared" si="11"/>
        <v>0</v>
      </c>
      <c r="S291" s="64"/>
      <c r="T291" s="64"/>
      <c r="U291" s="64"/>
      <c r="V291" s="65">
        <f t="shared" si="12"/>
        <v>0</v>
      </c>
      <c r="W291" s="64">
        <f t="shared" si="13"/>
        <v>0</v>
      </c>
      <c r="X291" s="64" t="str">
        <f t="shared" si="14"/>
        <v/>
      </c>
      <c r="Y291" s="64" t="str">
        <f t="shared" si="15"/>
        <v/>
      </c>
      <c r="Z291" s="64" t="str">
        <f t="shared" si="16"/>
        <v/>
      </c>
      <c r="AA291" s="64" t="str">
        <f t="shared" si="17"/>
        <v/>
      </c>
      <c r="AB291" s="64" t="str">
        <f t="shared" si="18"/>
        <v/>
      </c>
      <c r="AC291" s="64" t="str">
        <f t="shared" si="19"/>
        <v/>
      </c>
      <c r="AD291" s="48"/>
      <c r="AE291" s="48"/>
      <c r="AF291" s="48"/>
      <c r="AG291" s="48"/>
      <c r="AH291" s="48"/>
      <c r="AI291" s="35"/>
      <c r="AJ291" s="49" t="s">
        <v>57</v>
      </c>
      <c r="AK291" s="72"/>
      <c r="AL291" s="17"/>
      <c r="AM291" s="17"/>
      <c r="AN291" s="73"/>
      <c r="AO291" s="17"/>
      <c r="AP291" s="17"/>
      <c r="AQ291" s="17"/>
      <c r="AR291" s="17"/>
      <c r="AS291" s="17"/>
      <c r="AT291" s="17"/>
      <c r="AX291">
        <v>1</v>
      </c>
    </row>
    <row r="292" spans="1:50" ht="24" customHeight="1">
      <c r="A292" s="42">
        <v>288</v>
      </c>
      <c r="B292" s="43">
        <v>42369</v>
      </c>
      <c r="C292" s="44"/>
      <c r="D292" s="44" t="s">
        <v>82</v>
      </c>
      <c r="E292" s="44">
        <v>2</v>
      </c>
      <c r="F292" s="44"/>
      <c r="G292" s="23"/>
      <c r="H292" s="44" t="s">
        <v>70</v>
      </c>
      <c r="I292" s="59"/>
      <c r="J292" s="25"/>
      <c r="K292" s="63"/>
      <c r="L292" s="64"/>
      <c r="M292" s="64"/>
      <c r="N292" s="65">
        <f t="shared" si="10"/>
        <v>0</v>
      </c>
      <c r="O292" s="64"/>
      <c r="P292" s="64"/>
      <c r="Q292" s="64"/>
      <c r="R292" s="65">
        <f t="shared" si="11"/>
        <v>0</v>
      </c>
      <c r="S292" s="64"/>
      <c r="T292" s="64"/>
      <c r="U292" s="64"/>
      <c r="V292" s="65">
        <f t="shared" si="12"/>
        <v>0</v>
      </c>
      <c r="W292" s="64">
        <f t="shared" si="13"/>
        <v>0</v>
      </c>
      <c r="X292" s="64" t="str">
        <f t="shared" si="14"/>
        <v/>
      </c>
      <c r="Y292" s="64" t="str">
        <f t="shared" si="15"/>
        <v/>
      </c>
      <c r="Z292" s="64" t="str">
        <f t="shared" si="16"/>
        <v/>
      </c>
      <c r="AA292" s="64" t="str">
        <f t="shared" si="17"/>
        <v/>
      </c>
      <c r="AB292" s="64" t="str">
        <f t="shared" si="18"/>
        <v/>
      </c>
      <c r="AC292" s="64" t="str">
        <f t="shared" si="19"/>
        <v/>
      </c>
      <c r="AD292" s="48"/>
      <c r="AE292" s="48"/>
      <c r="AF292" s="48"/>
      <c r="AG292" s="48"/>
      <c r="AH292" s="48"/>
      <c r="AI292" s="35"/>
      <c r="AJ292" s="49" t="s">
        <v>57</v>
      </c>
      <c r="AK292" s="72"/>
      <c r="AL292" s="17"/>
      <c r="AM292" s="17"/>
      <c r="AN292" s="73"/>
      <c r="AO292" s="17"/>
      <c r="AP292" s="17"/>
      <c r="AQ292" s="17"/>
      <c r="AR292" s="17"/>
      <c r="AS292" s="17"/>
      <c r="AT292" s="17"/>
      <c r="AX292">
        <v>1</v>
      </c>
    </row>
    <row r="293" spans="1:50" ht="24" customHeight="1">
      <c r="A293" s="42">
        <v>289</v>
      </c>
      <c r="B293" s="43">
        <v>42369</v>
      </c>
      <c r="C293" s="44"/>
      <c r="D293" s="44" t="s">
        <v>82</v>
      </c>
      <c r="E293" s="44">
        <v>1</v>
      </c>
      <c r="F293" s="44"/>
      <c r="G293" s="23"/>
      <c r="H293" s="44" t="s">
        <v>70</v>
      </c>
      <c r="I293" s="59"/>
      <c r="J293" s="25"/>
      <c r="K293" s="63"/>
      <c r="L293" s="64"/>
      <c r="M293" s="64"/>
      <c r="N293" s="65">
        <f t="shared" si="10"/>
        <v>0</v>
      </c>
      <c r="O293" s="64"/>
      <c r="P293" s="64"/>
      <c r="Q293" s="64"/>
      <c r="R293" s="65">
        <f t="shared" si="11"/>
        <v>0</v>
      </c>
      <c r="S293" s="64"/>
      <c r="T293" s="64"/>
      <c r="U293" s="64"/>
      <c r="V293" s="65">
        <f t="shared" si="12"/>
        <v>0</v>
      </c>
      <c r="W293" s="64">
        <f t="shared" si="13"/>
        <v>0</v>
      </c>
      <c r="X293" s="64" t="str">
        <f t="shared" si="14"/>
        <v/>
      </c>
      <c r="Y293" s="64" t="str">
        <f t="shared" si="15"/>
        <v/>
      </c>
      <c r="Z293" s="64" t="str">
        <f t="shared" si="16"/>
        <v/>
      </c>
      <c r="AA293" s="64" t="str">
        <f t="shared" si="17"/>
        <v/>
      </c>
      <c r="AB293" s="64" t="str">
        <f t="shared" si="18"/>
        <v/>
      </c>
      <c r="AC293" s="64" t="str">
        <f t="shared" si="19"/>
        <v/>
      </c>
      <c r="AD293" s="48"/>
      <c r="AE293" s="48"/>
      <c r="AF293" s="48"/>
      <c r="AG293" s="48"/>
      <c r="AH293" s="48"/>
      <c r="AI293" s="35"/>
      <c r="AJ293" s="49" t="s">
        <v>57</v>
      </c>
      <c r="AK293" s="72"/>
      <c r="AL293" s="17"/>
      <c r="AM293" s="17"/>
      <c r="AN293" s="73"/>
      <c r="AO293" s="17"/>
      <c r="AP293" s="17"/>
      <c r="AQ293" s="17"/>
      <c r="AR293" s="17"/>
      <c r="AS293" s="17"/>
      <c r="AT293" s="17"/>
      <c r="AX293">
        <v>1</v>
      </c>
    </row>
    <row r="294" spans="1:50" ht="24" customHeight="1">
      <c r="A294" s="42">
        <v>290</v>
      </c>
      <c r="B294" s="43">
        <v>42369</v>
      </c>
      <c r="C294" s="44"/>
      <c r="D294" s="44" t="s">
        <v>82</v>
      </c>
      <c r="E294" s="44">
        <v>2</v>
      </c>
      <c r="F294" s="44"/>
      <c r="G294" s="23"/>
      <c r="H294" s="44" t="s">
        <v>70</v>
      </c>
      <c r="I294" s="59"/>
      <c r="J294" s="25"/>
      <c r="K294" s="63"/>
      <c r="L294" s="64"/>
      <c r="M294" s="64"/>
      <c r="N294" s="65">
        <f t="shared" si="10"/>
        <v>0</v>
      </c>
      <c r="O294" s="64"/>
      <c r="P294" s="64"/>
      <c r="Q294" s="64"/>
      <c r="R294" s="65">
        <f t="shared" si="11"/>
        <v>0</v>
      </c>
      <c r="S294" s="64"/>
      <c r="T294" s="64"/>
      <c r="U294" s="64"/>
      <c r="V294" s="65">
        <f t="shared" si="12"/>
        <v>0</v>
      </c>
      <c r="W294" s="64">
        <f t="shared" si="13"/>
        <v>0</v>
      </c>
      <c r="X294" s="64" t="str">
        <f t="shared" si="14"/>
        <v/>
      </c>
      <c r="Y294" s="64" t="str">
        <f t="shared" si="15"/>
        <v/>
      </c>
      <c r="Z294" s="64" t="str">
        <f t="shared" si="16"/>
        <v/>
      </c>
      <c r="AA294" s="64" t="str">
        <f t="shared" si="17"/>
        <v/>
      </c>
      <c r="AB294" s="64" t="str">
        <f t="shared" si="18"/>
        <v/>
      </c>
      <c r="AC294" s="64" t="str">
        <f t="shared" si="19"/>
        <v/>
      </c>
      <c r="AD294" s="48"/>
      <c r="AE294" s="48"/>
      <c r="AF294" s="48"/>
      <c r="AG294" s="48"/>
      <c r="AH294" s="48"/>
      <c r="AI294" s="35"/>
      <c r="AJ294" s="49" t="s">
        <v>57</v>
      </c>
      <c r="AK294" s="72"/>
      <c r="AL294" s="17"/>
      <c r="AM294" s="17"/>
      <c r="AN294" s="73"/>
      <c r="AO294" s="17"/>
      <c r="AP294" s="17"/>
      <c r="AQ294" s="17"/>
      <c r="AR294" s="17"/>
      <c r="AS294" s="17"/>
      <c r="AT294" s="17"/>
      <c r="AX294">
        <v>1</v>
      </c>
    </row>
    <row r="295" spans="1:50" ht="24" customHeight="1">
      <c r="A295" s="42">
        <v>291</v>
      </c>
      <c r="B295" s="43">
        <v>42369</v>
      </c>
      <c r="C295" s="44"/>
      <c r="D295" s="44" t="s">
        <v>82</v>
      </c>
      <c r="E295" s="44">
        <v>1</v>
      </c>
      <c r="F295" s="44"/>
      <c r="G295" s="23"/>
      <c r="H295" s="44" t="s">
        <v>70</v>
      </c>
      <c r="I295" s="59"/>
      <c r="J295" s="25"/>
      <c r="K295" s="63"/>
      <c r="L295" s="64"/>
      <c r="M295" s="64"/>
      <c r="N295" s="65">
        <f t="shared" si="10"/>
        <v>0</v>
      </c>
      <c r="O295" s="64"/>
      <c r="P295" s="64"/>
      <c r="Q295" s="64"/>
      <c r="R295" s="65">
        <f t="shared" si="11"/>
        <v>0</v>
      </c>
      <c r="S295" s="64"/>
      <c r="T295" s="64"/>
      <c r="U295" s="64"/>
      <c r="V295" s="65">
        <f t="shared" si="12"/>
        <v>0</v>
      </c>
      <c r="W295" s="64">
        <f t="shared" si="13"/>
        <v>0</v>
      </c>
      <c r="X295" s="64" t="str">
        <f t="shared" si="14"/>
        <v/>
      </c>
      <c r="Y295" s="64" t="str">
        <f t="shared" si="15"/>
        <v/>
      </c>
      <c r="Z295" s="64" t="str">
        <f t="shared" si="16"/>
        <v/>
      </c>
      <c r="AA295" s="64" t="str">
        <f t="shared" si="17"/>
        <v/>
      </c>
      <c r="AB295" s="64" t="str">
        <f t="shared" si="18"/>
        <v/>
      </c>
      <c r="AC295" s="64" t="str">
        <f t="shared" si="19"/>
        <v/>
      </c>
      <c r="AD295" s="48"/>
      <c r="AE295" s="48"/>
      <c r="AF295" s="48"/>
      <c r="AG295" s="48"/>
      <c r="AH295" s="48"/>
      <c r="AI295" s="35"/>
      <c r="AJ295" s="49" t="s">
        <v>57</v>
      </c>
      <c r="AK295" s="72"/>
      <c r="AL295" s="17"/>
      <c r="AM295" s="17"/>
      <c r="AN295" s="73"/>
      <c r="AO295" s="17"/>
      <c r="AP295" s="17"/>
      <c r="AQ295" s="17"/>
      <c r="AR295" s="17"/>
      <c r="AS295" s="17"/>
      <c r="AT295" s="17"/>
      <c r="AX295">
        <v>1</v>
      </c>
    </row>
    <row r="296" spans="1:50" ht="24" customHeight="1">
      <c r="A296" s="42">
        <v>292</v>
      </c>
      <c r="B296" s="43">
        <v>42369</v>
      </c>
      <c r="C296" s="44"/>
      <c r="D296" s="44" t="s">
        <v>82</v>
      </c>
      <c r="E296" s="44">
        <v>2</v>
      </c>
      <c r="F296" s="44"/>
      <c r="G296" s="23"/>
      <c r="H296" s="44" t="s">
        <v>70</v>
      </c>
      <c r="I296" s="59"/>
      <c r="J296" s="25"/>
      <c r="K296" s="63"/>
      <c r="L296" s="64"/>
      <c r="M296" s="64"/>
      <c r="N296" s="65">
        <f t="shared" si="10"/>
        <v>0</v>
      </c>
      <c r="O296" s="64"/>
      <c r="P296" s="64"/>
      <c r="Q296" s="64"/>
      <c r="R296" s="65">
        <f t="shared" si="11"/>
        <v>0</v>
      </c>
      <c r="S296" s="64"/>
      <c r="T296" s="64"/>
      <c r="U296" s="64"/>
      <c r="V296" s="65">
        <f t="shared" si="12"/>
        <v>0</v>
      </c>
      <c r="W296" s="64">
        <f t="shared" si="13"/>
        <v>0</v>
      </c>
      <c r="X296" s="64" t="str">
        <f t="shared" si="14"/>
        <v/>
      </c>
      <c r="Y296" s="64" t="str">
        <f t="shared" si="15"/>
        <v/>
      </c>
      <c r="Z296" s="64" t="str">
        <f t="shared" si="16"/>
        <v/>
      </c>
      <c r="AA296" s="64" t="str">
        <f t="shared" si="17"/>
        <v/>
      </c>
      <c r="AB296" s="64" t="str">
        <f t="shared" si="18"/>
        <v/>
      </c>
      <c r="AC296" s="64" t="str">
        <f t="shared" si="19"/>
        <v/>
      </c>
      <c r="AD296" s="48"/>
      <c r="AE296" s="48"/>
      <c r="AF296" s="48"/>
      <c r="AG296" s="48"/>
      <c r="AH296" s="48"/>
      <c r="AI296" s="35"/>
      <c r="AJ296" s="49" t="s">
        <v>57</v>
      </c>
      <c r="AK296" s="72"/>
      <c r="AL296" s="17"/>
      <c r="AM296" s="17"/>
      <c r="AN296" s="73"/>
      <c r="AO296" s="17"/>
      <c r="AP296" s="17"/>
      <c r="AQ296" s="17"/>
      <c r="AR296" s="17"/>
      <c r="AS296" s="17"/>
      <c r="AT296" s="17"/>
      <c r="AX296">
        <v>1</v>
      </c>
    </row>
    <row r="297" spans="1:50" ht="24" customHeight="1">
      <c r="A297" s="42">
        <v>293</v>
      </c>
      <c r="B297" s="43">
        <v>42369</v>
      </c>
      <c r="C297" s="44"/>
      <c r="D297" s="44" t="s">
        <v>82</v>
      </c>
      <c r="E297" s="44">
        <v>1</v>
      </c>
      <c r="F297" s="44"/>
      <c r="G297" s="23"/>
      <c r="H297" s="44" t="s">
        <v>70</v>
      </c>
      <c r="I297" s="59"/>
      <c r="J297" s="25"/>
      <c r="K297" s="63"/>
      <c r="L297" s="64"/>
      <c r="M297" s="64"/>
      <c r="N297" s="65">
        <f t="shared" si="10"/>
        <v>0</v>
      </c>
      <c r="O297" s="64"/>
      <c r="P297" s="64"/>
      <c r="Q297" s="64"/>
      <c r="R297" s="65">
        <f t="shared" si="11"/>
        <v>0</v>
      </c>
      <c r="S297" s="64"/>
      <c r="T297" s="64"/>
      <c r="U297" s="64"/>
      <c r="V297" s="65">
        <f t="shared" si="12"/>
        <v>0</v>
      </c>
      <c r="W297" s="64">
        <f t="shared" si="13"/>
        <v>0</v>
      </c>
      <c r="X297" s="64" t="str">
        <f t="shared" si="14"/>
        <v/>
      </c>
      <c r="Y297" s="64" t="str">
        <f t="shared" si="15"/>
        <v/>
      </c>
      <c r="Z297" s="64" t="str">
        <f t="shared" si="16"/>
        <v/>
      </c>
      <c r="AA297" s="64" t="str">
        <f t="shared" si="17"/>
        <v/>
      </c>
      <c r="AB297" s="64" t="str">
        <f t="shared" si="18"/>
        <v/>
      </c>
      <c r="AC297" s="64" t="str">
        <f t="shared" si="19"/>
        <v/>
      </c>
      <c r="AD297" s="48"/>
      <c r="AE297" s="48"/>
      <c r="AF297" s="48"/>
      <c r="AG297" s="48"/>
      <c r="AH297" s="48"/>
      <c r="AI297" s="35"/>
      <c r="AJ297" s="49" t="s">
        <v>57</v>
      </c>
      <c r="AK297" s="72"/>
      <c r="AL297" s="17"/>
      <c r="AM297" s="17"/>
      <c r="AN297" s="73"/>
      <c r="AO297" s="17"/>
      <c r="AP297" s="17"/>
      <c r="AQ297" s="17"/>
      <c r="AR297" s="17"/>
      <c r="AS297" s="17"/>
      <c r="AT297" s="17"/>
      <c r="AX297">
        <v>1</v>
      </c>
    </row>
    <row r="298" spans="1:50" ht="24" customHeight="1">
      <c r="A298" s="42">
        <v>294</v>
      </c>
      <c r="B298" s="43">
        <v>42369</v>
      </c>
      <c r="C298" s="44"/>
      <c r="D298" s="44" t="s">
        <v>82</v>
      </c>
      <c r="E298" s="44">
        <v>2</v>
      </c>
      <c r="F298" s="44"/>
      <c r="G298" s="23"/>
      <c r="H298" s="44" t="s">
        <v>70</v>
      </c>
      <c r="I298" s="59"/>
      <c r="J298" s="25"/>
      <c r="K298" s="63"/>
      <c r="L298" s="64"/>
      <c r="M298" s="64"/>
      <c r="N298" s="65">
        <f t="shared" si="10"/>
        <v>0</v>
      </c>
      <c r="O298" s="64"/>
      <c r="P298" s="64"/>
      <c r="Q298" s="64"/>
      <c r="R298" s="65">
        <f t="shared" si="11"/>
        <v>0</v>
      </c>
      <c r="S298" s="64"/>
      <c r="T298" s="64"/>
      <c r="U298" s="64"/>
      <c r="V298" s="65">
        <f t="shared" si="12"/>
        <v>0</v>
      </c>
      <c r="W298" s="64">
        <f t="shared" si="13"/>
        <v>0</v>
      </c>
      <c r="X298" s="64" t="str">
        <f t="shared" si="14"/>
        <v/>
      </c>
      <c r="Y298" s="64" t="str">
        <f t="shared" si="15"/>
        <v/>
      </c>
      <c r="Z298" s="64" t="str">
        <f t="shared" si="16"/>
        <v/>
      </c>
      <c r="AA298" s="64" t="str">
        <f t="shared" si="17"/>
        <v/>
      </c>
      <c r="AB298" s="64" t="str">
        <f t="shared" si="18"/>
        <v/>
      </c>
      <c r="AC298" s="64" t="str">
        <f t="shared" si="19"/>
        <v/>
      </c>
      <c r="AD298" s="48"/>
      <c r="AE298" s="48"/>
      <c r="AF298" s="48"/>
      <c r="AG298" s="48"/>
      <c r="AH298" s="48"/>
      <c r="AI298" s="35"/>
      <c r="AJ298" s="49" t="s">
        <v>57</v>
      </c>
      <c r="AK298" s="72"/>
      <c r="AL298" s="17"/>
      <c r="AM298" s="17"/>
      <c r="AN298" s="73"/>
      <c r="AO298" s="17"/>
      <c r="AP298" s="17"/>
      <c r="AQ298" s="17"/>
      <c r="AR298" s="17"/>
      <c r="AS298" s="17"/>
      <c r="AT298" s="17"/>
      <c r="AX298">
        <v>1</v>
      </c>
    </row>
    <row r="299" spans="1:50" ht="24" customHeight="1">
      <c r="A299" s="42">
        <v>295</v>
      </c>
      <c r="B299" s="43">
        <v>42369</v>
      </c>
      <c r="C299" s="44"/>
      <c r="D299" s="44" t="s">
        <v>82</v>
      </c>
      <c r="E299" s="44">
        <v>1</v>
      </c>
      <c r="F299" s="44"/>
      <c r="G299" s="23"/>
      <c r="H299" s="44" t="s">
        <v>70</v>
      </c>
      <c r="I299" s="59"/>
      <c r="J299" s="25"/>
      <c r="K299" s="63"/>
      <c r="L299" s="64"/>
      <c r="M299" s="64"/>
      <c r="N299" s="65">
        <f t="shared" si="10"/>
        <v>0</v>
      </c>
      <c r="O299" s="64"/>
      <c r="P299" s="64"/>
      <c r="Q299" s="64"/>
      <c r="R299" s="65">
        <f t="shared" si="11"/>
        <v>0</v>
      </c>
      <c r="S299" s="64"/>
      <c r="T299" s="64"/>
      <c r="U299" s="64"/>
      <c r="V299" s="65">
        <f t="shared" si="12"/>
        <v>0</v>
      </c>
      <c r="W299" s="64">
        <f t="shared" si="13"/>
        <v>0</v>
      </c>
      <c r="X299" s="64" t="str">
        <f t="shared" si="14"/>
        <v/>
      </c>
      <c r="Y299" s="64" t="str">
        <f t="shared" si="15"/>
        <v/>
      </c>
      <c r="Z299" s="64" t="str">
        <f t="shared" si="16"/>
        <v/>
      </c>
      <c r="AA299" s="64" t="str">
        <f t="shared" si="17"/>
        <v/>
      </c>
      <c r="AB299" s="64" t="str">
        <f t="shared" si="18"/>
        <v/>
      </c>
      <c r="AC299" s="64" t="str">
        <f t="shared" si="19"/>
        <v/>
      </c>
      <c r="AD299" s="48"/>
      <c r="AE299" s="48"/>
      <c r="AF299" s="48"/>
      <c r="AG299" s="48"/>
      <c r="AH299" s="48"/>
      <c r="AI299" s="35"/>
      <c r="AJ299" s="49" t="s">
        <v>57</v>
      </c>
      <c r="AK299" s="72"/>
      <c r="AL299" s="17"/>
      <c r="AM299" s="17"/>
      <c r="AN299" s="73"/>
      <c r="AO299" s="17"/>
      <c r="AP299" s="17"/>
      <c r="AQ299" s="17"/>
      <c r="AR299" s="17"/>
      <c r="AS299" s="17"/>
      <c r="AT299" s="17"/>
      <c r="AX299">
        <v>1</v>
      </c>
    </row>
    <row r="300" spans="1:50" ht="24" customHeight="1">
      <c r="A300" s="42">
        <v>296</v>
      </c>
      <c r="B300" s="43">
        <v>42369</v>
      </c>
      <c r="C300" s="44"/>
      <c r="D300" s="44" t="s">
        <v>82</v>
      </c>
      <c r="E300" s="44">
        <v>2</v>
      </c>
      <c r="F300" s="44"/>
      <c r="G300" s="23"/>
      <c r="H300" s="44" t="s">
        <v>70</v>
      </c>
      <c r="I300" s="59"/>
      <c r="J300" s="25"/>
      <c r="K300" s="63"/>
      <c r="L300" s="64"/>
      <c r="M300" s="64"/>
      <c r="N300" s="65">
        <f t="shared" si="10"/>
        <v>0</v>
      </c>
      <c r="O300" s="64"/>
      <c r="P300" s="64"/>
      <c r="Q300" s="64"/>
      <c r="R300" s="65">
        <f t="shared" si="11"/>
        <v>0</v>
      </c>
      <c r="S300" s="64"/>
      <c r="T300" s="64"/>
      <c r="U300" s="64"/>
      <c r="V300" s="65">
        <f t="shared" si="12"/>
        <v>0</v>
      </c>
      <c r="W300" s="64">
        <f t="shared" si="13"/>
        <v>0</v>
      </c>
      <c r="X300" s="64" t="str">
        <f t="shared" si="14"/>
        <v/>
      </c>
      <c r="Y300" s="64" t="str">
        <f t="shared" si="15"/>
        <v/>
      </c>
      <c r="Z300" s="64" t="str">
        <f t="shared" si="16"/>
        <v/>
      </c>
      <c r="AA300" s="64" t="str">
        <f t="shared" si="17"/>
        <v/>
      </c>
      <c r="AB300" s="64" t="str">
        <f t="shared" si="18"/>
        <v/>
      </c>
      <c r="AC300" s="64" t="str">
        <f t="shared" si="19"/>
        <v/>
      </c>
      <c r="AD300" s="48"/>
      <c r="AE300" s="48"/>
      <c r="AF300" s="48"/>
      <c r="AG300" s="48"/>
      <c r="AH300" s="48"/>
      <c r="AI300" s="35"/>
      <c r="AJ300" s="49" t="s">
        <v>57</v>
      </c>
      <c r="AK300" s="72"/>
      <c r="AL300" s="17"/>
      <c r="AM300" s="17"/>
      <c r="AN300" s="73"/>
      <c r="AO300" s="17"/>
      <c r="AP300" s="17"/>
      <c r="AQ300" s="17"/>
      <c r="AR300" s="17"/>
      <c r="AS300" s="17"/>
      <c r="AT300" s="17"/>
      <c r="AX300">
        <v>1</v>
      </c>
    </row>
    <row r="301" spans="1:50" ht="24" customHeight="1">
      <c r="A301" s="42">
        <v>297</v>
      </c>
      <c r="B301" s="43">
        <v>42369</v>
      </c>
      <c r="C301" s="44"/>
      <c r="D301" s="44" t="s">
        <v>82</v>
      </c>
      <c r="E301" s="44">
        <v>1</v>
      </c>
      <c r="F301" s="44"/>
      <c r="G301" s="23"/>
      <c r="H301" s="44" t="s">
        <v>70</v>
      </c>
      <c r="I301" s="59"/>
      <c r="J301" s="25"/>
      <c r="K301" s="63"/>
      <c r="L301" s="64"/>
      <c r="M301" s="64"/>
      <c r="N301" s="65">
        <f t="shared" si="10"/>
        <v>0</v>
      </c>
      <c r="O301" s="64"/>
      <c r="P301" s="64"/>
      <c r="Q301" s="64"/>
      <c r="R301" s="65">
        <f t="shared" si="11"/>
        <v>0</v>
      </c>
      <c r="S301" s="64"/>
      <c r="T301" s="64"/>
      <c r="U301" s="64"/>
      <c r="V301" s="65">
        <f t="shared" si="12"/>
        <v>0</v>
      </c>
      <c r="W301" s="64">
        <f t="shared" si="13"/>
        <v>0</v>
      </c>
      <c r="X301" s="64" t="str">
        <f t="shared" si="14"/>
        <v/>
      </c>
      <c r="Y301" s="64" t="str">
        <f t="shared" si="15"/>
        <v/>
      </c>
      <c r="Z301" s="64" t="str">
        <f t="shared" si="16"/>
        <v/>
      </c>
      <c r="AA301" s="64" t="str">
        <f t="shared" si="17"/>
        <v/>
      </c>
      <c r="AB301" s="64" t="str">
        <f t="shared" si="18"/>
        <v/>
      </c>
      <c r="AC301" s="64" t="str">
        <f t="shared" si="19"/>
        <v/>
      </c>
      <c r="AD301" s="48"/>
      <c r="AE301" s="48"/>
      <c r="AF301" s="48"/>
      <c r="AG301" s="48"/>
      <c r="AH301" s="48"/>
      <c r="AI301" s="35"/>
      <c r="AJ301" s="49" t="s">
        <v>57</v>
      </c>
      <c r="AK301" s="72"/>
      <c r="AL301" s="17"/>
      <c r="AM301" s="17"/>
      <c r="AN301" s="73"/>
      <c r="AO301" s="17"/>
      <c r="AP301" s="17"/>
      <c r="AQ301" s="17"/>
      <c r="AR301" s="17"/>
      <c r="AS301" s="17"/>
      <c r="AT301" s="17"/>
      <c r="AX301">
        <v>1</v>
      </c>
    </row>
    <row r="302" spans="1:50" ht="24" customHeight="1">
      <c r="A302" s="42">
        <v>298</v>
      </c>
      <c r="B302" s="43">
        <v>42369</v>
      </c>
      <c r="C302" s="44"/>
      <c r="D302" s="44" t="s">
        <v>82</v>
      </c>
      <c r="E302" s="44">
        <v>2</v>
      </c>
      <c r="F302" s="44"/>
      <c r="G302" s="23"/>
      <c r="H302" s="44" t="s">
        <v>70</v>
      </c>
      <c r="I302" s="59"/>
      <c r="J302" s="25"/>
      <c r="K302" s="63"/>
      <c r="L302" s="64"/>
      <c r="M302" s="64"/>
      <c r="N302" s="65">
        <f t="shared" si="10"/>
        <v>0</v>
      </c>
      <c r="O302" s="64"/>
      <c r="P302" s="64"/>
      <c r="Q302" s="64"/>
      <c r="R302" s="65">
        <f t="shared" si="11"/>
        <v>0</v>
      </c>
      <c r="S302" s="64"/>
      <c r="T302" s="64"/>
      <c r="U302" s="64"/>
      <c r="V302" s="65">
        <f t="shared" si="12"/>
        <v>0</v>
      </c>
      <c r="W302" s="64">
        <f t="shared" si="13"/>
        <v>0</v>
      </c>
      <c r="X302" s="64" t="str">
        <f t="shared" si="14"/>
        <v/>
      </c>
      <c r="Y302" s="64" t="str">
        <f t="shared" si="15"/>
        <v/>
      </c>
      <c r="Z302" s="64" t="str">
        <f t="shared" si="16"/>
        <v/>
      </c>
      <c r="AA302" s="64" t="str">
        <f t="shared" si="17"/>
        <v/>
      </c>
      <c r="AB302" s="64" t="str">
        <f t="shared" si="18"/>
        <v/>
      </c>
      <c r="AC302" s="64" t="str">
        <f t="shared" si="19"/>
        <v/>
      </c>
      <c r="AD302" s="48"/>
      <c r="AE302" s="48"/>
      <c r="AF302" s="48"/>
      <c r="AG302" s="48"/>
      <c r="AH302" s="48"/>
      <c r="AI302" s="35"/>
      <c r="AJ302" s="49" t="s">
        <v>57</v>
      </c>
      <c r="AK302" s="72"/>
      <c r="AL302" s="17"/>
      <c r="AM302" s="17"/>
      <c r="AN302" s="73"/>
      <c r="AO302" s="17"/>
      <c r="AP302" s="17"/>
      <c r="AQ302" s="17"/>
      <c r="AR302" s="17"/>
      <c r="AS302" s="17"/>
      <c r="AT302" s="17"/>
      <c r="AX302">
        <v>1</v>
      </c>
    </row>
    <row r="303" spans="1:50" ht="24" customHeight="1">
      <c r="A303" s="42">
        <v>299</v>
      </c>
      <c r="B303" s="43">
        <v>42369</v>
      </c>
      <c r="C303" s="44"/>
      <c r="D303" s="44" t="s">
        <v>82</v>
      </c>
      <c r="E303" s="44">
        <v>1</v>
      </c>
      <c r="F303" s="44"/>
      <c r="G303" s="23"/>
      <c r="H303" s="44" t="s">
        <v>70</v>
      </c>
      <c r="I303" s="59"/>
      <c r="J303" s="25"/>
      <c r="K303" s="63"/>
      <c r="L303" s="64"/>
      <c r="M303" s="64"/>
      <c r="N303" s="65">
        <f t="shared" si="10"/>
        <v>0</v>
      </c>
      <c r="O303" s="64"/>
      <c r="P303" s="64"/>
      <c r="Q303" s="64"/>
      <c r="R303" s="65">
        <f t="shared" si="11"/>
        <v>0</v>
      </c>
      <c r="S303" s="64"/>
      <c r="T303" s="64"/>
      <c r="U303" s="64"/>
      <c r="V303" s="65">
        <f t="shared" si="12"/>
        <v>0</v>
      </c>
      <c r="W303" s="64">
        <f t="shared" si="13"/>
        <v>0</v>
      </c>
      <c r="X303" s="64" t="str">
        <f t="shared" si="14"/>
        <v/>
      </c>
      <c r="Y303" s="64" t="str">
        <f t="shared" si="15"/>
        <v/>
      </c>
      <c r="Z303" s="64" t="str">
        <f t="shared" si="16"/>
        <v/>
      </c>
      <c r="AA303" s="64" t="str">
        <f t="shared" si="17"/>
        <v/>
      </c>
      <c r="AB303" s="64" t="str">
        <f t="shared" si="18"/>
        <v/>
      </c>
      <c r="AC303" s="64" t="str">
        <f t="shared" si="19"/>
        <v/>
      </c>
      <c r="AD303" s="48"/>
      <c r="AE303" s="48"/>
      <c r="AF303" s="48"/>
      <c r="AG303" s="48"/>
      <c r="AH303" s="48"/>
      <c r="AI303" s="35"/>
      <c r="AJ303" s="49" t="s">
        <v>57</v>
      </c>
      <c r="AK303" s="72"/>
      <c r="AL303" s="17"/>
      <c r="AM303" s="17"/>
      <c r="AN303" s="73"/>
      <c r="AO303" s="17"/>
      <c r="AP303" s="17"/>
      <c r="AQ303" s="17"/>
      <c r="AR303" s="17"/>
      <c r="AS303" s="17"/>
      <c r="AT303" s="17"/>
      <c r="AX303">
        <v>1</v>
      </c>
    </row>
    <row r="304" spans="1:50" ht="24" customHeight="1">
      <c r="A304" s="42">
        <v>300</v>
      </c>
      <c r="B304" s="43">
        <v>42369</v>
      </c>
      <c r="C304" s="44"/>
      <c r="D304" s="44" t="s">
        <v>82</v>
      </c>
      <c r="E304" s="44">
        <v>2</v>
      </c>
      <c r="F304" s="44"/>
      <c r="G304" s="23"/>
      <c r="H304" s="44" t="s">
        <v>70</v>
      </c>
      <c r="I304" s="59"/>
      <c r="J304" s="25"/>
      <c r="K304" s="63"/>
      <c r="L304" s="64"/>
      <c r="M304" s="64"/>
      <c r="N304" s="65">
        <f t="shared" si="10"/>
        <v>0</v>
      </c>
      <c r="O304" s="64"/>
      <c r="P304" s="64"/>
      <c r="Q304" s="64"/>
      <c r="R304" s="65">
        <f t="shared" si="11"/>
        <v>0</v>
      </c>
      <c r="S304" s="64"/>
      <c r="T304" s="64"/>
      <c r="U304" s="64"/>
      <c r="V304" s="65">
        <f t="shared" si="12"/>
        <v>0</v>
      </c>
      <c r="W304" s="64">
        <f t="shared" si="13"/>
        <v>0</v>
      </c>
      <c r="X304" s="64" t="str">
        <f t="shared" si="14"/>
        <v/>
      </c>
      <c r="Y304" s="64" t="str">
        <f t="shared" si="15"/>
        <v/>
      </c>
      <c r="Z304" s="64" t="str">
        <f t="shared" si="16"/>
        <v/>
      </c>
      <c r="AA304" s="64" t="str">
        <f t="shared" si="17"/>
        <v/>
      </c>
      <c r="AB304" s="64" t="str">
        <f t="shared" si="18"/>
        <v/>
      </c>
      <c r="AC304" s="64" t="str">
        <f t="shared" si="19"/>
        <v/>
      </c>
      <c r="AD304" s="48"/>
      <c r="AE304" s="48"/>
      <c r="AF304" s="48"/>
      <c r="AG304" s="48"/>
      <c r="AH304" s="48"/>
      <c r="AI304" s="35"/>
      <c r="AJ304" s="49" t="s">
        <v>57</v>
      </c>
      <c r="AK304" s="72"/>
      <c r="AL304" s="17"/>
      <c r="AM304" s="17"/>
      <c r="AN304" s="73"/>
      <c r="AO304" s="17"/>
      <c r="AP304" s="17"/>
      <c r="AQ304" s="17"/>
      <c r="AR304" s="17"/>
      <c r="AS304" s="17"/>
      <c r="AT304" s="17"/>
      <c r="AX304">
        <v>1</v>
      </c>
    </row>
    <row r="305" spans="1:50" ht="24" customHeight="1">
      <c r="A305" s="42">
        <v>301</v>
      </c>
      <c r="B305" s="43">
        <v>42369</v>
      </c>
      <c r="C305" s="44"/>
      <c r="D305" s="44" t="s">
        <v>82</v>
      </c>
      <c r="E305" s="44">
        <v>1</v>
      </c>
      <c r="F305" s="44"/>
      <c r="G305" s="23"/>
      <c r="H305" s="44" t="s">
        <v>70</v>
      </c>
      <c r="I305" s="59"/>
      <c r="J305" s="25"/>
      <c r="K305" s="63"/>
      <c r="L305" s="64"/>
      <c r="M305" s="64"/>
      <c r="N305" s="65">
        <f t="shared" si="10"/>
        <v>0</v>
      </c>
      <c r="O305" s="64"/>
      <c r="P305" s="64"/>
      <c r="Q305" s="64"/>
      <c r="R305" s="65">
        <f t="shared" si="11"/>
        <v>0</v>
      </c>
      <c r="S305" s="64"/>
      <c r="T305" s="64"/>
      <c r="U305" s="64"/>
      <c r="V305" s="65">
        <f t="shared" si="12"/>
        <v>0</v>
      </c>
      <c r="W305" s="64">
        <f t="shared" si="13"/>
        <v>0</v>
      </c>
      <c r="X305" s="64" t="str">
        <f t="shared" si="14"/>
        <v/>
      </c>
      <c r="Y305" s="64" t="str">
        <f t="shared" si="15"/>
        <v/>
      </c>
      <c r="Z305" s="64" t="str">
        <f t="shared" si="16"/>
        <v/>
      </c>
      <c r="AA305" s="64" t="str">
        <f t="shared" si="17"/>
        <v/>
      </c>
      <c r="AB305" s="64" t="str">
        <f t="shared" si="18"/>
        <v/>
      </c>
      <c r="AC305" s="64" t="str">
        <f t="shared" si="19"/>
        <v/>
      </c>
      <c r="AD305" s="48"/>
      <c r="AE305" s="48"/>
      <c r="AF305" s="48"/>
      <c r="AG305" s="48"/>
      <c r="AH305" s="48"/>
      <c r="AI305" s="35"/>
      <c r="AJ305" s="49" t="s">
        <v>57</v>
      </c>
      <c r="AK305" s="72"/>
      <c r="AL305" s="17"/>
      <c r="AM305" s="17"/>
      <c r="AN305" s="73"/>
      <c r="AO305" s="17"/>
      <c r="AP305" s="17"/>
      <c r="AQ305" s="17"/>
      <c r="AR305" s="17"/>
      <c r="AS305" s="17"/>
      <c r="AT305" s="17"/>
      <c r="AX305">
        <v>1</v>
      </c>
    </row>
    <row r="306" spans="1:50" ht="24" customHeight="1">
      <c r="A306" s="42">
        <v>302</v>
      </c>
      <c r="B306" s="43">
        <v>42369</v>
      </c>
      <c r="C306" s="44"/>
      <c r="D306" s="44" t="s">
        <v>82</v>
      </c>
      <c r="E306" s="44">
        <v>2</v>
      </c>
      <c r="F306" s="44"/>
      <c r="G306" s="23"/>
      <c r="H306" s="44" t="s">
        <v>70</v>
      </c>
      <c r="I306" s="59"/>
      <c r="J306" s="25"/>
      <c r="K306" s="63"/>
      <c r="L306" s="64"/>
      <c r="M306" s="64"/>
      <c r="N306" s="65">
        <f t="shared" si="10"/>
        <v>0</v>
      </c>
      <c r="O306" s="64"/>
      <c r="P306" s="64"/>
      <c r="Q306" s="64"/>
      <c r="R306" s="65">
        <f t="shared" si="11"/>
        <v>0</v>
      </c>
      <c r="S306" s="64"/>
      <c r="T306" s="64"/>
      <c r="U306" s="64"/>
      <c r="V306" s="65">
        <f t="shared" si="12"/>
        <v>0</v>
      </c>
      <c r="W306" s="64">
        <f t="shared" si="13"/>
        <v>0</v>
      </c>
      <c r="X306" s="64" t="str">
        <f t="shared" si="14"/>
        <v/>
      </c>
      <c r="Y306" s="64" t="str">
        <f t="shared" si="15"/>
        <v/>
      </c>
      <c r="Z306" s="64" t="str">
        <f t="shared" si="16"/>
        <v/>
      </c>
      <c r="AA306" s="64" t="str">
        <f t="shared" si="17"/>
        <v/>
      </c>
      <c r="AB306" s="64" t="str">
        <f t="shared" si="18"/>
        <v/>
      </c>
      <c r="AC306" s="64" t="str">
        <f t="shared" si="19"/>
        <v/>
      </c>
      <c r="AD306" s="48"/>
      <c r="AE306" s="48"/>
      <c r="AF306" s="48"/>
      <c r="AG306" s="48"/>
      <c r="AH306" s="48"/>
      <c r="AI306" s="35"/>
      <c r="AJ306" s="49" t="s">
        <v>57</v>
      </c>
      <c r="AK306" s="72"/>
      <c r="AL306" s="17"/>
      <c r="AM306" s="17"/>
      <c r="AN306" s="73"/>
      <c r="AO306" s="17"/>
      <c r="AP306" s="17"/>
      <c r="AQ306" s="17"/>
      <c r="AR306" s="17"/>
      <c r="AS306" s="17"/>
      <c r="AT306" s="17"/>
      <c r="AX306">
        <v>1</v>
      </c>
    </row>
    <row r="307" spans="1:50" ht="24" customHeight="1">
      <c r="A307" s="42">
        <v>303</v>
      </c>
      <c r="B307" s="43">
        <v>42369</v>
      </c>
      <c r="C307" s="44"/>
      <c r="D307" s="44" t="s">
        <v>82</v>
      </c>
      <c r="E307" s="44">
        <v>1</v>
      </c>
      <c r="F307" s="44"/>
      <c r="G307" s="23"/>
      <c r="H307" s="44" t="s">
        <v>70</v>
      </c>
      <c r="I307" s="59"/>
      <c r="J307" s="25"/>
      <c r="K307" s="63"/>
      <c r="L307" s="64"/>
      <c r="M307" s="64"/>
      <c r="N307" s="65">
        <f t="shared" si="10"/>
        <v>0</v>
      </c>
      <c r="O307" s="64"/>
      <c r="P307" s="64"/>
      <c r="Q307" s="64"/>
      <c r="R307" s="65">
        <f t="shared" si="11"/>
        <v>0</v>
      </c>
      <c r="S307" s="64"/>
      <c r="T307" s="64"/>
      <c r="U307" s="64"/>
      <c r="V307" s="65">
        <f t="shared" si="12"/>
        <v>0</v>
      </c>
      <c r="W307" s="64">
        <f t="shared" si="13"/>
        <v>0</v>
      </c>
      <c r="X307" s="64" t="str">
        <f t="shared" si="14"/>
        <v/>
      </c>
      <c r="Y307" s="64" t="str">
        <f t="shared" si="15"/>
        <v/>
      </c>
      <c r="Z307" s="64" t="str">
        <f t="shared" si="16"/>
        <v/>
      </c>
      <c r="AA307" s="64" t="str">
        <f t="shared" si="17"/>
        <v/>
      </c>
      <c r="AB307" s="64" t="str">
        <f t="shared" si="18"/>
        <v/>
      </c>
      <c r="AC307" s="64" t="str">
        <f t="shared" si="19"/>
        <v/>
      </c>
      <c r="AD307" s="48"/>
      <c r="AE307" s="48"/>
      <c r="AF307" s="48"/>
      <c r="AG307" s="48"/>
      <c r="AH307" s="48"/>
      <c r="AI307" s="35"/>
      <c r="AJ307" s="49" t="s">
        <v>57</v>
      </c>
      <c r="AK307" s="72"/>
      <c r="AL307" s="17"/>
      <c r="AM307" s="17"/>
      <c r="AN307" s="73"/>
      <c r="AO307" s="17"/>
      <c r="AP307" s="17"/>
      <c r="AQ307" s="17"/>
      <c r="AR307" s="17"/>
      <c r="AS307" s="17"/>
      <c r="AT307" s="17"/>
      <c r="AX307">
        <v>1</v>
      </c>
    </row>
    <row r="308" spans="1:50" ht="24" customHeight="1">
      <c r="A308" s="42">
        <v>304</v>
      </c>
      <c r="B308" s="43">
        <v>42369</v>
      </c>
      <c r="C308" s="44"/>
      <c r="D308" s="44" t="s">
        <v>82</v>
      </c>
      <c r="E308" s="44">
        <v>2</v>
      </c>
      <c r="F308" s="44"/>
      <c r="G308" s="23"/>
      <c r="H308" s="44" t="s">
        <v>70</v>
      </c>
      <c r="I308" s="59"/>
      <c r="J308" s="25"/>
      <c r="K308" s="63"/>
      <c r="L308" s="64"/>
      <c r="M308" s="64"/>
      <c r="N308" s="65">
        <f t="shared" si="10"/>
        <v>0</v>
      </c>
      <c r="O308" s="64"/>
      <c r="P308" s="64"/>
      <c r="Q308" s="64"/>
      <c r="R308" s="65">
        <f t="shared" si="11"/>
        <v>0</v>
      </c>
      <c r="S308" s="64"/>
      <c r="T308" s="64"/>
      <c r="U308" s="64"/>
      <c r="V308" s="65">
        <f t="shared" si="12"/>
        <v>0</v>
      </c>
      <c r="W308" s="64">
        <f t="shared" si="13"/>
        <v>0</v>
      </c>
      <c r="X308" s="64" t="str">
        <f t="shared" si="14"/>
        <v/>
      </c>
      <c r="Y308" s="64" t="str">
        <f t="shared" si="15"/>
        <v/>
      </c>
      <c r="Z308" s="64" t="str">
        <f t="shared" si="16"/>
        <v/>
      </c>
      <c r="AA308" s="64" t="str">
        <f t="shared" si="17"/>
        <v/>
      </c>
      <c r="AB308" s="64" t="str">
        <f t="shared" si="18"/>
        <v/>
      </c>
      <c r="AC308" s="64" t="str">
        <f t="shared" si="19"/>
        <v/>
      </c>
      <c r="AD308" s="48"/>
      <c r="AE308" s="48"/>
      <c r="AF308" s="48"/>
      <c r="AG308" s="48"/>
      <c r="AH308" s="48"/>
      <c r="AI308" s="35"/>
      <c r="AJ308" s="49" t="s">
        <v>57</v>
      </c>
      <c r="AK308" s="72"/>
      <c r="AL308" s="17"/>
      <c r="AM308" s="17"/>
      <c r="AN308" s="73"/>
      <c r="AO308" s="17"/>
      <c r="AP308" s="17"/>
      <c r="AQ308" s="17"/>
      <c r="AR308" s="17"/>
      <c r="AS308" s="17"/>
      <c r="AT308" s="17"/>
      <c r="AX308">
        <v>1</v>
      </c>
    </row>
    <row r="309" spans="1:50" ht="24" customHeight="1">
      <c r="A309" s="42">
        <v>305</v>
      </c>
      <c r="B309" s="43">
        <v>42369</v>
      </c>
      <c r="C309" s="44"/>
      <c r="D309" s="44" t="s">
        <v>82</v>
      </c>
      <c r="E309" s="44">
        <v>1</v>
      </c>
      <c r="F309" s="44"/>
      <c r="G309" s="23"/>
      <c r="H309" s="44" t="s">
        <v>70</v>
      </c>
      <c r="I309" s="59"/>
      <c r="J309" s="25"/>
      <c r="K309" s="63"/>
      <c r="L309" s="64"/>
      <c r="M309" s="64"/>
      <c r="N309" s="65">
        <f t="shared" si="10"/>
        <v>0</v>
      </c>
      <c r="O309" s="64"/>
      <c r="P309" s="64"/>
      <c r="Q309" s="64"/>
      <c r="R309" s="65">
        <f t="shared" si="11"/>
        <v>0</v>
      </c>
      <c r="S309" s="64"/>
      <c r="T309" s="64"/>
      <c r="U309" s="64"/>
      <c r="V309" s="65">
        <f t="shared" si="12"/>
        <v>0</v>
      </c>
      <c r="W309" s="64">
        <f t="shared" si="13"/>
        <v>0</v>
      </c>
      <c r="X309" s="64" t="str">
        <f t="shared" si="14"/>
        <v/>
      </c>
      <c r="Y309" s="64" t="str">
        <f t="shared" si="15"/>
        <v/>
      </c>
      <c r="Z309" s="64" t="str">
        <f t="shared" si="16"/>
        <v/>
      </c>
      <c r="AA309" s="64" t="str">
        <f t="shared" si="17"/>
        <v/>
      </c>
      <c r="AB309" s="64" t="str">
        <f t="shared" si="18"/>
        <v/>
      </c>
      <c r="AC309" s="64" t="str">
        <f t="shared" si="19"/>
        <v/>
      </c>
      <c r="AD309" s="48"/>
      <c r="AE309" s="48"/>
      <c r="AF309" s="48"/>
      <c r="AG309" s="48"/>
      <c r="AH309" s="48"/>
      <c r="AI309" s="35"/>
      <c r="AJ309" s="49" t="s">
        <v>57</v>
      </c>
      <c r="AK309" s="72"/>
      <c r="AL309" s="17"/>
      <c r="AM309" s="17"/>
      <c r="AN309" s="73"/>
      <c r="AO309" s="17"/>
      <c r="AP309" s="17"/>
      <c r="AQ309" s="17"/>
      <c r="AR309" s="17"/>
      <c r="AS309" s="17"/>
      <c r="AT309" s="17"/>
      <c r="AX309">
        <v>1</v>
      </c>
    </row>
    <row r="310" spans="1:50" ht="24" customHeight="1">
      <c r="A310" s="42">
        <v>306</v>
      </c>
      <c r="B310" s="43">
        <v>42369</v>
      </c>
      <c r="C310" s="44"/>
      <c r="D310" s="44" t="s">
        <v>82</v>
      </c>
      <c r="E310" s="44">
        <v>2</v>
      </c>
      <c r="F310" s="44"/>
      <c r="G310" s="23"/>
      <c r="H310" s="44" t="s">
        <v>70</v>
      </c>
      <c r="I310" s="59"/>
      <c r="J310" s="25"/>
      <c r="K310" s="63"/>
      <c r="L310" s="64"/>
      <c r="M310" s="64"/>
      <c r="N310" s="65">
        <f t="shared" si="10"/>
        <v>0</v>
      </c>
      <c r="O310" s="64"/>
      <c r="P310" s="64"/>
      <c r="Q310" s="64"/>
      <c r="R310" s="65">
        <f t="shared" si="11"/>
        <v>0</v>
      </c>
      <c r="S310" s="64"/>
      <c r="T310" s="64"/>
      <c r="U310" s="64"/>
      <c r="V310" s="65">
        <f t="shared" si="12"/>
        <v>0</v>
      </c>
      <c r="W310" s="64">
        <f t="shared" si="13"/>
        <v>0</v>
      </c>
      <c r="X310" s="64" t="str">
        <f t="shared" si="14"/>
        <v/>
      </c>
      <c r="Y310" s="64" t="str">
        <f t="shared" si="15"/>
        <v/>
      </c>
      <c r="Z310" s="64" t="str">
        <f t="shared" si="16"/>
        <v/>
      </c>
      <c r="AA310" s="64" t="str">
        <f t="shared" si="17"/>
        <v/>
      </c>
      <c r="AB310" s="64" t="str">
        <f t="shared" si="18"/>
        <v/>
      </c>
      <c r="AC310" s="64" t="str">
        <f t="shared" si="19"/>
        <v/>
      </c>
      <c r="AD310" s="48"/>
      <c r="AE310" s="48"/>
      <c r="AF310" s="48"/>
      <c r="AG310" s="48"/>
      <c r="AH310" s="48"/>
      <c r="AI310" s="35"/>
      <c r="AJ310" s="49" t="s">
        <v>57</v>
      </c>
      <c r="AK310" s="72"/>
      <c r="AL310" s="17"/>
      <c r="AM310" s="17"/>
      <c r="AN310" s="73"/>
      <c r="AO310" s="17"/>
      <c r="AP310" s="17"/>
      <c r="AQ310" s="17"/>
      <c r="AR310" s="17"/>
      <c r="AS310" s="17"/>
      <c r="AT310" s="17"/>
      <c r="AX310">
        <v>1</v>
      </c>
    </row>
    <row r="311" spans="1:50" ht="24" customHeight="1">
      <c r="A311" s="42">
        <v>307</v>
      </c>
      <c r="B311" s="43">
        <v>42369</v>
      </c>
      <c r="C311" s="44"/>
      <c r="D311" s="44" t="s">
        <v>82</v>
      </c>
      <c r="E311" s="44">
        <v>1</v>
      </c>
      <c r="F311" s="44"/>
      <c r="G311" s="23"/>
      <c r="H311" s="44" t="s">
        <v>70</v>
      </c>
      <c r="I311" s="59"/>
      <c r="J311" s="25"/>
      <c r="K311" s="63"/>
      <c r="L311" s="64"/>
      <c r="M311" s="64"/>
      <c r="N311" s="65">
        <f t="shared" si="10"/>
        <v>0</v>
      </c>
      <c r="O311" s="64"/>
      <c r="P311" s="64"/>
      <c r="Q311" s="64"/>
      <c r="R311" s="65">
        <f t="shared" si="11"/>
        <v>0</v>
      </c>
      <c r="S311" s="64"/>
      <c r="T311" s="64"/>
      <c r="U311" s="64"/>
      <c r="V311" s="65">
        <f t="shared" si="12"/>
        <v>0</v>
      </c>
      <c r="W311" s="64">
        <f t="shared" si="13"/>
        <v>0</v>
      </c>
      <c r="X311" s="64" t="str">
        <f t="shared" si="14"/>
        <v/>
      </c>
      <c r="Y311" s="64" t="str">
        <f t="shared" si="15"/>
        <v/>
      </c>
      <c r="Z311" s="64" t="str">
        <f t="shared" si="16"/>
        <v/>
      </c>
      <c r="AA311" s="64" t="str">
        <f t="shared" si="17"/>
        <v/>
      </c>
      <c r="AB311" s="64" t="str">
        <f t="shared" si="18"/>
        <v/>
      </c>
      <c r="AC311" s="64" t="str">
        <f t="shared" si="19"/>
        <v/>
      </c>
      <c r="AD311" s="48"/>
      <c r="AE311" s="48"/>
      <c r="AF311" s="48"/>
      <c r="AG311" s="48"/>
      <c r="AH311" s="48"/>
      <c r="AI311" s="35"/>
      <c r="AJ311" s="49" t="s">
        <v>57</v>
      </c>
      <c r="AK311" s="72"/>
      <c r="AL311" s="17"/>
      <c r="AM311" s="17"/>
      <c r="AN311" s="73"/>
      <c r="AO311" s="17"/>
      <c r="AP311" s="17"/>
      <c r="AQ311" s="17"/>
      <c r="AR311" s="17"/>
      <c r="AS311" s="17"/>
      <c r="AT311" s="17"/>
      <c r="AX311">
        <v>1</v>
      </c>
    </row>
    <row r="312" spans="1:50" ht="24" customHeight="1">
      <c r="A312" s="42">
        <v>308</v>
      </c>
      <c r="B312" s="43">
        <v>42369</v>
      </c>
      <c r="C312" s="44"/>
      <c r="D312" s="44" t="s">
        <v>82</v>
      </c>
      <c r="E312" s="44">
        <v>2</v>
      </c>
      <c r="F312" s="44"/>
      <c r="G312" s="23"/>
      <c r="H312" s="44" t="s">
        <v>70</v>
      </c>
      <c r="I312" s="59"/>
      <c r="J312" s="25"/>
      <c r="K312" s="63"/>
      <c r="L312" s="64"/>
      <c r="M312" s="64"/>
      <c r="N312" s="65">
        <f t="shared" si="10"/>
        <v>0</v>
      </c>
      <c r="O312" s="64"/>
      <c r="P312" s="64"/>
      <c r="Q312" s="64"/>
      <c r="R312" s="65">
        <f t="shared" si="11"/>
        <v>0</v>
      </c>
      <c r="S312" s="64"/>
      <c r="T312" s="64"/>
      <c r="U312" s="64"/>
      <c r="V312" s="65">
        <f t="shared" si="12"/>
        <v>0</v>
      </c>
      <c r="W312" s="64">
        <f t="shared" si="13"/>
        <v>0</v>
      </c>
      <c r="X312" s="64" t="str">
        <f t="shared" si="14"/>
        <v/>
      </c>
      <c r="Y312" s="64" t="str">
        <f t="shared" si="15"/>
        <v/>
      </c>
      <c r="Z312" s="64" t="str">
        <f t="shared" si="16"/>
        <v/>
      </c>
      <c r="AA312" s="64" t="str">
        <f t="shared" si="17"/>
        <v/>
      </c>
      <c r="AB312" s="64" t="str">
        <f t="shared" si="18"/>
        <v/>
      </c>
      <c r="AC312" s="64" t="str">
        <f t="shared" si="19"/>
        <v/>
      </c>
      <c r="AD312" s="48"/>
      <c r="AE312" s="48"/>
      <c r="AF312" s="48"/>
      <c r="AG312" s="48"/>
      <c r="AH312" s="48"/>
      <c r="AI312" s="35"/>
      <c r="AJ312" s="49" t="s">
        <v>57</v>
      </c>
      <c r="AK312" s="72"/>
      <c r="AL312" s="17"/>
      <c r="AM312" s="17"/>
      <c r="AN312" s="73"/>
      <c r="AO312" s="17"/>
      <c r="AP312" s="17"/>
      <c r="AQ312" s="17"/>
      <c r="AR312" s="17"/>
      <c r="AS312" s="17"/>
      <c r="AT312" s="17"/>
      <c r="AX312">
        <v>1</v>
      </c>
    </row>
    <row r="313" spans="1:50" ht="24" customHeight="1">
      <c r="A313" s="42">
        <v>309</v>
      </c>
      <c r="B313" s="43">
        <v>42369</v>
      </c>
      <c r="C313" s="44"/>
      <c r="D313" s="44" t="s">
        <v>82</v>
      </c>
      <c r="E313" s="44">
        <v>1</v>
      </c>
      <c r="F313" s="44"/>
      <c r="G313" s="23"/>
      <c r="H313" s="44" t="s">
        <v>70</v>
      </c>
      <c r="I313" s="59"/>
      <c r="J313" s="25"/>
      <c r="K313" s="63"/>
      <c r="L313" s="64"/>
      <c r="M313" s="64"/>
      <c r="N313" s="65">
        <f t="shared" si="10"/>
        <v>0</v>
      </c>
      <c r="O313" s="64"/>
      <c r="P313" s="64"/>
      <c r="Q313" s="64"/>
      <c r="R313" s="65">
        <f t="shared" si="11"/>
        <v>0</v>
      </c>
      <c r="S313" s="64"/>
      <c r="T313" s="64"/>
      <c r="U313" s="64"/>
      <c r="V313" s="65">
        <f t="shared" si="12"/>
        <v>0</v>
      </c>
      <c r="W313" s="64">
        <f t="shared" si="13"/>
        <v>0</v>
      </c>
      <c r="X313" s="64" t="str">
        <f t="shared" si="14"/>
        <v/>
      </c>
      <c r="Y313" s="64" t="str">
        <f t="shared" si="15"/>
        <v/>
      </c>
      <c r="Z313" s="64" t="str">
        <f t="shared" si="16"/>
        <v/>
      </c>
      <c r="AA313" s="64" t="str">
        <f t="shared" si="17"/>
        <v/>
      </c>
      <c r="AB313" s="64" t="str">
        <f t="shared" si="18"/>
        <v/>
      </c>
      <c r="AC313" s="64" t="str">
        <f t="shared" si="19"/>
        <v/>
      </c>
      <c r="AD313" s="48"/>
      <c r="AE313" s="48"/>
      <c r="AF313" s="48"/>
      <c r="AG313" s="48"/>
      <c r="AH313" s="48"/>
      <c r="AI313" s="35"/>
      <c r="AJ313" s="49" t="s">
        <v>57</v>
      </c>
      <c r="AK313" s="72"/>
      <c r="AL313" s="17"/>
      <c r="AM313" s="17"/>
      <c r="AN313" s="73"/>
      <c r="AO313" s="17"/>
      <c r="AP313" s="17"/>
      <c r="AQ313" s="17"/>
      <c r="AR313" s="17"/>
      <c r="AS313" s="17"/>
      <c r="AT313" s="17"/>
      <c r="AX313">
        <v>1</v>
      </c>
    </row>
    <row r="314" spans="1:50" ht="24" customHeight="1">
      <c r="A314" s="42">
        <v>310</v>
      </c>
      <c r="B314" s="43">
        <v>42369</v>
      </c>
      <c r="C314" s="44"/>
      <c r="D314" s="44" t="s">
        <v>82</v>
      </c>
      <c r="E314" s="44">
        <v>2</v>
      </c>
      <c r="F314" s="44"/>
      <c r="G314" s="23"/>
      <c r="H314" s="44" t="s">
        <v>70</v>
      </c>
      <c r="I314" s="59"/>
      <c r="J314" s="25"/>
      <c r="K314" s="63"/>
      <c r="L314" s="64"/>
      <c r="M314" s="64"/>
      <c r="N314" s="65">
        <f t="shared" si="10"/>
        <v>0</v>
      </c>
      <c r="O314" s="64"/>
      <c r="P314" s="64"/>
      <c r="Q314" s="64"/>
      <c r="R314" s="65">
        <f t="shared" si="11"/>
        <v>0</v>
      </c>
      <c r="S314" s="64"/>
      <c r="T314" s="64"/>
      <c r="U314" s="64"/>
      <c r="V314" s="65">
        <f t="shared" si="12"/>
        <v>0</v>
      </c>
      <c r="W314" s="64">
        <f t="shared" si="13"/>
        <v>0</v>
      </c>
      <c r="X314" s="64" t="str">
        <f t="shared" si="14"/>
        <v/>
      </c>
      <c r="Y314" s="64" t="str">
        <f t="shared" si="15"/>
        <v/>
      </c>
      <c r="Z314" s="64" t="str">
        <f t="shared" si="16"/>
        <v/>
      </c>
      <c r="AA314" s="64" t="str">
        <f t="shared" si="17"/>
        <v/>
      </c>
      <c r="AB314" s="64" t="str">
        <f t="shared" si="18"/>
        <v/>
      </c>
      <c r="AC314" s="64" t="str">
        <f t="shared" si="19"/>
        <v/>
      </c>
      <c r="AD314" s="48"/>
      <c r="AE314" s="48"/>
      <c r="AF314" s="48"/>
      <c r="AG314" s="48"/>
      <c r="AH314" s="48"/>
      <c r="AI314" s="35"/>
      <c r="AJ314" s="49" t="s">
        <v>57</v>
      </c>
      <c r="AK314" s="72"/>
      <c r="AL314" s="17"/>
      <c r="AM314" s="17"/>
      <c r="AN314" s="73"/>
      <c r="AO314" s="17"/>
      <c r="AP314" s="17"/>
      <c r="AQ314" s="17"/>
      <c r="AR314" s="17"/>
      <c r="AS314" s="17"/>
      <c r="AT314" s="17"/>
      <c r="AX314">
        <v>1</v>
      </c>
    </row>
    <row r="315" spans="1:50" ht="24" customHeight="1">
      <c r="A315" s="42">
        <v>311</v>
      </c>
      <c r="B315" s="43">
        <v>42369</v>
      </c>
      <c r="C315" s="44"/>
      <c r="D315" s="44" t="s">
        <v>82</v>
      </c>
      <c r="E315" s="44">
        <v>1</v>
      </c>
      <c r="F315" s="44"/>
      <c r="G315" s="23"/>
      <c r="H315" s="44" t="s">
        <v>70</v>
      </c>
      <c r="I315" s="59"/>
      <c r="J315" s="25"/>
      <c r="K315" s="63"/>
      <c r="L315" s="64"/>
      <c r="M315" s="64"/>
      <c r="N315" s="65">
        <f t="shared" si="10"/>
        <v>0</v>
      </c>
      <c r="O315" s="64"/>
      <c r="P315" s="64"/>
      <c r="Q315" s="64"/>
      <c r="R315" s="65">
        <f t="shared" si="11"/>
        <v>0</v>
      </c>
      <c r="S315" s="64"/>
      <c r="T315" s="64"/>
      <c r="U315" s="64"/>
      <c r="V315" s="65">
        <f t="shared" si="12"/>
        <v>0</v>
      </c>
      <c r="W315" s="64">
        <f t="shared" si="13"/>
        <v>0</v>
      </c>
      <c r="X315" s="64" t="str">
        <f t="shared" si="14"/>
        <v/>
      </c>
      <c r="Y315" s="64" t="str">
        <f t="shared" si="15"/>
        <v/>
      </c>
      <c r="Z315" s="64" t="str">
        <f t="shared" si="16"/>
        <v/>
      </c>
      <c r="AA315" s="64" t="str">
        <f t="shared" si="17"/>
        <v/>
      </c>
      <c r="AB315" s="64" t="str">
        <f t="shared" si="18"/>
        <v/>
      </c>
      <c r="AC315" s="64" t="str">
        <f t="shared" si="19"/>
        <v/>
      </c>
      <c r="AD315" s="48"/>
      <c r="AE315" s="48"/>
      <c r="AF315" s="48"/>
      <c r="AG315" s="48"/>
      <c r="AH315" s="48"/>
      <c r="AI315" s="35"/>
      <c r="AJ315" s="49" t="s">
        <v>57</v>
      </c>
      <c r="AK315" s="72"/>
      <c r="AL315" s="17"/>
      <c r="AM315" s="17"/>
      <c r="AN315" s="73"/>
      <c r="AO315" s="17"/>
      <c r="AP315" s="17"/>
      <c r="AQ315" s="17"/>
      <c r="AR315" s="17"/>
      <c r="AS315" s="17"/>
      <c r="AT315" s="17"/>
      <c r="AX315">
        <v>1</v>
      </c>
    </row>
    <row r="316" spans="1:50" ht="24" customHeight="1">
      <c r="A316" s="42">
        <v>312</v>
      </c>
      <c r="B316" s="43">
        <v>42369</v>
      </c>
      <c r="C316" s="44"/>
      <c r="D316" s="44" t="s">
        <v>82</v>
      </c>
      <c r="E316" s="44">
        <v>2</v>
      </c>
      <c r="F316" s="44"/>
      <c r="G316" s="23"/>
      <c r="H316" s="44" t="s">
        <v>70</v>
      </c>
      <c r="I316" s="59"/>
      <c r="J316" s="25"/>
      <c r="K316" s="63"/>
      <c r="L316" s="64"/>
      <c r="M316" s="64"/>
      <c r="N316" s="65">
        <f t="shared" si="10"/>
        <v>0</v>
      </c>
      <c r="O316" s="64"/>
      <c r="P316" s="64"/>
      <c r="Q316" s="64"/>
      <c r="R316" s="65">
        <f t="shared" si="11"/>
        <v>0</v>
      </c>
      <c r="S316" s="64"/>
      <c r="T316" s="64"/>
      <c r="U316" s="64"/>
      <c r="V316" s="65">
        <f t="shared" si="12"/>
        <v>0</v>
      </c>
      <c r="W316" s="64">
        <f t="shared" si="13"/>
        <v>0</v>
      </c>
      <c r="X316" s="64" t="str">
        <f t="shared" si="14"/>
        <v/>
      </c>
      <c r="Y316" s="64" t="str">
        <f t="shared" si="15"/>
        <v/>
      </c>
      <c r="Z316" s="64" t="str">
        <f t="shared" si="16"/>
        <v/>
      </c>
      <c r="AA316" s="64" t="str">
        <f t="shared" si="17"/>
        <v/>
      </c>
      <c r="AB316" s="64" t="str">
        <f t="shared" si="18"/>
        <v/>
      </c>
      <c r="AC316" s="64" t="str">
        <f t="shared" si="19"/>
        <v/>
      </c>
      <c r="AD316" s="48"/>
      <c r="AE316" s="48"/>
      <c r="AF316" s="48"/>
      <c r="AG316" s="48"/>
      <c r="AH316" s="48"/>
      <c r="AI316" s="35"/>
      <c r="AJ316" s="49" t="s">
        <v>57</v>
      </c>
      <c r="AK316" s="72"/>
      <c r="AL316" s="17"/>
      <c r="AM316" s="17"/>
      <c r="AN316" s="73"/>
      <c r="AO316" s="17"/>
      <c r="AP316" s="17"/>
      <c r="AQ316" s="17"/>
      <c r="AR316" s="17"/>
      <c r="AS316" s="17"/>
      <c r="AT316" s="17"/>
      <c r="AX316">
        <v>1</v>
      </c>
    </row>
    <row r="317" spans="1:50" ht="24" customHeight="1">
      <c r="A317" s="42">
        <v>313</v>
      </c>
      <c r="B317" s="43">
        <v>42369</v>
      </c>
      <c r="C317" s="44"/>
      <c r="D317" s="44" t="s">
        <v>82</v>
      </c>
      <c r="E317" s="44">
        <v>1</v>
      </c>
      <c r="F317" s="44"/>
      <c r="G317" s="23"/>
      <c r="H317" s="44" t="s">
        <v>70</v>
      </c>
      <c r="I317" s="59"/>
      <c r="J317" s="25"/>
      <c r="K317" s="63"/>
      <c r="L317" s="64"/>
      <c r="M317" s="64"/>
      <c r="N317" s="65">
        <f t="shared" si="10"/>
        <v>0</v>
      </c>
      <c r="O317" s="64"/>
      <c r="P317" s="64"/>
      <c r="Q317" s="64"/>
      <c r="R317" s="65">
        <f t="shared" si="11"/>
        <v>0</v>
      </c>
      <c r="S317" s="64"/>
      <c r="T317" s="64"/>
      <c r="U317" s="64"/>
      <c r="V317" s="65">
        <f t="shared" si="12"/>
        <v>0</v>
      </c>
      <c r="W317" s="64">
        <f t="shared" si="13"/>
        <v>0</v>
      </c>
      <c r="X317" s="64" t="str">
        <f t="shared" si="14"/>
        <v/>
      </c>
      <c r="Y317" s="64" t="str">
        <f t="shared" si="15"/>
        <v/>
      </c>
      <c r="Z317" s="64" t="str">
        <f t="shared" si="16"/>
        <v/>
      </c>
      <c r="AA317" s="64" t="str">
        <f t="shared" si="17"/>
        <v/>
      </c>
      <c r="AB317" s="64" t="str">
        <f t="shared" si="18"/>
        <v/>
      </c>
      <c r="AC317" s="64" t="str">
        <f t="shared" si="19"/>
        <v/>
      </c>
      <c r="AD317" s="48"/>
      <c r="AE317" s="48"/>
      <c r="AF317" s="48"/>
      <c r="AG317" s="48"/>
      <c r="AH317" s="48"/>
      <c r="AI317" s="35"/>
      <c r="AJ317" s="49" t="s">
        <v>57</v>
      </c>
      <c r="AK317" s="72"/>
      <c r="AL317" s="17"/>
      <c r="AM317" s="17"/>
      <c r="AN317" s="73"/>
      <c r="AO317" s="17"/>
      <c r="AP317" s="17"/>
      <c r="AQ317" s="17"/>
      <c r="AR317" s="17"/>
      <c r="AS317" s="17"/>
      <c r="AT317" s="17"/>
      <c r="AX317">
        <v>1</v>
      </c>
    </row>
    <row r="318" spans="1:50" ht="24" customHeight="1">
      <c r="A318" s="42">
        <v>314</v>
      </c>
      <c r="B318" s="43">
        <v>42369</v>
      </c>
      <c r="C318" s="44"/>
      <c r="D318" s="44" t="s">
        <v>82</v>
      </c>
      <c r="E318" s="44">
        <v>2</v>
      </c>
      <c r="F318" s="44"/>
      <c r="G318" s="23"/>
      <c r="H318" s="44" t="s">
        <v>70</v>
      </c>
      <c r="I318" s="59"/>
      <c r="J318" s="25"/>
      <c r="K318" s="63"/>
      <c r="L318" s="64"/>
      <c r="M318" s="64"/>
      <c r="N318" s="65">
        <f t="shared" si="10"/>
        <v>0</v>
      </c>
      <c r="O318" s="64"/>
      <c r="P318" s="64"/>
      <c r="Q318" s="64"/>
      <c r="R318" s="65">
        <f t="shared" si="11"/>
        <v>0</v>
      </c>
      <c r="S318" s="64"/>
      <c r="T318" s="64"/>
      <c r="U318" s="64"/>
      <c r="V318" s="65">
        <f t="shared" si="12"/>
        <v>0</v>
      </c>
      <c r="W318" s="64">
        <f t="shared" si="13"/>
        <v>0</v>
      </c>
      <c r="X318" s="64" t="str">
        <f t="shared" si="14"/>
        <v/>
      </c>
      <c r="Y318" s="64" t="str">
        <f t="shared" si="15"/>
        <v/>
      </c>
      <c r="Z318" s="64" t="str">
        <f t="shared" si="16"/>
        <v/>
      </c>
      <c r="AA318" s="64" t="str">
        <f t="shared" si="17"/>
        <v/>
      </c>
      <c r="AB318" s="64" t="str">
        <f t="shared" si="18"/>
        <v/>
      </c>
      <c r="AC318" s="64" t="str">
        <f t="shared" si="19"/>
        <v/>
      </c>
      <c r="AD318" s="48"/>
      <c r="AE318" s="48"/>
      <c r="AF318" s="48"/>
      <c r="AG318" s="48"/>
      <c r="AH318" s="48"/>
      <c r="AI318" s="35"/>
      <c r="AJ318" s="49" t="s">
        <v>57</v>
      </c>
      <c r="AK318" s="72"/>
      <c r="AL318" s="17"/>
      <c r="AM318" s="17"/>
      <c r="AN318" s="73"/>
      <c r="AO318" s="17"/>
      <c r="AP318" s="17"/>
      <c r="AQ318" s="17"/>
      <c r="AR318" s="17"/>
      <c r="AS318" s="17"/>
      <c r="AT318" s="17"/>
      <c r="AX318">
        <v>1</v>
      </c>
    </row>
    <row r="319" spans="1:50" ht="24" customHeight="1">
      <c r="A319" s="42">
        <v>315</v>
      </c>
      <c r="B319" s="43">
        <v>42369</v>
      </c>
      <c r="C319" s="44"/>
      <c r="D319" s="44" t="s">
        <v>82</v>
      </c>
      <c r="E319" s="44">
        <v>1</v>
      </c>
      <c r="F319" s="44"/>
      <c r="G319" s="23"/>
      <c r="H319" s="44" t="s">
        <v>70</v>
      </c>
      <c r="I319" s="59"/>
      <c r="J319" s="25"/>
      <c r="K319" s="63"/>
      <c r="L319" s="64"/>
      <c r="M319" s="64"/>
      <c r="N319" s="65">
        <f t="shared" si="10"/>
        <v>0</v>
      </c>
      <c r="O319" s="64"/>
      <c r="P319" s="64"/>
      <c r="Q319" s="64"/>
      <c r="R319" s="65">
        <f t="shared" si="11"/>
        <v>0</v>
      </c>
      <c r="S319" s="64"/>
      <c r="T319" s="64"/>
      <c r="U319" s="64"/>
      <c r="V319" s="65">
        <f t="shared" si="12"/>
        <v>0</v>
      </c>
      <c r="W319" s="64">
        <f t="shared" si="13"/>
        <v>0</v>
      </c>
      <c r="X319" s="64" t="str">
        <f t="shared" si="14"/>
        <v/>
      </c>
      <c r="Y319" s="64" t="str">
        <f t="shared" si="15"/>
        <v/>
      </c>
      <c r="Z319" s="64" t="str">
        <f t="shared" si="16"/>
        <v/>
      </c>
      <c r="AA319" s="64" t="str">
        <f t="shared" si="17"/>
        <v/>
      </c>
      <c r="AB319" s="64" t="str">
        <f t="shared" si="18"/>
        <v/>
      </c>
      <c r="AC319" s="64" t="str">
        <f t="shared" si="19"/>
        <v/>
      </c>
      <c r="AD319" s="48"/>
      <c r="AE319" s="48"/>
      <c r="AF319" s="48"/>
      <c r="AG319" s="48"/>
      <c r="AH319" s="48"/>
      <c r="AI319" s="35"/>
      <c r="AJ319" s="49" t="s">
        <v>57</v>
      </c>
      <c r="AK319" s="72"/>
      <c r="AL319" s="17"/>
      <c r="AM319" s="17"/>
      <c r="AN319" s="73"/>
      <c r="AO319" s="17"/>
      <c r="AP319" s="17"/>
      <c r="AQ319" s="17"/>
      <c r="AR319" s="17"/>
      <c r="AS319" s="17"/>
      <c r="AT319" s="17"/>
      <c r="AX319">
        <v>1</v>
      </c>
    </row>
    <row r="320" spans="1:50" ht="24" customHeight="1">
      <c r="A320" s="42">
        <v>316</v>
      </c>
      <c r="B320" s="43">
        <v>42369</v>
      </c>
      <c r="C320" s="44"/>
      <c r="D320" s="44" t="s">
        <v>82</v>
      </c>
      <c r="E320" s="44">
        <v>2</v>
      </c>
      <c r="F320" s="44"/>
      <c r="G320" s="23"/>
      <c r="H320" s="44" t="s">
        <v>70</v>
      </c>
      <c r="I320" s="59"/>
      <c r="J320" s="25"/>
      <c r="K320" s="63"/>
      <c r="L320" s="64"/>
      <c r="M320" s="64"/>
      <c r="N320" s="65">
        <f t="shared" si="10"/>
        <v>0</v>
      </c>
      <c r="O320" s="64"/>
      <c r="P320" s="64"/>
      <c r="Q320" s="64"/>
      <c r="R320" s="65">
        <f t="shared" si="11"/>
        <v>0</v>
      </c>
      <c r="S320" s="64"/>
      <c r="T320" s="64"/>
      <c r="U320" s="64"/>
      <c r="V320" s="65">
        <f t="shared" si="12"/>
        <v>0</v>
      </c>
      <c r="W320" s="64">
        <f t="shared" si="13"/>
        <v>0</v>
      </c>
      <c r="X320" s="64" t="str">
        <f t="shared" si="14"/>
        <v/>
      </c>
      <c r="Y320" s="64" t="str">
        <f t="shared" si="15"/>
        <v/>
      </c>
      <c r="Z320" s="64" t="str">
        <f t="shared" si="16"/>
        <v/>
      </c>
      <c r="AA320" s="64" t="str">
        <f t="shared" si="17"/>
        <v/>
      </c>
      <c r="AB320" s="64" t="str">
        <f t="shared" si="18"/>
        <v/>
      </c>
      <c r="AC320" s="64" t="str">
        <f t="shared" si="19"/>
        <v/>
      </c>
      <c r="AD320" s="48"/>
      <c r="AE320" s="48"/>
      <c r="AF320" s="48"/>
      <c r="AG320" s="48"/>
      <c r="AH320" s="48"/>
      <c r="AI320" s="35"/>
      <c r="AJ320" s="49" t="s">
        <v>57</v>
      </c>
      <c r="AK320" s="72"/>
      <c r="AL320" s="17"/>
      <c r="AM320" s="17"/>
      <c r="AN320" s="73"/>
      <c r="AO320" s="17"/>
      <c r="AP320" s="17"/>
      <c r="AQ320" s="17"/>
      <c r="AR320" s="17"/>
      <c r="AS320" s="17"/>
      <c r="AT320" s="17"/>
      <c r="AX320">
        <v>1</v>
      </c>
    </row>
    <row r="321" spans="1:50" ht="24" customHeight="1">
      <c r="A321" s="42">
        <v>317</v>
      </c>
      <c r="B321" s="43">
        <v>42369</v>
      </c>
      <c r="C321" s="44"/>
      <c r="D321" s="44" t="s">
        <v>82</v>
      </c>
      <c r="E321" s="44">
        <v>1</v>
      </c>
      <c r="F321" s="44"/>
      <c r="G321" s="23"/>
      <c r="H321" s="44" t="s">
        <v>70</v>
      </c>
      <c r="I321" s="59"/>
      <c r="J321" s="25"/>
      <c r="K321" s="63"/>
      <c r="L321" s="64"/>
      <c r="M321" s="64"/>
      <c r="N321" s="65">
        <f t="shared" si="10"/>
        <v>0</v>
      </c>
      <c r="O321" s="64"/>
      <c r="P321" s="64"/>
      <c r="Q321" s="64"/>
      <c r="R321" s="65">
        <f t="shared" si="11"/>
        <v>0</v>
      </c>
      <c r="S321" s="64"/>
      <c r="T321" s="64"/>
      <c r="U321" s="64"/>
      <c r="V321" s="65">
        <f t="shared" si="12"/>
        <v>0</v>
      </c>
      <c r="W321" s="64">
        <f t="shared" si="13"/>
        <v>0</v>
      </c>
      <c r="X321" s="64" t="str">
        <f t="shared" si="14"/>
        <v/>
      </c>
      <c r="Y321" s="64" t="str">
        <f t="shared" si="15"/>
        <v/>
      </c>
      <c r="Z321" s="64" t="str">
        <f t="shared" si="16"/>
        <v/>
      </c>
      <c r="AA321" s="64" t="str">
        <f t="shared" si="17"/>
        <v/>
      </c>
      <c r="AB321" s="64" t="str">
        <f t="shared" si="18"/>
        <v/>
      </c>
      <c r="AC321" s="64" t="str">
        <f t="shared" si="19"/>
        <v/>
      </c>
      <c r="AD321" s="48"/>
      <c r="AE321" s="48"/>
      <c r="AF321" s="48"/>
      <c r="AG321" s="48"/>
      <c r="AH321" s="48"/>
      <c r="AI321" s="35"/>
      <c r="AJ321" s="49" t="s">
        <v>57</v>
      </c>
      <c r="AK321" s="72"/>
      <c r="AL321" s="17"/>
      <c r="AM321" s="17"/>
      <c r="AN321" s="73"/>
      <c r="AO321" s="17"/>
      <c r="AP321" s="17"/>
      <c r="AQ321" s="17"/>
      <c r="AR321" s="17"/>
      <c r="AS321" s="17"/>
      <c r="AT321" s="17"/>
      <c r="AX321">
        <v>1</v>
      </c>
    </row>
    <row r="322" spans="1:50" ht="24" customHeight="1">
      <c r="A322" s="42">
        <v>318</v>
      </c>
      <c r="B322" s="43">
        <v>42369</v>
      </c>
      <c r="C322" s="44"/>
      <c r="D322" s="44" t="s">
        <v>82</v>
      </c>
      <c r="E322" s="44">
        <v>2</v>
      </c>
      <c r="F322" s="44"/>
      <c r="G322" s="23"/>
      <c r="H322" s="44" t="s">
        <v>70</v>
      </c>
      <c r="I322" s="59"/>
      <c r="J322" s="25"/>
      <c r="K322" s="63"/>
      <c r="L322" s="64"/>
      <c r="M322" s="64"/>
      <c r="N322" s="65">
        <f t="shared" si="10"/>
        <v>0</v>
      </c>
      <c r="O322" s="64"/>
      <c r="P322" s="64"/>
      <c r="Q322" s="64"/>
      <c r="R322" s="65">
        <f t="shared" si="11"/>
        <v>0</v>
      </c>
      <c r="S322" s="64"/>
      <c r="T322" s="64"/>
      <c r="U322" s="64"/>
      <c r="V322" s="65">
        <f t="shared" si="12"/>
        <v>0</v>
      </c>
      <c r="W322" s="64">
        <f t="shared" si="13"/>
        <v>0</v>
      </c>
      <c r="X322" s="64" t="str">
        <f t="shared" si="14"/>
        <v/>
      </c>
      <c r="Y322" s="64" t="str">
        <f t="shared" si="15"/>
        <v/>
      </c>
      <c r="Z322" s="64" t="str">
        <f t="shared" si="16"/>
        <v/>
      </c>
      <c r="AA322" s="64" t="str">
        <f t="shared" si="17"/>
        <v/>
      </c>
      <c r="AB322" s="64" t="str">
        <f t="shared" si="18"/>
        <v/>
      </c>
      <c r="AC322" s="64" t="str">
        <f t="shared" si="19"/>
        <v/>
      </c>
      <c r="AD322" s="48"/>
      <c r="AE322" s="48"/>
      <c r="AF322" s="48"/>
      <c r="AG322" s="48"/>
      <c r="AH322" s="48"/>
      <c r="AI322" s="35"/>
      <c r="AJ322" s="49" t="s">
        <v>57</v>
      </c>
      <c r="AK322" s="72"/>
      <c r="AL322" s="17"/>
      <c r="AM322" s="17"/>
      <c r="AN322" s="73"/>
      <c r="AO322" s="17"/>
      <c r="AP322" s="17"/>
      <c r="AQ322" s="17"/>
      <c r="AR322" s="17"/>
      <c r="AS322" s="17"/>
      <c r="AT322" s="17"/>
      <c r="AX322">
        <v>1</v>
      </c>
    </row>
    <row r="323" spans="1:50" ht="24" customHeight="1">
      <c r="A323" s="42">
        <v>319</v>
      </c>
      <c r="B323" s="43">
        <v>42369</v>
      </c>
      <c r="C323" s="44"/>
      <c r="D323" s="44" t="s">
        <v>82</v>
      </c>
      <c r="E323" s="44">
        <v>1</v>
      </c>
      <c r="F323" s="44"/>
      <c r="G323" s="23"/>
      <c r="H323" s="44" t="s">
        <v>70</v>
      </c>
      <c r="I323" s="59"/>
      <c r="J323" s="25"/>
      <c r="K323" s="63"/>
      <c r="L323" s="64"/>
      <c r="M323" s="64"/>
      <c r="N323" s="65">
        <f t="shared" si="10"/>
        <v>0</v>
      </c>
      <c r="O323" s="64"/>
      <c r="P323" s="64"/>
      <c r="Q323" s="64"/>
      <c r="R323" s="65">
        <f t="shared" si="11"/>
        <v>0</v>
      </c>
      <c r="S323" s="64"/>
      <c r="T323" s="64"/>
      <c r="U323" s="64"/>
      <c r="V323" s="65">
        <f t="shared" si="12"/>
        <v>0</v>
      </c>
      <c r="W323" s="64">
        <f t="shared" si="13"/>
        <v>0</v>
      </c>
      <c r="X323" s="64" t="str">
        <f t="shared" si="14"/>
        <v/>
      </c>
      <c r="Y323" s="64" t="str">
        <f t="shared" si="15"/>
        <v/>
      </c>
      <c r="Z323" s="64" t="str">
        <f t="shared" si="16"/>
        <v/>
      </c>
      <c r="AA323" s="64" t="str">
        <f t="shared" si="17"/>
        <v/>
      </c>
      <c r="AB323" s="64" t="str">
        <f t="shared" si="18"/>
        <v/>
      </c>
      <c r="AC323" s="64" t="str">
        <f t="shared" si="19"/>
        <v/>
      </c>
      <c r="AD323" s="48"/>
      <c r="AE323" s="48"/>
      <c r="AF323" s="48"/>
      <c r="AG323" s="48"/>
      <c r="AH323" s="48"/>
      <c r="AI323" s="35"/>
      <c r="AJ323" s="49" t="s">
        <v>57</v>
      </c>
      <c r="AK323" s="72"/>
      <c r="AL323" s="17"/>
      <c r="AM323" s="17"/>
      <c r="AN323" s="73"/>
      <c r="AO323" s="17"/>
      <c r="AP323" s="17"/>
      <c r="AQ323" s="17"/>
      <c r="AR323" s="17"/>
      <c r="AS323" s="17"/>
      <c r="AT323" s="17"/>
      <c r="AX323">
        <v>1</v>
      </c>
    </row>
    <row r="324" spans="1:50" ht="24" customHeight="1">
      <c r="A324" s="42">
        <v>320</v>
      </c>
      <c r="B324" s="43">
        <v>42369</v>
      </c>
      <c r="C324" s="44"/>
      <c r="D324" s="44" t="s">
        <v>82</v>
      </c>
      <c r="E324" s="44">
        <v>2</v>
      </c>
      <c r="F324" s="44"/>
      <c r="G324" s="23"/>
      <c r="H324" s="44" t="s">
        <v>70</v>
      </c>
      <c r="I324" s="59"/>
      <c r="J324" s="25"/>
      <c r="K324" s="63"/>
      <c r="L324" s="64"/>
      <c r="M324" s="64"/>
      <c r="N324" s="65">
        <f t="shared" si="10"/>
        <v>0</v>
      </c>
      <c r="O324" s="64"/>
      <c r="P324" s="64"/>
      <c r="Q324" s="64"/>
      <c r="R324" s="65">
        <f t="shared" si="11"/>
        <v>0</v>
      </c>
      <c r="S324" s="64"/>
      <c r="T324" s="64"/>
      <c r="U324" s="64"/>
      <c r="V324" s="65">
        <f t="shared" si="12"/>
        <v>0</v>
      </c>
      <c r="W324" s="64">
        <f t="shared" si="13"/>
        <v>0</v>
      </c>
      <c r="X324" s="64" t="str">
        <f t="shared" si="14"/>
        <v/>
      </c>
      <c r="Y324" s="64" t="str">
        <f t="shared" si="15"/>
        <v/>
      </c>
      <c r="Z324" s="64" t="str">
        <f t="shared" si="16"/>
        <v/>
      </c>
      <c r="AA324" s="64" t="str">
        <f t="shared" si="17"/>
        <v/>
      </c>
      <c r="AB324" s="64" t="str">
        <f t="shared" si="18"/>
        <v/>
      </c>
      <c r="AC324" s="64" t="str">
        <f t="shared" si="19"/>
        <v/>
      </c>
      <c r="AD324" s="48"/>
      <c r="AE324" s="48"/>
      <c r="AF324" s="48"/>
      <c r="AG324" s="48"/>
      <c r="AH324" s="48"/>
      <c r="AI324" s="35"/>
      <c r="AJ324" s="49" t="s">
        <v>57</v>
      </c>
      <c r="AK324" s="72"/>
      <c r="AL324" s="17"/>
      <c r="AM324" s="17"/>
      <c r="AN324" s="73"/>
      <c r="AO324" s="17"/>
      <c r="AP324" s="17"/>
      <c r="AQ324" s="17"/>
      <c r="AR324" s="17"/>
      <c r="AS324" s="17"/>
      <c r="AT324" s="17"/>
      <c r="AX324">
        <v>1</v>
      </c>
    </row>
    <row r="325" spans="1:50" ht="24" customHeight="1">
      <c r="A325" s="42">
        <v>321</v>
      </c>
      <c r="B325" s="43">
        <v>42369</v>
      </c>
      <c r="C325" s="44"/>
      <c r="D325" s="44" t="s">
        <v>82</v>
      </c>
      <c r="E325" s="44">
        <v>1</v>
      </c>
      <c r="F325" s="44"/>
      <c r="G325" s="23"/>
      <c r="H325" s="44" t="s">
        <v>70</v>
      </c>
      <c r="I325" s="59"/>
      <c r="J325" s="25"/>
      <c r="K325" s="63"/>
      <c r="L325" s="64"/>
      <c r="M325" s="64"/>
      <c r="N325" s="65">
        <f t="shared" si="10"/>
        <v>0</v>
      </c>
      <c r="O325" s="64"/>
      <c r="P325" s="64"/>
      <c r="Q325" s="64"/>
      <c r="R325" s="65">
        <f t="shared" si="11"/>
        <v>0</v>
      </c>
      <c r="S325" s="64"/>
      <c r="T325" s="64"/>
      <c r="U325" s="64"/>
      <c r="V325" s="65">
        <f t="shared" si="12"/>
        <v>0</v>
      </c>
      <c r="W325" s="64">
        <f t="shared" si="13"/>
        <v>0</v>
      </c>
      <c r="X325" s="64" t="str">
        <f t="shared" si="14"/>
        <v/>
      </c>
      <c r="Y325" s="64" t="str">
        <f t="shared" si="15"/>
        <v/>
      </c>
      <c r="Z325" s="64" t="str">
        <f t="shared" si="16"/>
        <v/>
      </c>
      <c r="AA325" s="64" t="str">
        <f t="shared" si="17"/>
        <v/>
      </c>
      <c r="AB325" s="64" t="str">
        <f t="shared" si="18"/>
        <v/>
      </c>
      <c r="AC325" s="64" t="str">
        <f t="shared" si="19"/>
        <v/>
      </c>
      <c r="AD325" s="48"/>
      <c r="AE325" s="48"/>
      <c r="AF325" s="48"/>
      <c r="AG325" s="48"/>
      <c r="AH325" s="48"/>
      <c r="AI325" s="35"/>
      <c r="AJ325" s="49" t="s">
        <v>57</v>
      </c>
      <c r="AK325" s="72"/>
      <c r="AL325" s="17"/>
      <c r="AM325" s="17"/>
      <c r="AN325" s="73"/>
      <c r="AO325" s="17"/>
      <c r="AP325" s="17"/>
      <c r="AQ325" s="17"/>
      <c r="AR325" s="17"/>
      <c r="AS325" s="17"/>
      <c r="AT325" s="17"/>
      <c r="AX325">
        <v>1</v>
      </c>
    </row>
    <row r="326" spans="1:50" ht="24" customHeight="1">
      <c r="A326" s="42">
        <v>322</v>
      </c>
      <c r="B326" s="43">
        <v>42369</v>
      </c>
      <c r="C326" s="44"/>
      <c r="D326" s="44" t="s">
        <v>82</v>
      </c>
      <c r="E326" s="44">
        <v>2</v>
      </c>
      <c r="F326" s="44"/>
      <c r="G326" s="23"/>
      <c r="H326" s="44" t="s">
        <v>70</v>
      </c>
      <c r="I326" s="59"/>
      <c r="J326" s="25"/>
      <c r="K326" s="63"/>
      <c r="L326" s="64"/>
      <c r="M326" s="64"/>
      <c r="N326" s="65">
        <f t="shared" si="10"/>
        <v>0</v>
      </c>
      <c r="O326" s="64"/>
      <c r="P326" s="64"/>
      <c r="Q326" s="64"/>
      <c r="R326" s="65">
        <f t="shared" si="11"/>
        <v>0</v>
      </c>
      <c r="S326" s="64"/>
      <c r="T326" s="64"/>
      <c r="U326" s="64"/>
      <c r="V326" s="65">
        <f t="shared" si="12"/>
        <v>0</v>
      </c>
      <c r="W326" s="64">
        <f t="shared" si="13"/>
        <v>0</v>
      </c>
      <c r="X326" s="64" t="str">
        <f t="shared" si="14"/>
        <v/>
      </c>
      <c r="Y326" s="64" t="str">
        <f t="shared" si="15"/>
        <v/>
      </c>
      <c r="Z326" s="64" t="str">
        <f t="shared" si="16"/>
        <v/>
      </c>
      <c r="AA326" s="64" t="str">
        <f t="shared" si="17"/>
        <v/>
      </c>
      <c r="AB326" s="64" t="str">
        <f t="shared" si="18"/>
        <v/>
      </c>
      <c r="AC326" s="64" t="str">
        <f t="shared" si="19"/>
        <v/>
      </c>
      <c r="AD326" s="48"/>
      <c r="AE326" s="48"/>
      <c r="AF326" s="48"/>
      <c r="AG326" s="48"/>
      <c r="AH326" s="48"/>
      <c r="AI326" s="35"/>
      <c r="AJ326" s="49" t="s">
        <v>57</v>
      </c>
      <c r="AK326" s="72"/>
      <c r="AL326" s="17"/>
      <c r="AM326" s="17"/>
      <c r="AN326" s="73"/>
      <c r="AO326" s="17"/>
      <c r="AP326" s="17"/>
      <c r="AQ326" s="17"/>
      <c r="AR326" s="17"/>
      <c r="AS326" s="17"/>
      <c r="AT326" s="17"/>
      <c r="AX326">
        <v>1</v>
      </c>
    </row>
    <row r="327" spans="1:50" ht="24" customHeight="1">
      <c r="A327" s="42">
        <v>323</v>
      </c>
      <c r="B327" s="43">
        <v>42369</v>
      </c>
      <c r="C327" s="44"/>
      <c r="D327" s="44" t="s">
        <v>82</v>
      </c>
      <c r="E327" s="44">
        <v>1</v>
      </c>
      <c r="F327" s="44"/>
      <c r="G327" s="23"/>
      <c r="H327" s="44" t="s">
        <v>70</v>
      </c>
      <c r="I327" s="59"/>
      <c r="J327" s="25"/>
      <c r="K327" s="63"/>
      <c r="L327" s="64"/>
      <c r="M327" s="64"/>
      <c r="N327" s="65">
        <f t="shared" si="10"/>
        <v>0</v>
      </c>
      <c r="O327" s="64"/>
      <c r="P327" s="64"/>
      <c r="Q327" s="64"/>
      <c r="R327" s="65">
        <f t="shared" si="11"/>
        <v>0</v>
      </c>
      <c r="S327" s="64"/>
      <c r="T327" s="64"/>
      <c r="U327" s="64"/>
      <c r="V327" s="65">
        <f t="shared" si="12"/>
        <v>0</v>
      </c>
      <c r="W327" s="64">
        <f t="shared" si="13"/>
        <v>0</v>
      </c>
      <c r="X327" s="64" t="str">
        <f t="shared" si="14"/>
        <v/>
      </c>
      <c r="Y327" s="64" t="str">
        <f t="shared" si="15"/>
        <v/>
      </c>
      <c r="Z327" s="64" t="str">
        <f t="shared" si="16"/>
        <v/>
      </c>
      <c r="AA327" s="64" t="str">
        <f t="shared" si="17"/>
        <v/>
      </c>
      <c r="AB327" s="64" t="str">
        <f t="shared" si="18"/>
        <v/>
      </c>
      <c r="AC327" s="64" t="str">
        <f t="shared" si="19"/>
        <v/>
      </c>
      <c r="AD327" s="48"/>
      <c r="AE327" s="48"/>
      <c r="AF327" s="48"/>
      <c r="AG327" s="48"/>
      <c r="AH327" s="48"/>
      <c r="AI327" s="35"/>
      <c r="AJ327" s="49" t="s">
        <v>57</v>
      </c>
      <c r="AK327" s="72"/>
      <c r="AL327" s="17"/>
      <c r="AM327" s="17"/>
      <c r="AN327" s="73"/>
      <c r="AO327" s="17"/>
      <c r="AP327" s="17"/>
      <c r="AQ327" s="17"/>
      <c r="AR327" s="17"/>
      <c r="AS327" s="17"/>
      <c r="AT327" s="17"/>
      <c r="AX327">
        <v>1</v>
      </c>
    </row>
    <row r="328" spans="1:50" ht="24" customHeight="1">
      <c r="A328" s="42">
        <v>324</v>
      </c>
      <c r="B328" s="43">
        <v>42369</v>
      </c>
      <c r="C328" s="44"/>
      <c r="D328" s="44" t="s">
        <v>82</v>
      </c>
      <c r="E328" s="44">
        <v>2</v>
      </c>
      <c r="F328" s="44"/>
      <c r="G328" s="23"/>
      <c r="H328" s="44" t="s">
        <v>70</v>
      </c>
      <c r="I328" s="59"/>
      <c r="J328" s="25"/>
      <c r="K328" s="63"/>
      <c r="L328" s="64"/>
      <c r="M328" s="64"/>
      <c r="N328" s="65">
        <f t="shared" si="10"/>
        <v>0</v>
      </c>
      <c r="O328" s="64"/>
      <c r="P328" s="64"/>
      <c r="Q328" s="64"/>
      <c r="R328" s="65">
        <f t="shared" si="11"/>
        <v>0</v>
      </c>
      <c r="S328" s="64"/>
      <c r="T328" s="64"/>
      <c r="U328" s="64"/>
      <c r="V328" s="65">
        <f t="shared" si="12"/>
        <v>0</v>
      </c>
      <c r="W328" s="64">
        <f t="shared" si="13"/>
        <v>0</v>
      </c>
      <c r="X328" s="64" t="str">
        <f t="shared" si="14"/>
        <v/>
      </c>
      <c r="Y328" s="64" t="str">
        <f t="shared" si="15"/>
        <v/>
      </c>
      <c r="Z328" s="64" t="str">
        <f t="shared" si="16"/>
        <v/>
      </c>
      <c r="AA328" s="64" t="str">
        <f t="shared" si="17"/>
        <v/>
      </c>
      <c r="AB328" s="64" t="str">
        <f t="shared" si="18"/>
        <v/>
      </c>
      <c r="AC328" s="64" t="str">
        <f t="shared" si="19"/>
        <v/>
      </c>
      <c r="AD328" s="48"/>
      <c r="AE328" s="48"/>
      <c r="AF328" s="48"/>
      <c r="AG328" s="48"/>
      <c r="AH328" s="48"/>
      <c r="AI328" s="35"/>
      <c r="AJ328" s="49" t="s">
        <v>57</v>
      </c>
      <c r="AK328" s="72"/>
      <c r="AL328" s="17"/>
      <c r="AM328" s="17"/>
      <c r="AN328" s="73"/>
      <c r="AO328" s="17"/>
      <c r="AP328" s="17"/>
      <c r="AQ328" s="17"/>
      <c r="AR328" s="17"/>
      <c r="AS328" s="17"/>
      <c r="AT328" s="17"/>
      <c r="AX328">
        <v>1</v>
      </c>
    </row>
    <row r="329" spans="1:50" ht="24" customHeight="1">
      <c r="A329" s="42">
        <v>325</v>
      </c>
      <c r="B329" s="43">
        <v>42369</v>
      </c>
      <c r="C329" s="44"/>
      <c r="D329" s="44" t="s">
        <v>82</v>
      </c>
      <c r="E329" s="44">
        <v>1</v>
      </c>
      <c r="F329" s="44"/>
      <c r="G329" s="23"/>
      <c r="H329" s="44" t="s">
        <v>70</v>
      </c>
      <c r="I329" s="59"/>
      <c r="J329" s="25"/>
      <c r="K329" s="63"/>
      <c r="L329" s="64"/>
      <c r="M329" s="64"/>
      <c r="N329" s="65">
        <f t="shared" si="10"/>
        <v>0</v>
      </c>
      <c r="O329" s="64"/>
      <c r="P329" s="64"/>
      <c r="Q329" s="64"/>
      <c r="R329" s="65">
        <f t="shared" si="11"/>
        <v>0</v>
      </c>
      <c r="S329" s="64"/>
      <c r="T329" s="64"/>
      <c r="U329" s="64"/>
      <c r="V329" s="65">
        <f t="shared" si="12"/>
        <v>0</v>
      </c>
      <c r="W329" s="64">
        <f t="shared" si="13"/>
        <v>0</v>
      </c>
      <c r="X329" s="64" t="str">
        <f t="shared" si="14"/>
        <v/>
      </c>
      <c r="Y329" s="64" t="str">
        <f t="shared" si="15"/>
        <v/>
      </c>
      <c r="Z329" s="64" t="str">
        <f t="shared" si="16"/>
        <v/>
      </c>
      <c r="AA329" s="64" t="str">
        <f t="shared" si="17"/>
        <v/>
      </c>
      <c r="AB329" s="64" t="str">
        <f t="shared" si="18"/>
        <v/>
      </c>
      <c r="AC329" s="64" t="str">
        <f t="shared" si="19"/>
        <v/>
      </c>
      <c r="AD329" s="48"/>
      <c r="AE329" s="48"/>
      <c r="AF329" s="48"/>
      <c r="AG329" s="48"/>
      <c r="AH329" s="48"/>
      <c r="AI329" s="35"/>
      <c r="AJ329" s="49" t="s">
        <v>57</v>
      </c>
      <c r="AK329" s="72"/>
      <c r="AL329" s="17"/>
      <c r="AM329" s="17"/>
      <c r="AN329" s="73"/>
      <c r="AO329" s="17"/>
      <c r="AP329" s="17"/>
      <c r="AQ329" s="17"/>
      <c r="AR329" s="17"/>
      <c r="AS329" s="17"/>
      <c r="AT329" s="17"/>
      <c r="AX329">
        <v>1</v>
      </c>
    </row>
    <row r="330" spans="1:50" ht="24" customHeight="1">
      <c r="A330" s="42">
        <v>326</v>
      </c>
      <c r="B330" s="43">
        <v>42369</v>
      </c>
      <c r="C330" s="44"/>
      <c r="D330" s="44" t="s">
        <v>82</v>
      </c>
      <c r="E330" s="44">
        <v>2</v>
      </c>
      <c r="F330" s="44"/>
      <c r="G330" s="23"/>
      <c r="H330" s="44" t="s">
        <v>70</v>
      </c>
      <c r="I330" s="59"/>
      <c r="J330" s="25"/>
      <c r="K330" s="63"/>
      <c r="L330" s="64"/>
      <c r="M330" s="64"/>
      <c r="N330" s="65">
        <f t="shared" si="10"/>
        <v>0</v>
      </c>
      <c r="O330" s="64"/>
      <c r="P330" s="64"/>
      <c r="Q330" s="64"/>
      <c r="R330" s="65">
        <f t="shared" si="11"/>
        <v>0</v>
      </c>
      <c r="S330" s="64"/>
      <c r="T330" s="64"/>
      <c r="U330" s="64"/>
      <c r="V330" s="65">
        <f t="shared" si="12"/>
        <v>0</v>
      </c>
      <c r="W330" s="64">
        <f t="shared" si="13"/>
        <v>0</v>
      </c>
      <c r="X330" s="64" t="str">
        <f t="shared" si="14"/>
        <v/>
      </c>
      <c r="Y330" s="64" t="str">
        <f t="shared" si="15"/>
        <v/>
      </c>
      <c r="Z330" s="64" t="str">
        <f t="shared" si="16"/>
        <v/>
      </c>
      <c r="AA330" s="64" t="str">
        <f t="shared" si="17"/>
        <v/>
      </c>
      <c r="AB330" s="64" t="str">
        <f t="shared" si="18"/>
        <v/>
      </c>
      <c r="AC330" s="64" t="str">
        <f t="shared" si="19"/>
        <v/>
      </c>
      <c r="AD330" s="48"/>
      <c r="AE330" s="48"/>
      <c r="AF330" s="48"/>
      <c r="AG330" s="48"/>
      <c r="AH330" s="48"/>
      <c r="AI330" s="35"/>
      <c r="AJ330" s="49" t="s">
        <v>57</v>
      </c>
      <c r="AK330" s="72"/>
      <c r="AL330" s="17"/>
      <c r="AM330" s="17"/>
      <c r="AN330" s="73"/>
      <c r="AO330" s="17"/>
      <c r="AP330" s="17"/>
      <c r="AQ330" s="17"/>
      <c r="AR330" s="17"/>
      <c r="AS330" s="17"/>
      <c r="AT330" s="17"/>
      <c r="AX330">
        <v>1</v>
      </c>
    </row>
    <row r="331" spans="1:50" ht="24" customHeight="1">
      <c r="A331" s="42">
        <v>327</v>
      </c>
      <c r="B331" s="43">
        <v>42369</v>
      </c>
      <c r="C331" s="44"/>
      <c r="D331" s="44" t="s">
        <v>82</v>
      </c>
      <c r="E331" s="44">
        <v>1</v>
      </c>
      <c r="F331" s="44"/>
      <c r="G331" s="23"/>
      <c r="H331" s="44" t="s">
        <v>70</v>
      </c>
      <c r="I331" s="59"/>
      <c r="J331" s="25"/>
      <c r="K331" s="63"/>
      <c r="L331" s="64"/>
      <c r="M331" s="64"/>
      <c r="N331" s="65">
        <f t="shared" si="10"/>
        <v>0</v>
      </c>
      <c r="O331" s="64"/>
      <c r="P331" s="64"/>
      <c r="Q331" s="64"/>
      <c r="R331" s="65">
        <f t="shared" si="11"/>
        <v>0</v>
      </c>
      <c r="S331" s="64"/>
      <c r="T331" s="64"/>
      <c r="U331" s="64"/>
      <c r="V331" s="65">
        <f t="shared" si="12"/>
        <v>0</v>
      </c>
      <c r="W331" s="64">
        <f t="shared" si="13"/>
        <v>0</v>
      </c>
      <c r="X331" s="64" t="str">
        <f t="shared" si="14"/>
        <v/>
      </c>
      <c r="Y331" s="64" t="str">
        <f t="shared" si="15"/>
        <v/>
      </c>
      <c r="Z331" s="64" t="str">
        <f t="shared" si="16"/>
        <v/>
      </c>
      <c r="AA331" s="64" t="str">
        <f t="shared" si="17"/>
        <v/>
      </c>
      <c r="AB331" s="64" t="str">
        <f t="shared" si="18"/>
        <v/>
      </c>
      <c r="AC331" s="64" t="str">
        <f t="shared" si="19"/>
        <v/>
      </c>
      <c r="AD331" s="48"/>
      <c r="AE331" s="48"/>
      <c r="AF331" s="48"/>
      <c r="AG331" s="48"/>
      <c r="AH331" s="48"/>
      <c r="AI331" s="35"/>
      <c r="AJ331" s="49" t="s">
        <v>57</v>
      </c>
      <c r="AK331" s="72"/>
      <c r="AL331" s="17"/>
      <c r="AM331" s="17"/>
      <c r="AN331" s="73"/>
      <c r="AO331" s="17"/>
      <c r="AP331" s="17"/>
      <c r="AQ331" s="17"/>
      <c r="AR331" s="17"/>
      <c r="AS331" s="17"/>
      <c r="AT331" s="17"/>
      <c r="AX331">
        <v>1</v>
      </c>
    </row>
    <row r="332" spans="1:50" ht="24" customHeight="1">
      <c r="A332" s="42">
        <v>328</v>
      </c>
      <c r="B332" s="43">
        <v>42369</v>
      </c>
      <c r="C332" s="44"/>
      <c r="D332" s="44" t="s">
        <v>82</v>
      </c>
      <c r="E332" s="44">
        <v>2</v>
      </c>
      <c r="F332" s="44"/>
      <c r="G332" s="23"/>
      <c r="H332" s="44" t="s">
        <v>70</v>
      </c>
      <c r="I332" s="59"/>
      <c r="J332" s="25"/>
      <c r="K332" s="63"/>
      <c r="L332" s="64"/>
      <c r="M332" s="64"/>
      <c r="N332" s="65">
        <f t="shared" si="10"/>
        <v>0</v>
      </c>
      <c r="O332" s="64"/>
      <c r="P332" s="64"/>
      <c r="Q332" s="64"/>
      <c r="R332" s="65">
        <f t="shared" si="11"/>
        <v>0</v>
      </c>
      <c r="S332" s="64"/>
      <c r="T332" s="64"/>
      <c r="U332" s="64"/>
      <c r="V332" s="65">
        <f t="shared" si="12"/>
        <v>0</v>
      </c>
      <c r="W332" s="64">
        <f t="shared" si="13"/>
        <v>0</v>
      </c>
      <c r="X332" s="64" t="str">
        <f t="shared" si="14"/>
        <v/>
      </c>
      <c r="Y332" s="64" t="str">
        <f t="shared" si="15"/>
        <v/>
      </c>
      <c r="Z332" s="64" t="str">
        <f t="shared" si="16"/>
        <v/>
      </c>
      <c r="AA332" s="64" t="str">
        <f t="shared" si="17"/>
        <v/>
      </c>
      <c r="AB332" s="64" t="str">
        <f t="shared" si="18"/>
        <v/>
      </c>
      <c r="AC332" s="64" t="str">
        <f t="shared" si="19"/>
        <v/>
      </c>
      <c r="AD332" s="48"/>
      <c r="AE332" s="48"/>
      <c r="AF332" s="48"/>
      <c r="AG332" s="48"/>
      <c r="AH332" s="48"/>
      <c r="AI332" s="35"/>
      <c r="AJ332" s="49" t="s">
        <v>57</v>
      </c>
      <c r="AK332" s="72"/>
      <c r="AL332" s="17"/>
      <c r="AM332" s="17"/>
      <c r="AN332" s="73"/>
      <c r="AO332" s="17"/>
      <c r="AP332" s="17"/>
      <c r="AQ332" s="17"/>
      <c r="AR332" s="17"/>
      <c r="AS332" s="17"/>
      <c r="AT332" s="17"/>
      <c r="AX332">
        <v>1</v>
      </c>
    </row>
    <row r="333" spans="1:50" ht="24" customHeight="1">
      <c r="A333" s="42">
        <v>329</v>
      </c>
      <c r="B333" s="43">
        <v>42369</v>
      </c>
      <c r="C333" s="44"/>
      <c r="D333" s="44" t="s">
        <v>82</v>
      </c>
      <c r="E333" s="44">
        <v>1</v>
      </c>
      <c r="F333" s="44"/>
      <c r="G333" s="23"/>
      <c r="H333" s="44" t="s">
        <v>70</v>
      </c>
      <c r="I333" s="59"/>
      <c r="J333" s="25"/>
      <c r="K333" s="63"/>
      <c r="L333" s="64"/>
      <c r="M333" s="64"/>
      <c r="N333" s="65">
        <f t="shared" si="10"/>
        <v>0</v>
      </c>
      <c r="O333" s="64"/>
      <c r="P333" s="64"/>
      <c r="Q333" s="64"/>
      <c r="R333" s="65">
        <f t="shared" si="11"/>
        <v>0</v>
      </c>
      <c r="S333" s="64"/>
      <c r="T333" s="64"/>
      <c r="U333" s="64"/>
      <c r="V333" s="65">
        <f t="shared" si="12"/>
        <v>0</v>
      </c>
      <c r="W333" s="64">
        <f t="shared" si="13"/>
        <v>0</v>
      </c>
      <c r="X333" s="64" t="str">
        <f t="shared" si="14"/>
        <v/>
      </c>
      <c r="Y333" s="64" t="str">
        <f t="shared" si="15"/>
        <v/>
      </c>
      <c r="Z333" s="64" t="str">
        <f t="shared" si="16"/>
        <v/>
      </c>
      <c r="AA333" s="64" t="str">
        <f t="shared" si="17"/>
        <v/>
      </c>
      <c r="AB333" s="64" t="str">
        <f t="shared" si="18"/>
        <v/>
      </c>
      <c r="AC333" s="64" t="str">
        <f t="shared" si="19"/>
        <v/>
      </c>
      <c r="AD333" s="48"/>
      <c r="AE333" s="48"/>
      <c r="AF333" s="48"/>
      <c r="AG333" s="48"/>
      <c r="AH333" s="48"/>
      <c r="AI333" s="35"/>
      <c r="AJ333" s="49" t="s">
        <v>57</v>
      </c>
      <c r="AK333" s="72"/>
      <c r="AL333" s="17"/>
      <c r="AM333" s="17"/>
      <c r="AN333" s="73"/>
      <c r="AO333" s="17"/>
      <c r="AP333" s="17"/>
      <c r="AQ333" s="17"/>
      <c r="AR333" s="17"/>
      <c r="AS333" s="17"/>
      <c r="AT333" s="17"/>
      <c r="AX333">
        <v>1</v>
      </c>
    </row>
    <row r="334" spans="1:50" ht="24" customHeight="1">
      <c r="A334" s="42">
        <v>330</v>
      </c>
      <c r="B334" s="43">
        <v>42369</v>
      </c>
      <c r="C334" s="44"/>
      <c r="D334" s="44" t="s">
        <v>82</v>
      </c>
      <c r="E334" s="44">
        <v>2</v>
      </c>
      <c r="F334" s="44"/>
      <c r="G334" s="23"/>
      <c r="H334" s="44" t="s">
        <v>70</v>
      </c>
      <c r="I334" s="59"/>
      <c r="J334" s="25"/>
      <c r="K334" s="63"/>
      <c r="L334" s="64"/>
      <c r="M334" s="64"/>
      <c r="N334" s="65">
        <f t="shared" si="10"/>
        <v>0</v>
      </c>
      <c r="O334" s="64"/>
      <c r="P334" s="64"/>
      <c r="Q334" s="64"/>
      <c r="R334" s="65">
        <f t="shared" si="11"/>
        <v>0</v>
      </c>
      <c r="S334" s="64"/>
      <c r="T334" s="64"/>
      <c r="U334" s="64"/>
      <c r="V334" s="65">
        <f t="shared" si="12"/>
        <v>0</v>
      </c>
      <c r="W334" s="64">
        <f t="shared" si="13"/>
        <v>0</v>
      </c>
      <c r="X334" s="64" t="str">
        <f t="shared" si="14"/>
        <v/>
      </c>
      <c r="Y334" s="64" t="str">
        <f t="shared" si="15"/>
        <v/>
      </c>
      <c r="Z334" s="64" t="str">
        <f t="shared" si="16"/>
        <v/>
      </c>
      <c r="AA334" s="64" t="str">
        <f t="shared" si="17"/>
        <v/>
      </c>
      <c r="AB334" s="64" t="str">
        <f t="shared" si="18"/>
        <v/>
      </c>
      <c r="AC334" s="64" t="str">
        <f t="shared" si="19"/>
        <v/>
      </c>
      <c r="AD334" s="48"/>
      <c r="AE334" s="48"/>
      <c r="AF334" s="48"/>
      <c r="AG334" s="48"/>
      <c r="AH334" s="48"/>
      <c r="AI334" s="35"/>
      <c r="AJ334" s="49" t="s">
        <v>57</v>
      </c>
      <c r="AK334" s="72"/>
      <c r="AL334" s="17"/>
      <c r="AM334" s="17"/>
      <c r="AN334" s="73"/>
      <c r="AO334" s="17"/>
      <c r="AP334" s="17"/>
      <c r="AQ334" s="17"/>
      <c r="AR334" s="17"/>
      <c r="AS334" s="17"/>
      <c r="AT334" s="17"/>
      <c r="AX334">
        <v>1</v>
      </c>
    </row>
    <row r="335" spans="1:50" ht="24" customHeight="1">
      <c r="A335" s="42">
        <v>331</v>
      </c>
      <c r="B335" s="43">
        <v>42369</v>
      </c>
      <c r="C335" s="44"/>
      <c r="D335" s="44" t="s">
        <v>82</v>
      </c>
      <c r="E335" s="44">
        <v>1</v>
      </c>
      <c r="F335" s="44"/>
      <c r="G335" s="23"/>
      <c r="H335" s="44" t="s">
        <v>70</v>
      </c>
      <c r="I335" s="59"/>
      <c r="J335" s="25"/>
      <c r="K335" s="63"/>
      <c r="L335" s="64"/>
      <c r="M335" s="64"/>
      <c r="N335" s="65">
        <f t="shared" si="10"/>
        <v>0</v>
      </c>
      <c r="O335" s="64"/>
      <c r="P335" s="64"/>
      <c r="Q335" s="64"/>
      <c r="R335" s="65">
        <f t="shared" si="11"/>
        <v>0</v>
      </c>
      <c r="S335" s="64"/>
      <c r="T335" s="64"/>
      <c r="U335" s="64"/>
      <c r="V335" s="65">
        <f t="shared" si="12"/>
        <v>0</v>
      </c>
      <c r="W335" s="64">
        <f t="shared" si="13"/>
        <v>0</v>
      </c>
      <c r="X335" s="64" t="str">
        <f t="shared" si="14"/>
        <v/>
      </c>
      <c r="Y335" s="64" t="str">
        <f t="shared" si="15"/>
        <v/>
      </c>
      <c r="Z335" s="64" t="str">
        <f t="shared" si="16"/>
        <v/>
      </c>
      <c r="AA335" s="64" t="str">
        <f t="shared" si="17"/>
        <v/>
      </c>
      <c r="AB335" s="64" t="str">
        <f t="shared" si="18"/>
        <v/>
      </c>
      <c r="AC335" s="64" t="str">
        <f t="shared" si="19"/>
        <v/>
      </c>
      <c r="AD335" s="48"/>
      <c r="AE335" s="48"/>
      <c r="AF335" s="48"/>
      <c r="AG335" s="48"/>
      <c r="AH335" s="48"/>
      <c r="AI335" s="35"/>
      <c r="AJ335" s="49" t="s">
        <v>57</v>
      </c>
      <c r="AK335" s="72"/>
      <c r="AL335" s="17"/>
      <c r="AM335" s="17"/>
      <c r="AN335" s="73"/>
      <c r="AO335" s="17"/>
      <c r="AP335" s="17"/>
      <c r="AQ335" s="17"/>
      <c r="AR335" s="17"/>
      <c r="AS335" s="17"/>
      <c r="AT335" s="17"/>
      <c r="AX335">
        <v>1</v>
      </c>
    </row>
    <row r="336" spans="1:50" ht="24" customHeight="1">
      <c r="A336" s="42">
        <v>332</v>
      </c>
      <c r="B336" s="43">
        <v>42369</v>
      </c>
      <c r="C336" s="44"/>
      <c r="D336" s="44" t="s">
        <v>82</v>
      </c>
      <c r="E336" s="44">
        <v>2</v>
      </c>
      <c r="F336" s="44"/>
      <c r="G336" s="23"/>
      <c r="H336" s="44" t="s">
        <v>70</v>
      </c>
      <c r="I336" s="59"/>
      <c r="J336" s="25"/>
      <c r="K336" s="63"/>
      <c r="L336" s="64"/>
      <c r="M336" s="64"/>
      <c r="N336" s="65">
        <f t="shared" si="10"/>
        <v>0</v>
      </c>
      <c r="O336" s="64"/>
      <c r="P336" s="64"/>
      <c r="Q336" s="64"/>
      <c r="R336" s="65">
        <f t="shared" si="11"/>
        <v>0</v>
      </c>
      <c r="S336" s="64"/>
      <c r="T336" s="64"/>
      <c r="U336" s="64"/>
      <c r="V336" s="65">
        <f t="shared" si="12"/>
        <v>0</v>
      </c>
      <c r="W336" s="64">
        <f t="shared" si="13"/>
        <v>0</v>
      </c>
      <c r="X336" s="64" t="str">
        <f t="shared" si="14"/>
        <v/>
      </c>
      <c r="Y336" s="64" t="str">
        <f t="shared" si="15"/>
        <v/>
      </c>
      <c r="Z336" s="64" t="str">
        <f t="shared" si="16"/>
        <v/>
      </c>
      <c r="AA336" s="64" t="str">
        <f t="shared" si="17"/>
        <v/>
      </c>
      <c r="AB336" s="64" t="str">
        <f t="shared" si="18"/>
        <v/>
      </c>
      <c r="AC336" s="64" t="str">
        <f t="shared" si="19"/>
        <v/>
      </c>
      <c r="AD336" s="48"/>
      <c r="AE336" s="48"/>
      <c r="AF336" s="48"/>
      <c r="AG336" s="48"/>
      <c r="AH336" s="48"/>
      <c r="AI336" s="35"/>
      <c r="AJ336" s="49" t="s">
        <v>57</v>
      </c>
      <c r="AK336" s="72"/>
      <c r="AL336" s="17"/>
      <c r="AM336" s="17"/>
      <c r="AN336" s="73"/>
      <c r="AO336" s="17"/>
      <c r="AP336" s="17"/>
      <c r="AQ336" s="17"/>
      <c r="AR336" s="17"/>
      <c r="AS336" s="17"/>
      <c r="AT336" s="17"/>
      <c r="AX336">
        <v>1</v>
      </c>
    </row>
    <row r="337" spans="1:50" ht="24" customHeight="1">
      <c r="A337" s="42">
        <v>333</v>
      </c>
      <c r="B337" s="43">
        <v>42369</v>
      </c>
      <c r="C337" s="44"/>
      <c r="D337" s="44" t="s">
        <v>82</v>
      </c>
      <c r="E337" s="44">
        <v>1</v>
      </c>
      <c r="F337" s="44"/>
      <c r="G337" s="23"/>
      <c r="H337" s="44" t="s">
        <v>70</v>
      </c>
      <c r="I337" s="59"/>
      <c r="J337" s="25"/>
      <c r="K337" s="63"/>
      <c r="L337" s="64"/>
      <c r="M337" s="64"/>
      <c r="N337" s="65">
        <f t="shared" si="10"/>
        <v>0</v>
      </c>
      <c r="O337" s="64"/>
      <c r="P337" s="64"/>
      <c r="Q337" s="64"/>
      <c r="R337" s="65">
        <f t="shared" si="11"/>
        <v>0</v>
      </c>
      <c r="S337" s="64"/>
      <c r="T337" s="64"/>
      <c r="U337" s="64"/>
      <c r="V337" s="65">
        <f t="shared" si="12"/>
        <v>0</v>
      </c>
      <c r="W337" s="64">
        <f t="shared" si="13"/>
        <v>0</v>
      </c>
      <c r="X337" s="64" t="str">
        <f t="shared" si="14"/>
        <v/>
      </c>
      <c r="Y337" s="64" t="str">
        <f t="shared" si="15"/>
        <v/>
      </c>
      <c r="Z337" s="64" t="str">
        <f t="shared" si="16"/>
        <v/>
      </c>
      <c r="AA337" s="64" t="str">
        <f t="shared" si="17"/>
        <v/>
      </c>
      <c r="AB337" s="64" t="str">
        <f t="shared" si="18"/>
        <v/>
      </c>
      <c r="AC337" s="64" t="str">
        <f t="shared" si="19"/>
        <v/>
      </c>
      <c r="AD337" s="48"/>
      <c r="AE337" s="48"/>
      <c r="AF337" s="48"/>
      <c r="AG337" s="48"/>
      <c r="AH337" s="48"/>
      <c r="AI337" s="35"/>
      <c r="AJ337" s="49" t="s">
        <v>57</v>
      </c>
      <c r="AK337" s="72"/>
      <c r="AL337" s="17"/>
      <c r="AM337" s="17"/>
      <c r="AN337" s="73"/>
      <c r="AO337" s="17"/>
      <c r="AP337" s="17"/>
      <c r="AQ337" s="17"/>
      <c r="AR337" s="17"/>
      <c r="AS337" s="17"/>
      <c r="AT337" s="17"/>
      <c r="AX337">
        <v>1</v>
      </c>
    </row>
    <row r="338" spans="1:50" ht="24" customHeight="1">
      <c r="A338" s="42">
        <v>334</v>
      </c>
      <c r="B338" s="43">
        <v>42369</v>
      </c>
      <c r="C338" s="44"/>
      <c r="D338" s="44" t="s">
        <v>82</v>
      </c>
      <c r="E338" s="44">
        <v>2</v>
      </c>
      <c r="F338" s="44"/>
      <c r="G338" s="23"/>
      <c r="H338" s="44" t="s">
        <v>70</v>
      </c>
      <c r="I338" s="59"/>
      <c r="J338" s="25"/>
      <c r="K338" s="63"/>
      <c r="L338" s="64"/>
      <c r="M338" s="64"/>
      <c r="N338" s="65">
        <f t="shared" si="10"/>
        <v>0</v>
      </c>
      <c r="O338" s="64"/>
      <c r="P338" s="64"/>
      <c r="Q338" s="64"/>
      <c r="R338" s="65">
        <f t="shared" si="11"/>
        <v>0</v>
      </c>
      <c r="S338" s="64"/>
      <c r="T338" s="64"/>
      <c r="U338" s="64"/>
      <c r="V338" s="65">
        <f t="shared" si="12"/>
        <v>0</v>
      </c>
      <c r="W338" s="64">
        <f t="shared" si="13"/>
        <v>0</v>
      </c>
      <c r="X338" s="64" t="str">
        <f t="shared" si="14"/>
        <v/>
      </c>
      <c r="Y338" s="64" t="str">
        <f t="shared" si="15"/>
        <v/>
      </c>
      <c r="Z338" s="64" t="str">
        <f t="shared" si="16"/>
        <v/>
      </c>
      <c r="AA338" s="64" t="str">
        <f t="shared" si="17"/>
        <v/>
      </c>
      <c r="AB338" s="64" t="str">
        <f t="shared" si="18"/>
        <v/>
      </c>
      <c r="AC338" s="64" t="str">
        <f t="shared" si="19"/>
        <v/>
      </c>
      <c r="AD338" s="48"/>
      <c r="AE338" s="48"/>
      <c r="AF338" s="48"/>
      <c r="AG338" s="48"/>
      <c r="AH338" s="48"/>
      <c r="AI338" s="35"/>
      <c r="AJ338" s="49" t="s">
        <v>57</v>
      </c>
      <c r="AK338" s="72"/>
      <c r="AL338" s="17"/>
      <c r="AM338" s="17"/>
      <c r="AN338" s="73"/>
      <c r="AO338" s="17"/>
      <c r="AP338" s="17"/>
      <c r="AQ338" s="17"/>
      <c r="AR338" s="17"/>
      <c r="AS338" s="17"/>
      <c r="AT338" s="17"/>
      <c r="AX338">
        <v>1</v>
      </c>
    </row>
    <row r="339" spans="1:50" ht="24" customHeight="1">
      <c r="A339" s="42">
        <v>335</v>
      </c>
      <c r="B339" s="43">
        <v>42369</v>
      </c>
      <c r="C339" s="44"/>
      <c r="D339" s="44" t="s">
        <v>82</v>
      </c>
      <c r="E339" s="44">
        <v>1</v>
      </c>
      <c r="F339" s="44"/>
      <c r="G339" s="23"/>
      <c r="H339" s="44" t="s">
        <v>70</v>
      </c>
      <c r="I339" s="59"/>
      <c r="J339" s="25"/>
      <c r="K339" s="63"/>
      <c r="L339" s="64"/>
      <c r="M339" s="64"/>
      <c r="N339" s="65">
        <f t="shared" si="10"/>
        <v>0</v>
      </c>
      <c r="O339" s="64"/>
      <c r="P339" s="64"/>
      <c r="Q339" s="64"/>
      <c r="R339" s="65">
        <f t="shared" si="11"/>
        <v>0</v>
      </c>
      <c r="S339" s="64"/>
      <c r="T339" s="64"/>
      <c r="U339" s="64"/>
      <c r="V339" s="65">
        <f t="shared" si="12"/>
        <v>0</v>
      </c>
      <c r="W339" s="64">
        <f t="shared" si="13"/>
        <v>0</v>
      </c>
      <c r="X339" s="64" t="str">
        <f t="shared" si="14"/>
        <v/>
      </c>
      <c r="Y339" s="64" t="str">
        <f t="shared" si="15"/>
        <v/>
      </c>
      <c r="Z339" s="64" t="str">
        <f t="shared" si="16"/>
        <v/>
      </c>
      <c r="AA339" s="64" t="str">
        <f t="shared" si="17"/>
        <v/>
      </c>
      <c r="AB339" s="64" t="str">
        <f t="shared" si="18"/>
        <v/>
      </c>
      <c r="AC339" s="64" t="str">
        <f t="shared" si="19"/>
        <v/>
      </c>
      <c r="AD339" s="48"/>
      <c r="AE339" s="48"/>
      <c r="AF339" s="48"/>
      <c r="AG339" s="48"/>
      <c r="AH339" s="48"/>
      <c r="AI339" s="35"/>
      <c r="AJ339" s="49" t="s">
        <v>57</v>
      </c>
      <c r="AK339" s="72"/>
      <c r="AL339" s="17"/>
      <c r="AM339" s="17"/>
      <c r="AN339" s="73"/>
      <c r="AO339" s="17"/>
      <c r="AP339" s="17"/>
      <c r="AQ339" s="17"/>
      <c r="AR339" s="17"/>
      <c r="AS339" s="17"/>
      <c r="AT339" s="17"/>
      <c r="AX339">
        <v>1</v>
      </c>
    </row>
    <row r="340" spans="1:50" ht="24" customHeight="1">
      <c r="A340" s="42">
        <v>336</v>
      </c>
      <c r="B340" s="43">
        <v>42369</v>
      </c>
      <c r="C340" s="44"/>
      <c r="D340" s="44" t="s">
        <v>82</v>
      </c>
      <c r="E340" s="44">
        <v>2</v>
      </c>
      <c r="F340" s="44"/>
      <c r="G340" s="23"/>
      <c r="H340" s="44" t="s">
        <v>70</v>
      </c>
      <c r="I340" s="59"/>
      <c r="J340" s="25"/>
      <c r="K340" s="63"/>
      <c r="L340" s="64"/>
      <c r="M340" s="64"/>
      <c r="N340" s="65">
        <f t="shared" si="10"/>
        <v>0</v>
      </c>
      <c r="O340" s="64"/>
      <c r="P340" s="64"/>
      <c r="Q340" s="64"/>
      <c r="R340" s="65">
        <f t="shared" si="11"/>
        <v>0</v>
      </c>
      <c r="S340" s="64"/>
      <c r="T340" s="64"/>
      <c r="U340" s="64"/>
      <c r="V340" s="65">
        <f t="shared" si="12"/>
        <v>0</v>
      </c>
      <c r="W340" s="64">
        <f t="shared" si="13"/>
        <v>0</v>
      </c>
      <c r="X340" s="64" t="str">
        <f t="shared" si="14"/>
        <v/>
      </c>
      <c r="Y340" s="64" t="str">
        <f t="shared" si="15"/>
        <v/>
      </c>
      <c r="Z340" s="64" t="str">
        <f t="shared" si="16"/>
        <v/>
      </c>
      <c r="AA340" s="64" t="str">
        <f t="shared" si="17"/>
        <v/>
      </c>
      <c r="AB340" s="64" t="str">
        <f t="shared" si="18"/>
        <v/>
      </c>
      <c r="AC340" s="64" t="str">
        <f t="shared" si="19"/>
        <v/>
      </c>
      <c r="AD340" s="48"/>
      <c r="AE340" s="48"/>
      <c r="AF340" s="48"/>
      <c r="AG340" s="48"/>
      <c r="AH340" s="48"/>
      <c r="AI340" s="35"/>
      <c r="AJ340" s="49" t="s">
        <v>57</v>
      </c>
      <c r="AK340" s="72"/>
      <c r="AL340" s="17"/>
      <c r="AM340" s="17"/>
      <c r="AN340" s="73"/>
      <c r="AO340" s="17"/>
      <c r="AP340" s="17"/>
      <c r="AQ340" s="17"/>
      <c r="AR340" s="17"/>
      <c r="AS340" s="17"/>
      <c r="AT340" s="17"/>
      <c r="AX340">
        <v>1</v>
      </c>
    </row>
    <row r="341" spans="1:50" ht="24" customHeight="1">
      <c r="A341" s="42">
        <v>337</v>
      </c>
      <c r="B341" s="43">
        <v>42369</v>
      </c>
      <c r="C341" s="44"/>
      <c r="D341" s="44" t="s">
        <v>82</v>
      </c>
      <c r="E341" s="44">
        <v>1</v>
      </c>
      <c r="F341" s="44"/>
      <c r="G341" s="23"/>
      <c r="H341" s="44" t="s">
        <v>70</v>
      </c>
      <c r="I341" s="59"/>
      <c r="J341" s="25"/>
      <c r="K341" s="63"/>
      <c r="L341" s="64"/>
      <c r="M341" s="64"/>
      <c r="N341" s="65">
        <f t="shared" si="10"/>
        <v>0</v>
      </c>
      <c r="O341" s="64"/>
      <c r="P341" s="64"/>
      <c r="Q341" s="64"/>
      <c r="R341" s="65">
        <f t="shared" si="11"/>
        <v>0</v>
      </c>
      <c r="S341" s="64"/>
      <c r="T341" s="64"/>
      <c r="U341" s="64"/>
      <c r="V341" s="65">
        <f t="shared" si="12"/>
        <v>0</v>
      </c>
      <c r="W341" s="64">
        <f t="shared" si="13"/>
        <v>0</v>
      </c>
      <c r="X341" s="64" t="str">
        <f t="shared" si="14"/>
        <v/>
      </c>
      <c r="Y341" s="64" t="str">
        <f t="shared" si="15"/>
        <v/>
      </c>
      <c r="Z341" s="64" t="str">
        <f t="shared" si="16"/>
        <v/>
      </c>
      <c r="AA341" s="64" t="str">
        <f t="shared" si="17"/>
        <v/>
      </c>
      <c r="AB341" s="64" t="str">
        <f t="shared" si="18"/>
        <v/>
      </c>
      <c r="AC341" s="64" t="str">
        <f t="shared" si="19"/>
        <v/>
      </c>
      <c r="AD341" s="48"/>
      <c r="AE341" s="48"/>
      <c r="AF341" s="48"/>
      <c r="AG341" s="48"/>
      <c r="AH341" s="48"/>
      <c r="AI341" s="35"/>
      <c r="AJ341" s="49" t="s">
        <v>57</v>
      </c>
      <c r="AK341" s="72"/>
      <c r="AL341" s="17"/>
      <c r="AM341" s="17"/>
      <c r="AN341" s="73"/>
      <c r="AO341" s="17"/>
      <c r="AP341" s="17"/>
      <c r="AQ341" s="17"/>
      <c r="AR341" s="17"/>
      <c r="AS341" s="17"/>
      <c r="AT341" s="17"/>
      <c r="AX341">
        <v>1</v>
      </c>
    </row>
    <row r="342" spans="1:50" ht="24" customHeight="1">
      <c r="A342" s="42">
        <v>338</v>
      </c>
      <c r="B342" s="43">
        <v>42369</v>
      </c>
      <c r="C342" s="44"/>
      <c r="D342" s="44" t="s">
        <v>82</v>
      </c>
      <c r="E342" s="44">
        <v>2</v>
      </c>
      <c r="F342" s="44"/>
      <c r="G342" s="23"/>
      <c r="H342" s="44" t="s">
        <v>70</v>
      </c>
      <c r="I342" s="59"/>
      <c r="J342" s="25"/>
      <c r="K342" s="63"/>
      <c r="L342" s="64"/>
      <c r="M342" s="64"/>
      <c r="N342" s="65">
        <f t="shared" si="10"/>
        <v>0</v>
      </c>
      <c r="O342" s="64"/>
      <c r="P342" s="64"/>
      <c r="Q342" s="64"/>
      <c r="R342" s="65">
        <f t="shared" si="11"/>
        <v>0</v>
      </c>
      <c r="S342" s="64"/>
      <c r="T342" s="64"/>
      <c r="U342" s="64"/>
      <c r="V342" s="65">
        <f t="shared" si="12"/>
        <v>0</v>
      </c>
      <c r="W342" s="64">
        <f t="shared" si="13"/>
        <v>0</v>
      </c>
      <c r="X342" s="64" t="str">
        <f t="shared" si="14"/>
        <v/>
      </c>
      <c r="Y342" s="64" t="str">
        <f t="shared" si="15"/>
        <v/>
      </c>
      <c r="Z342" s="64" t="str">
        <f t="shared" si="16"/>
        <v/>
      </c>
      <c r="AA342" s="64" t="str">
        <f t="shared" si="17"/>
        <v/>
      </c>
      <c r="AB342" s="64" t="str">
        <f t="shared" si="18"/>
        <v/>
      </c>
      <c r="AC342" s="64" t="str">
        <f t="shared" si="19"/>
        <v/>
      </c>
      <c r="AD342" s="48"/>
      <c r="AE342" s="48"/>
      <c r="AF342" s="48"/>
      <c r="AG342" s="48"/>
      <c r="AH342" s="48"/>
      <c r="AI342" s="35"/>
      <c r="AJ342" s="49" t="s">
        <v>57</v>
      </c>
      <c r="AK342" s="72"/>
      <c r="AL342" s="17"/>
      <c r="AM342" s="17"/>
      <c r="AN342" s="73"/>
      <c r="AO342" s="17"/>
      <c r="AP342" s="17"/>
      <c r="AQ342" s="17"/>
      <c r="AR342" s="17"/>
      <c r="AS342" s="17"/>
      <c r="AT342" s="17"/>
      <c r="AX342">
        <v>1</v>
      </c>
    </row>
    <row r="343" spans="1:50" ht="24" customHeight="1">
      <c r="A343" s="42">
        <v>339</v>
      </c>
      <c r="B343" s="43">
        <v>42369</v>
      </c>
      <c r="C343" s="44"/>
      <c r="D343" s="44" t="s">
        <v>82</v>
      </c>
      <c r="E343" s="44">
        <v>1</v>
      </c>
      <c r="F343" s="44"/>
      <c r="G343" s="23"/>
      <c r="H343" s="44" t="s">
        <v>70</v>
      </c>
      <c r="I343" s="59"/>
      <c r="J343" s="25"/>
      <c r="K343" s="63"/>
      <c r="L343" s="64"/>
      <c r="M343" s="64"/>
      <c r="N343" s="65">
        <f t="shared" si="10"/>
        <v>0</v>
      </c>
      <c r="O343" s="64"/>
      <c r="P343" s="64"/>
      <c r="Q343" s="64"/>
      <c r="R343" s="65">
        <f t="shared" si="11"/>
        <v>0</v>
      </c>
      <c r="S343" s="64"/>
      <c r="T343" s="64"/>
      <c r="U343" s="64"/>
      <c r="V343" s="65">
        <f t="shared" si="12"/>
        <v>0</v>
      </c>
      <c r="W343" s="64">
        <f t="shared" si="13"/>
        <v>0</v>
      </c>
      <c r="X343" s="64" t="str">
        <f t="shared" si="14"/>
        <v/>
      </c>
      <c r="Y343" s="64" t="str">
        <f t="shared" si="15"/>
        <v/>
      </c>
      <c r="Z343" s="64" t="str">
        <f t="shared" si="16"/>
        <v/>
      </c>
      <c r="AA343" s="64" t="str">
        <f t="shared" si="17"/>
        <v/>
      </c>
      <c r="AB343" s="64" t="str">
        <f t="shared" si="18"/>
        <v/>
      </c>
      <c r="AC343" s="64" t="str">
        <f t="shared" si="19"/>
        <v/>
      </c>
      <c r="AD343" s="48"/>
      <c r="AE343" s="48"/>
      <c r="AF343" s="48"/>
      <c r="AG343" s="48"/>
      <c r="AH343" s="48"/>
      <c r="AI343" s="35"/>
      <c r="AJ343" s="49" t="s">
        <v>57</v>
      </c>
      <c r="AK343" s="72"/>
      <c r="AL343" s="17"/>
      <c r="AM343" s="17"/>
      <c r="AN343" s="73"/>
      <c r="AO343" s="17"/>
      <c r="AP343" s="17"/>
      <c r="AQ343" s="17"/>
      <c r="AR343" s="17"/>
      <c r="AS343" s="17"/>
      <c r="AT343" s="17"/>
      <c r="AX343">
        <v>1</v>
      </c>
    </row>
    <row r="344" spans="1:50" ht="24" customHeight="1">
      <c r="A344" s="42">
        <v>340</v>
      </c>
      <c r="B344" s="43">
        <v>42369</v>
      </c>
      <c r="C344" s="44"/>
      <c r="D344" s="44" t="s">
        <v>82</v>
      </c>
      <c r="E344" s="44">
        <v>2</v>
      </c>
      <c r="F344" s="44"/>
      <c r="G344" s="23"/>
      <c r="H344" s="44" t="s">
        <v>70</v>
      </c>
      <c r="I344" s="59"/>
      <c r="J344" s="25"/>
      <c r="K344" s="63"/>
      <c r="L344" s="64"/>
      <c r="M344" s="64"/>
      <c r="N344" s="65">
        <f t="shared" si="10"/>
        <v>0</v>
      </c>
      <c r="O344" s="64"/>
      <c r="P344" s="64"/>
      <c r="Q344" s="64"/>
      <c r="R344" s="65">
        <f t="shared" si="11"/>
        <v>0</v>
      </c>
      <c r="S344" s="64"/>
      <c r="T344" s="64"/>
      <c r="U344" s="64"/>
      <c r="V344" s="65">
        <f t="shared" si="12"/>
        <v>0</v>
      </c>
      <c r="W344" s="64">
        <f t="shared" si="13"/>
        <v>0</v>
      </c>
      <c r="X344" s="64" t="str">
        <f t="shared" si="14"/>
        <v/>
      </c>
      <c r="Y344" s="64" t="str">
        <f t="shared" si="15"/>
        <v/>
      </c>
      <c r="Z344" s="64" t="str">
        <f t="shared" si="16"/>
        <v/>
      </c>
      <c r="AA344" s="64" t="str">
        <f t="shared" si="17"/>
        <v/>
      </c>
      <c r="AB344" s="64" t="str">
        <f t="shared" si="18"/>
        <v/>
      </c>
      <c r="AC344" s="64" t="str">
        <f t="shared" si="19"/>
        <v/>
      </c>
      <c r="AD344" s="48"/>
      <c r="AE344" s="48"/>
      <c r="AF344" s="48"/>
      <c r="AG344" s="48"/>
      <c r="AH344" s="48"/>
      <c r="AI344" s="35"/>
      <c r="AJ344" s="49" t="s">
        <v>57</v>
      </c>
      <c r="AK344" s="72"/>
      <c r="AL344" s="17"/>
      <c r="AM344" s="17"/>
      <c r="AN344" s="73"/>
      <c r="AO344" s="17"/>
      <c r="AP344" s="17"/>
      <c r="AQ344" s="17"/>
      <c r="AR344" s="17"/>
      <c r="AS344" s="17"/>
      <c r="AT344" s="17"/>
      <c r="AX344">
        <v>1</v>
      </c>
    </row>
    <row r="345" spans="1:50" ht="24" customHeight="1">
      <c r="A345" s="42">
        <v>341</v>
      </c>
      <c r="B345" s="43">
        <v>42369</v>
      </c>
      <c r="C345" s="44"/>
      <c r="D345" s="44" t="s">
        <v>82</v>
      </c>
      <c r="E345" s="44">
        <v>1</v>
      </c>
      <c r="F345" s="44"/>
      <c r="G345" s="23"/>
      <c r="H345" s="44" t="s">
        <v>70</v>
      </c>
      <c r="I345" s="59"/>
      <c r="J345" s="25"/>
      <c r="K345" s="63"/>
      <c r="L345" s="64"/>
      <c r="M345" s="64"/>
      <c r="N345" s="65">
        <f t="shared" si="10"/>
        <v>0</v>
      </c>
      <c r="O345" s="64"/>
      <c r="P345" s="64"/>
      <c r="Q345" s="64"/>
      <c r="R345" s="65">
        <f t="shared" si="11"/>
        <v>0</v>
      </c>
      <c r="S345" s="64"/>
      <c r="T345" s="64"/>
      <c r="U345" s="64"/>
      <c r="V345" s="65">
        <f t="shared" si="12"/>
        <v>0</v>
      </c>
      <c r="W345" s="64">
        <f t="shared" si="13"/>
        <v>0</v>
      </c>
      <c r="X345" s="64" t="str">
        <f t="shared" si="14"/>
        <v/>
      </c>
      <c r="Y345" s="64" t="str">
        <f t="shared" si="15"/>
        <v/>
      </c>
      <c r="Z345" s="64" t="str">
        <f t="shared" si="16"/>
        <v/>
      </c>
      <c r="AA345" s="64" t="str">
        <f t="shared" si="17"/>
        <v/>
      </c>
      <c r="AB345" s="64" t="str">
        <f t="shared" si="18"/>
        <v/>
      </c>
      <c r="AC345" s="64" t="str">
        <f t="shared" si="19"/>
        <v/>
      </c>
      <c r="AD345" s="48"/>
      <c r="AE345" s="48"/>
      <c r="AF345" s="48"/>
      <c r="AG345" s="48"/>
      <c r="AH345" s="48"/>
      <c r="AI345" s="35"/>
      <c r="AJ345" s="49" t="s">
        <v>57</v>
      </c>
      <c r="AK345" s="72"/>
      <c r="AL345" s="17"/>
      <c r="AM345" s="17"/>
      <c r="AN345" s="73"/>
      <c r="AO345" s="17"/>
      <c r="AP345" s="17"/>
      <c r="AQ345" s="17"/>
      <c r="AR345" s="17"/>
      <c r="AS345" s="17"/>
      <c r="AT345" s="17"/>
      <c r="AX345">
        <v>1</v>
      </c>
    </row>
    <row r="346" spans="1:50" ht="24" customHeight="1">
      <c r="A346" s="42">
        <v>342</v>
      </c>
      <c r="B346" s="43">
        <v>42369</v>
      </c>
      <c r="C346" s="44"/>
      <c r="D346" s="44" t="s">
        <v>82</v>
      </c>
      <c r="E346" s="44">
        <v>2</v>
      </c>
      <c r="F346" s="44"/>
      <c r="G346" s="23"/>
      <c r="H346" s="44" t="s">
        <v>70</v>
      </c>
      <c r="I346" s="59"/>
      <c r="J346" s="25"/>
      <c r="K346" s="63"/>
      <c r="L346" s="64"/>
      <c r="M346" s="64"/>
      <c r="N346" s="65">
        <f t="shared" si="10"/>
        <v>0</v>
      </c>
      <c r="O346" s="64"/>
      <c r="P346" s="64"/>
      <c r="Q346" s="64"/>
      <c r="R346" s="65">
        <f t="shared" si="11"/>
        <v>0</v>
      </c>
      <c r="S346" s="64"/>
      <c r="T346" s="64"/>
      <c r="U346" s="64"/>
      <c r="V346" s="65">
        <f t="shared" si="12"/>
        <v>0</v>
      </c>
      <c r="W346" s="64">
        <f t="shared" si="13"/>
        <v>0</v>
      </c>
      <c r="X346" s="64" t="str">
        <f t="shared" si="14"/>
        <v/>
      </c>
      <c r="Y346" s="64" t="str">
        <f t="shared" si="15"/>
        <v/>
      </c>
      <c r="Z346" s="64" t="str">
        <f t="shared" si="16"/>
        <v/>
      </c>
      <c r="AA346" s="64" t="str">
        <f t="shared" si="17"/>
        <v/>
      </c>
      <c r="AB346" s="64" t="str">
        <f t="shared" si="18"/>
        <v/>
      </c>
      <c r="AC346" s="64" t="str">
        <f t="shared" si="19"/>
        <v/>
      </c>
      <c r="AD346" s="48"/>
      <c r="AE346" s="48"/>
      <c r="AF346" s="48"/>
      <c r="AG346" s="48"/>
      <c r="AH346" s="48"/>
      <c r="AI346" s="35"/>
      <c r="AJ346" s="49" t="s">
        <v>57</v>
      </c>
      <c r="AK346" s="72"/>
      <c r="AL346" s="17"/>
      <c r="AM346" s="17"/>
      <c r="AN346" s="73"/>
      <c r="AO346" s="17"/>
      <c r="AP346" s="17"/>
      <c r="AQ346" s="17"/>
      <c r="AR346" s="17"/>
      <c r="AS346" s="17"/>
      <c r="AT346" s="17"/>
      <c r="AX346">
        <v>1</v>
      </c>
    </row>
    <row r="347" spans="1:50" ht="24" customHeight="1">
      <c r="A347" s="42">
        <v>343</v>
      </c>
      <c r="B347" s="43">
        <v>42369</v>
      </c>
      <c r="C347" s="44"/>
      <c r="D347" s="44" t="s">
        <v>82</v>
      </c>
      <c r="E347" s="44">
        <v>1</v>
      </c>
      <c r="F347" s="44"/>
      <c r="G347" s="23"/>
      <c r="H347" s="44" t="s">
        <v>70</v>
      </c>
      <c r="I347" s="59"/>
      <c r="J347" s="25"/>
      <c r="K347" s="63"/>
      <c r="L347" s="64"/>
      <c r="M347" s="64"/>
      <c r="N347" s="65">
        <f t="shared" si="10"/>
        <v>0</v>
      </c>
      <c r="O347" s="64"/>
      <c r="P347" s="64"/>
      <c r="Q347" s="64"/>
      <c r="R347" s="65">
        <f t="shared" si="11"/>
        <v>0</v>
      </c>
      <c r="S347" s="64"/>
      <c r="T347" s="64"/>
      <c r="U347" s="64"/>
      <c r="V347" s="65">
        <f t="shared" si="12"/>
        <v>0</v>
      </c>
      <c r="W347" s="64">
        <f t="shared" si="13"/>
        <v>0</v>
      </c>
      <c r="X347" s="64" t="str">
        <f t="shared" si="14"/>
        <v/>
      </c>
      <c r="Y347" s="64" t="str">
        <f t="shared" si="15"/>
        <v/>
      </c>
      <c r="Z347" s="64" t="str">
        <f t="shared" si="16"/>
        <v/>
      </c>
      <c r="AA347" s="64" t="str">
        <f t="shared" si="17"/>
        <v/>
      </c>
      <c r="AB347" s="64" t="str">
        <f t="shared" si="18"/>
        <v/>
      </c>
      <c r="AC347" s="64" t="str">
        <f t="shared" si="19"/>
        <v/>
      </c>
      <c r="AD347" s="48"/>
      <c r="AE347" s="48"/>
      <c r="AF347" s="48"/>
      <c r="AG347" s="48"/>
      <c r="AH347" s="48"/>
      <c r="AI347" s="35"/>
      <c r="AJ347" s="49" t="s">
        <v>57</v>
      </c>
      <c r="AK347" s="72"/>
      <c r="AL347" s="17"/>
      <c r="AM347" s="17"/>
      <c r="AN347" s="73"/>
      <c r="AO347" s="17"/>
      <c r="AP347" s="17"/>
      <c r="AQ347" s="17"/>
      <c r="AR347" s="17"/>
      <c r="AS347" s="17"/>
      <c r="AT347" s="17"/>
      <c r="AX347">
        <v>1</v>
      </c>
    </row>
    <row r="348" spans="1:50" ht="24" customHeight="1">
      <c r="A348" s="42">
        <v>344</v>
      </c>
      <c r="B348" s="43">
        <v>42369</v>
      </c>
      <c r="C348" s="44"/>
      <c r="D348" s="44" t="s">
        <v>82</v>
      </c>
      <c r="E348" s="44">
        <v>2</v>
      </c>
      <c r="F348" s="44"/>
      <c r="G348" s="23"/>
      <c r="H348" s="44" t="s">
        <v>70</v>
      </c>
      <c r="I348" s="59"/>
      <c r="J348" s="25"/>
      <c r="K348" s="63"/>
      <c r="L348" s="64"/>
      <c r="M348" s="64"/>
      <c r="N348" s="65">
        <f t="shared" si="10"/>
        <v>0</v>
      </c>
      <c r="O348" s="64"/>
      <c r="P348" s="64"/>
      <c r="Q348" s="64"/>
      <c r="R348" s="65">
        <f t="shared" si="11"/>
        <v>0</v>
      </c>
      <c r="S348" s="64"/>
      <c r="T348" s="64"/>
      <c r="U348" s="64"/>
      <c r="V348" s="65">
        <f t="shared" si="12"/>
        <v>0</v>
      </c>
      <c r="W348" s="64">
        <f t="shared" si="13"/>
        <v>0</v>
      </c>
      <c r="X348" s="64" t="str">
        <f t="shared" si="14"/>
        <v/>
      </c>
      <c r="Y348" s="64" t="str">
        <f t="shared" si="15"/>
        <v/>
      </c>
      <c r="Z348" s="64" t="str">
        <f t="shared" si="16"/>
        <v/>
      </c>
      <c r="AA348" s="64" t="str">
        <f t="shared" si="17"/>
        <v/>
      </c>
      <c r="AB348" s="64" t="str">
        <f t="shared" si="18"/>
        <v/>
      </c>
      <c r="AC348" s="64" t="str">
        <f t="shared" si="19"/>
        <v/>
      </c>
      <c r="AD348" s="48"/>
      <c r="AE348" s="48"/>
      <c r="AF348" s="48"/>
      <c r="AG348" s="48"/>
      <c r="AH348" s="48"/>
      <c r="AI348" s="35"/>
      <c r="AJ348" s="49" t="s">
        <v>57</v>
      </c>
      <c r="AK348" s="72"/>
      <c r="AL348" s="17"/>
      <c r="AM348" s="17"/>
      <c r="AN348" s="73"/>
      <c r="AO348" s="17"/>
      <c r="AP348" s="17"/>
      <c r="AQ348" s="17"/>
      <c r="AR348" s="17"/>
      <c r="AS348" s="17"/>
      <c r="AT348" s="17"/>
      <c r="AX348">
        <v>1</v>
      </c>
    </row>
    <row r="349" spans="1:50" ht="24" customHeight="1">
      <c r="A349" s="42">
        <v>345</v>
      </c>
      <c r="B349" s="43">
        <v>42369</v>
      </c>
      <c r="C349" s="44"/>
      <c r="D349" s="44" t="s">
        <v>82</v>
      </c>
      <c r="E349" s="44">
        <v>1</v>
      </c>
      <c r="F349" s="44"/>
      <c r="G349" s="23"/>
      <c r="H349" s="44" t="s">
        <v>70</v>
      </c>
      <c r="I349" s="59"/>
      <c r="J349" s="25"/>
      <c r="K349" s="63"/>
      <c r="L349" s="64"/>
      <c r="M349" s="64"/>
      <c r="N349" s="65">
        <f t="shared" si="10"/>
        <v>0</v>
      </c>
      <c r="O349" s="64"/>
      <c r="P349" s="64"/>
      <c r="Q349" s="64"/>
      <c r="R349" s="65">
        <f t="shared" si="11"/>
        <v>0</v>
      </c>
      <c r="S349" s="64"/>
      <c r="T349" s="64"/>
      <c r="U349" s="64"/>
      <c r="V349" s="65">
        <f t="shared" si="12"/>
        <v>0</v>
      </c>
      <c r="W349" s="64">
        <f t="shared" si="13"/>
        <v>0</v>
      </c>
      <c r="X349" s="64" t="str">
        <f t="shared" si="14"/>
        <v/>
      </c>
      <c r="Y349" s="64" t="str">
        <f t="shared" si="15"/>
        <v/>
      </c>
      <c r="Z349" s="64" t="str">
        <f t="shared" si="16"/>
        <v/>
      </c>
      <c r="AA349" s="64" t="str">
        <f t="shared" si="17"/>
        <v/>
      </c>
      <c r="AB349" s="64" t="str">
        <f t="shared" si="18"/>
        <v/>
      </c>
      <c r="AC349" s="64" t="str">
        <f t="shared" si="19"/>
        <v/>
      </c>
      <c r="AD349" s="48"/>
      <c r="AE349" s="48"/>
      <c r="AF349" s="48"/>
      <c r="AG349" s="48"/>
      <c r="AH349" s="48"/>
      <c r="AI349" s="35"/>
      <c r="AJ349" s="49" t="s">
        <v>57</v>
      </c>
      <c r="AK349" s="72"/>
      <c r="AL349" s="17"/>
      <c r="AM349" s="17"/>
      <c r="AN349" s="73"/>
      <c r="AO349" s="17"/>
      <c r="AP349" s="17"/>
      <c r="AQ349" s="17"/>
      <c r="AR349" s="17"/>
      <c r="AS349" s="17"/>
      <c r="AT349" s="17"/>
      <c r="AX349">
        <v>1</v>
      </c>
    </row>
    <row r="350" spans="1:50" ht="24" customHeight="1">
      <c r="A350" s="42">
        <v>346</v>
      </c>
      <c r="B350" s="43">
        <v>42369</v>
      </c>
      <c r="C350" s="44"/>
      <c r="D350" s="44" t="s">
        <v>82</v>
      </c>
      <c r="E350" s="44">
        <v>2</v>
      </c>
      <c r="F350" s="44"/>
      <c r="G350" s="23"/>
      <c r="H350" s="44" t="s">
        <v>70</v>
      </c>
      <c r="I350" s="59"/>
      <c r="J350" s="25"/>
      <c r="K350" s="63"/>
      <c r="L350" s="64"/>
      <c r="M350" s="64"/>
      <c r="N350" s="65">
        <f t="shared" si="10"/>
        <v>0</v>
      </c>
      <c r="O350" s="64"/>
      <c r="P350" s="64"/>
      <c r="Q350" s="64"/>
      <c r="R350" s="65">
        <f t="shared" si="11"/>
        <v>0</v>
      </c>
      <c r="S350" s="64"/>
      <c r="T350" s="64"/>
      <c r="U350" s="64"/>
      <c r="V350" s="65">
        <f t="shared" si="12"/>
        <v>0</v>
      </c>
      <c r="W350" s="64">
        <f t="shared" si="13"/>
        <v>0</v>
      </c>
      <c r="X350" s="64" t="str">
        <f t="shared" si="14"/>
        <v/>
      </c>
      <c r="Y350" s="64" t="str">
        <f t="shared" si="15"/>
        <v/>
      </c>
      <c r="Z350" s="64" t="str">
        <f t="shared" si="16"/>
        <v/>
      </c>
      <c r="AA350" s="64" t="str">
        <f t="shared" si="17"/>
        <v/>
      </c>
      <c r="AB350" s="64" t="str">
        <f t="shared" si="18"/>
        <v/>
      </c>
      <c r="AC350" s="64" t="str">
        <f t="shared" si="19"/>
        <v/>
      </c>
      <c r="AD350" s="48"/>
      <c r="AE350" s="48"/>
      <c r="AF350" s="48"/>
      <c r="AG350" s="48"/>
      <c r="AH350" s="48"/>
      <c r="AI350" s="35"/>
      <c r="AJ350" s="49" t="s">
        <v>57</v>
      </c>
      <c r="AK350" s="72"/>
      <c r="AL350" s="17"/>
      <c r="AM350" s="17"/>
      <c r="AN350" s="73"/>
      <c r="AO350" s="17"/>
      <c r="AP350" s="17"/>
      <c r="AQ350" s="17"/>
      <c r="AR350" s="17"/>
      <c r="AS350" s="17"/>
      <c r="AT350" s="17"/>
      <c r="AX350">
        <v>1</v>
      </c>
    </row>
    <row r="351" spans="1:50" ht="24" customHeight="1">
      <c r="A351" s="42">
        <v>347</v>
      </c>
      <c r="B351" s="43">
        <v>42369</v>
      </c>
      <c r="C351" s="44"/>
      <c r="D351" s="44" t="s">
        <v>82</v>
      </c>
      <c r="E351" s="44">
        <v>1</v>
      </c>
      <c r="F351" s="44"/>
      <c r="G351" s="23"/>
      <c r="H351" s="44" t="s">
        <v>70</v>
      </c>
      <c r="I351" s="59"/>
      <c r="J351" s="25"/>
      <c r="K351" s="63"/>
      <c r="L351" s="64"/>
      <c r="M351" s="64"/>
      <c r="N351" s="65">
        <f t="shared" si="10"/>
        <v>0</v>
      </c>
      <c r="O351" s="64"/>
      <c r="P351" s="64"/>
      <c r="Q351" s="64"/>
      <c r="R351" s="65">
        <f t="shared" si="11"/>
        <v>0</v>
      </c>
      <c r="S351" s="64"/>
      <c r="T351" s="64"/>
      <c r="U351" s="64"/>
      <c r="V351" s="65">
        <f t="shared" si="12"/>
        <v>0</v>
      </c>
      <c r="W351" s="64">
        <f t="shared" si="13"/>
        <v>0</v>
      </c>
      <c r="X351" s="64" t="str">
        <f t="shared" si="14"/>
        <v/>
      </c>
      <c r="Y351" s="64" t="str">
        <f t="shared" si="15"/>
        <v/>
      </c>
      <c r="Z351" s="64" t="str">
        <f t="shared" si="16"/>
        <v/>
      </c>
      <c r="AA351" s="64" t="str">
        <f t="shared" si="17"/>
        <v/>
      </c>
      <c r="AB351" s="64" t="str">
        <f t="shared" si="18"/>
        <v/>
      </c>
      <c r="AC351" s="64" t="str">
        <f t="shared" si="19"/>
        <v/>
      </c>
      <c r="AD351" s="48"/>
      <c r="AE351" s="48"/>
      <c r="AF351" s="48"/>
      <c r="AG351" s="48"/>
      <c r="AH351" s="48"/>
      <c r="AI351" s="35"/>
      <c r="AJ351" s="49" t="s">
        <v>57</v>
      </c>
      <c r="AK351" s="72"/>
      <c r="AL351" s="17"/>
      <c r="AM351" s="17"/>
      <c r="AN351" s="73"/>
      <c r="AO351" s="17"/>
      <c r="AP351" s="17"/>
      <c r="AQ351" s="17"/>
      <c r="AR351" s="17"/>
      <c r="AS351" s="17"/>
      <c r="AT351" s="17"/>
      <c r="AX351">
        <v>1</v>
      </c>
    </row>
    <row r="352" spans="1:50" ht="24" customHeight="1">
      <c r="A352" s="42">
        <v>348</v>
      </c>
      <c r="B352" s="43">
        <v>42369</v>
      </c>
      <c r="C352" s="44"/>
      <c r="D352" s="44" t="s">
        <v>82</v>
      </c>
      <c r="E352" s="44">
        <v>2</v>
      </c>
      <c r="F352" s="44"/>
      <c r="G352" s="23"/>
      <c r="H352" s="44" t="s">
        <v>70</v>
      </c>
      <c r="I352" s="59"/>
      <c r="J352" s="25"/>
      <c r="K352" s="63"/>
      <c r="L352" s="64"/>
      <c r="M352" s="64"/>
      <c r="N352" s="65">
        <f t="shared" si="10"/>
        <v>0</v>
      </c>
      <c r="O352" s="64"/>
      <c r="P352" s="64"/>
      <c r="Q352" s="64"/>
      <c r="R352" s="65">
        <f t="shared" si="11"/>
        <v>0</v>
      </c>
      <c r="S352" s="64"/>
      <c r="T352" s="64"/>
      <c r="U352" s="64"/>
      <c r="V352" s="65">
        <f t="shared" si="12"/>
        <v>0</v>
      </c>
      <c r="W352" s="64">
        <f t="shared" si="13"/>
        <v>0</v>
      </c>
      <c r="X352" s="64" t="str">
        <f t="shared" si="14"/>
        <v/>
      </c>
      <c r="Y352" s="64" t="str">
        <f t="shared" si="15"/>
        <v/>
      </c>
      <c r="Z352" s="64" t="str">
        <f t="shared" si="16"/>
        <v/>
      </c>
      <c r="AA352" s="64" t="str">
        <f t="shared" si="17"/>
        <v/>
      </c>
      <c r="AB352" s="64" t="str">
        <f t="shared" si="18"/>
        <v/>
      </c>
      <c r="AC352" s="64" t="str">
        <f t="shared" si="19"/>
        <v/>
      </c>
      <c r="AD352" s="48"/>
      <c r="AE352" s="48"/>
      <c r="AF352" s="48"/>
      <c r="AG352" s="48"/>
      <c r="AH352" s="48"/>
      <c r="AI352" s="35"/>
      <c r="AJ352" s="49" t="s">
        <v>57</v>
      </c>
      <c r="AK352" s="72"/>
      <c r="AL352" s="17"/>
      <c r="AM352" s="17"/>
      <c r="AN352" s="73"/>
      <c r="AO352" s="17"/>
      <c r="AP352" s="17"/>
      <c r="AQ352" s="17"/>
      <c r="AR352" s="17"/>
      <c r="AS352" s="17"/>
      <c r="AT352" s="17"/>
      <c r="AX352">
        <v>1</v>
      </c>
    </row>
    <row r="353" spans="1:50" ht="24" customHeight="1">
      <c r="A353" s="42">
        <v>349</v>
      </c>
      <c r="B353" s="43">
        <v>42369</v>
      </c>
      <c r="C353" s="44"/>
      <c r="D353" s="44" t="s">
        <v>82</v>
      </c>
      <c r="E353" s="44">
        <v>1</v>
      </c>
      <c r="F353" s="44"/>
      <c r="G353" s="23"/>
      <c r="H353" s="44" t="s">
        <v>70</v>
      </c>
      <c r="I353" s="59"/>
      <c r="J353" s="25"/>
      <c r="K353" s="63"/>
      <c r="L353" s="64"/>
      <c r="M353" s="64"/>
      <c r="N353" s="65">
        <f t="shared" si="10"/>
        <v>0</v>
      </c>
      <c r="O353" s="64"/>
      <c r="P353" s="64"/>
      <c r="Q353" s="64"/>
      <c r="R353" s="65">
        <f t="shared" si="11"/>
        <v>0</v>
      </c>
      <c r="S353" s="64"/>
      <c r="T353" s="64"/>
      <c r="U353" s="64"/>
      <c r="V353" s="65">
        <f t="shared" si="12"/>
        <v>0</v>
      </c>
      <c r="W353" s="64">
        <f t="shared" si="13"/>
        <v>0</v>
      </c>
      <c r="X353" s="64" t="str">
        <f t="shared" si="14"/>
        <v/>
      </c>
      <c r="Y353" s="64" t="str">
        <f t="shared" si="15"/>
        <v/>
      </c>
      <c r="Z353" s="64" t="str">
        <f t="shared" si="16"/>
        <v/>
      </c>
      <c r="AA353" s="64" t="str">
        <f t="shared" si="17"/>
        <v/>
      </c>
      <c r="AB353" s="64" t="str">
        <f t="shared" si="18"/>
        <v/>
      </c>
      <c r="AC353" s="64" t="str">
        <f t="shared" si="19"/>
        <v/>
      </c>
      <c r="AD353" s="48"/>
      <c r="AE353" s="48"/>
      <c r="AF353" s="48"/>
      <c r="AG353" s="48"/>
      <c r="AH353" s="48"/>
      <c r="AI353" s="35"/>
      <c r="AJ353" s="49" t="s">
        <v>57</v>
      </c>
      <c r="AK353" s="72"/>
      <c r="AL353" s="17"/>
      <c r="AM353" s="17"/>
      <c r="AN353" s="73"/>
      <c r="AO353" s="17"/>
      <c r="AP353" s="17"/>
      <c r="AQ353" s="17"/>
      <c r="AR353" s="17"/>
      <c r="AS353" s="17"/>
      <c r="AT353" s="17"/>
      <c r="AX353">
        <v>1</v>
      </c>
    </row>
    <row r="354" spans="1:50" ht="24" customHeight="1">
      <c r="A354" s="42">
        <v>350</v>
      </c>
      <c r="B354" s="43">
        <v>42369</v>
      </c>
      <c r="C354" s="44"/>
      <c r="D354" s="44" t="s">
        <v>82</v>
      </c>
      <c r="E354" s="44">
        <v>2</v>
      </c>
      <c r="F354" s="44"/>
      <c r="G354" s="23"/>
      <c r="H354" s="44" t="s">
        <v>70</v>
      </c>
      <c r="I354" s="59"/>
      <c r="J354" s="25"/>
      <c r="K354" s="63"/>
      <c r="L354" s="64"/>
      <c r="M354" s="64"/>
      <c r="N354" s="65">
        <f t="shared" si="10"/>
        <v>0</v>
      </c>
      <c r="O354" s="64"/>
      <c r="P354" s="64"/>
      <c r="Q354" s="64"/>
      <c r="R354" s="65">
        <f t="shared" si="11"/>
        <v>0</v>
      </c>
      <c r="S354" s="64"/>
      <c r="T354" s="64"/>
      <c r="U354" s="64"/>
      <c r="V354" s="65">
        <f t="shared" si="12"/>
        <v>0</v>
      </c>
      <c r="W354" s="64">
        <f t="shared" si="13"/>
        <v>0</v>
      </c>
      <c r="X354" s="64" t="str">
        <f t="shared" si="14"/>
        <v/>
      </c>
      <c r="Y354" s="64" t="str">
        <f t="shared" si="15"/>
        <v/>
      </c>
      <c r="Z354" s="64" t="str">
        <f t="shared" si="16"/>
        <v/>
      </c>
      <c r="AA354" s="64" t="str">
        <f t="shared" si="17"/>
        <v/>
      </c>
      <c r="AB354" s="64" t="str">
        <f t="shared" si="18"/>
        <v/>
      </c>
      <c r="AC354" s="64" t="str">
        <f t="shared" si="19"/>
        <v/>
      </c>
      <c r="AD354" s="48"/>
      <c r="AE354" s="48"/>
      <c r="AF354" s="48"/>
      <c r="AG354" s="48"/>
      <c r="AH354" s="48"/>
      <c r="AI354" s="35"/>
      <c r="AJ354" s="49" t="s">
        <v>57</v>
      </c>
      <c r="AK354" s="72"/>
      <c r="AL354" s="17"/>
      <c r="AM354" s="17"/>
      <c r="AN354" s="73"/>
      <c r="AO354" s="17"/>
      <c r="AP354" s="17"/>
      <c r="AQ354" s="17"/>
      <c r="AR354" s="17"/>
      <c r="AS354" s="17"/>
      <c r="AT354" s="17"/>
      <c r="AX354">
        <v>1</v>
      </c>
    </row>
    <row r="355" spans="1:50" ht="24" customHeight="1">
      <c r="A355" s="42">
        <v>351</v>
      </c>
      <c r="B355" s="43">
        <v>42369</v>
      </c>
      <c r="C355" s="44"/>
      <c r="D355" s="44" t="s">
        <v>82</v>
      </c>
      <c r="E355" s="44">
        <v>1</v>
      </c>
      <c r="F355" s="44"/>
      <c r="G355" s="23"/>
      <c r="H355" s="44" t="s">
        <v>70</v>
      </c>
      <c r="I355" s="59"/>
      <c r="J355" s="25"/>
      <c r="K355" s="63"/>
      <c r="L355" s="64"/>
      <c r="M355" s="64"/>
      <c r="N355" s="65">
        <f t="shared" si="10"/>
        <v>0</v>
      </c>
      <c r="O355" s="64"/>
      <c r="P355" s="64"/>
      <c r="Q355" s="64"/>
      <c r="R355" s="65">
        <f t="shared" si="11"/>
        <v>0</v>
      </c>
      <c r="S355" s="64"/>
      <c r="T355" s="64"/>
      <c r="U355" s="64"/>
      <c r="V355" s="65">
        <f t="shared" si="12"/>
        <v>0</v>
      </c>
      <c r="W355" s="64">
        <f t="shared" si="13"/>
        <v>0</v>
      </c>
      <c r="X355" s="64" t="str">
        <f t="shared" si="14"/>
        <v/>
      </c>
      <c r="Y355" s="64" t="str">
        <f t="shared" si="15"/>
        <v/>
      </c>
      <c r="Z355" s="64" t="str">
        <f t="shared" si="16"/>
        <v/>
      </c>
      <c r="AA355" s="64" t="str">
        <f t="shared" si="17"/>
        <v/>
      </c>
      <c r="AB355" s="64" t="str">
        <f t="shared" si="18"/>
        <v/>
      </c>
      <c r="AC355" s="64" t="str">
        <f t="shared" si="19"/>
        <v/>
      </c>
      <c r="AD355" s="48"/>
      <c r="AE355" s="48"/>
      <c r="AF355" s="48"/>
      <c r="AG355" s="48"/>
      <c r="AH355" s="48"/>
      <c r="AI355" s="35"/>
      <c r="AJ355" s="49" t="s">
        <v>57</v>
      </c>
      <c r="AK355" s="72"/>
      <c r="AL355" s="17"/>
      <c r="AM355" s="17"/>
      <c r="AN355" s="73"/>
      <c r="AO355" s="17"/>
      <c r="AP355" s="17"/>
      <c r="AQ355" s="17"/>
      <c r="AR355" s="17"/>
      <c r="AS355" s="17"/>
      <c r="AT355" s="17"/>
      <c r="AX355">
        <v>1</v>
      </c>
    </row>
    <row r="356" spans="1:50" ht="24" customHeight="1">
      <c r="A356" s="42">
        <v>352</v>
      </c>
      <c r="B356" s="43">
        <v>42369</v>
      </c>
      <c r="C356" s="44"/>
      <c r="D356" s="44" t="s">
        <v>82</v>
      </c>
      <c r="E356" s="44">
        <v>2</v>
      </c>
      <c r="F356" s="44"/>
      <c r="G356" s="23"/>
      <c r="H356" s="44" t="s">
        <v>70</v>
      </c>
      <c r="I356" s="59"/>
      <c r="J356" s="25"/>
      <c r="K356" s="63"/>
      <c r="L356" s="64"/>
      <c r="M356" s="64"/>
      <c r="N356" s="65">
        <f t="shared" si="10"/>
        <v>0</v>
      </c>
      <c r="O356" s="64"/>
      <c r="P356" s="64"/>
      <c r="Q356" s="64"/>
      <c r="R356" s="65">
        <f t="shared" si="11"/>
        <v>0</v>
      </c>
      <c r="S356" s="64"/>
      <c r="T356" s="64"/>
      <c r="U356" s="64"/>
      <c r="V356" s="65">
        <f t="shared" si="12"/>
        <v>0</v>
      </c>
      <c r="W356" s="64">
        <f t="shared" si="13"/>
        <v>0</v>
      </c>
      <c r="X356" s="64" t="str">
        <f t="shared" si="14"/>
        <v/>
      </c>
      <c r="Y356" s="64" t="str">
        <f t="shared" si="15"/>
        <v/>
      </c>
      <c r="Z356" s="64" t="str">
        <f t="shared" si="16"/>
        <v/>
      </c>
      <c r="AA356" s="64" t="str">
        <f t="shared" si="17"/>
        <v/>
      </c>
      <c r="AB356" s="64" t="str">
        <f t="shared" si="18"/>
        <v/>
      </c>
      <c r="AC356" s="64" t="str">
        <f t="shared" si="19"/>
        <v/>
      </c>
      <c r="AD356" s="48"/>
      <c r="AE356" s="48"/>
      <c r="AF356" s="48"/>
      <c r="AG356" s="48"/>
      <c r="AH356" s="48"/>
      <c r="AI356" s="35"/>
      <c r="AJ356" s="49" t="s">
        <v>57</v>
      </c>
      <c r="AK356" s="72"/>
      <c r="AL356" s="17"/>
      <c r="AM356" s="17"/>
      <c r="AN356" s="73"/>
      <c r="AO356" s="17"/>
      <c r="AP356" s="17"/>
      <c r="AQ356" s="17"/>
      <c r="AR356" s="17"/>
      <c r="AS356" s="17"/>
      <c r="AT356" s="17"/>
      <c r="AX356">
        <v>1</v>
      </c>
    </row>
    <row r="357" spans="1:50" ht="24" customHeight="1">
      <c r="A357" s="42">
        <v>353</v>
      </c>
      <c r="B357" s="43">
        <v>42369</v>
      </c>
      <c r="C357" s="44"/>
      <c r="D357" s="44" t="s">
        <v>82</v>
      </c>
      <c r="E357" s="44">
        <v>1</v>
      </c>
      <c r="F357" s="44"/>
      <c r="G357" s="23"/>
      <c r="H357" s="44" t="s">
        <v>70</v>
      </c>
      <c r="I357" s="59"/>
      <c r="J357" s="25"/>
      <c r="K357" s="63"/>
      <c r="L357" s="64"/>
      <c r="M357" s="64"/>
      <c r="N357" s="65">
        <f t="shared" si="10"/>
        <v>0</v>
      </c>
      <c r="O357" s="64"/>
      <c r="P357" s="64"/>
      <c r="Q357" s="64"/>
      <c r="R357" s="65">
        <f t="shared" si="11"/>
        <v>0</v>
      </c>
      <c r="S357" s="64"/>
      <c r="T357" s="64"/>
      <c r="U357" s="64"/>
      <c r="V357" s="65">
        <f t="shared" si="12"/>
        <v>0</v>
      </c>
      <c r="W357" s="64">
        <f t="shared" si="13"/>
        <v>0</v>
      </c>
      <c r="X357" s="64" t="str">
        <f t="shared" si="14"/>
        <v/>
      </c>
      <c r="Y357" s="64" t="str">
        <f t="shared" si="15"/>
        <v/>
      </c>
      <c r="Z357" s="64" t="str">
        <f t="shared" si="16"/>
        <v/>
      </c>
      <c r="AA357" s="64" t="str">
        <f t="shared" si="17"/>
        <v/>
      </c>
      <c r="AB357" s="64" t="str">
        <f t="shared" si="18"/>
        <v/>
      </c>
      <c r="AC357" s="64" t="str">
        <f t="shared" si="19"/>
        <v/>
      </c>
      <c r="AD357" s="48"/>
      <c r="AE357" s="48"/>
      <c r="AF357" s="48"/>
      <c r="AG357" s="48"/>
      <c r="AH357" s="48"/>
      <c r="AI357" s="35"/>
      <c r="AJ357" s="49" t="s">
        <v>57</v>
      </c>
      <c r="AK357" s="72"/>
      <c r="AL357" s="17"/>
      <c r="AM357" s="17"/>
      <c r="AN357" s="73"/>
      <c r="AO357" s="17"/>
      <c r="AP357" s="17"/>
      <c r="AQ357" s="17"/>
      <c r="AR357" s="17"/>
      <c r="AS357" s="17"/>
      <c r="AT357" s="17"/>
      <c r="AX357">
        <v>1</v>
      </c>
    </row>
    <row r="358" spans="1:50" ht="24" customHeight="1">
      <c r="A358" s="42">
        <v>354</v>
      </c>
      <c r="B358" s="43">
        <v>42369</v>
      </c>
      <c r="C358" s="44"/>
      <c r="D358" s="44" t="s">
        <v>82</v>
      </c>
      <c r="E358" s="44">
        <v>2</v>
      </c>
      <c r="F358" s="44"/>
      <c r="G358" s="23"/>
      <c r="H358" s="44" t="s">
        <v>70</v>
      </c>
      <c r="I358" s="59"/>
      <c r="J358" s="25"/>
      <c r="K358" s="63"/>
      <c r="L358" s="64"/>
      <c r="M358" s="64"/>
      <c r="N358" s="65">
        <f t="shared" si="10"/>
        <v>0</v>
      </c>
      <c r="O358" s="64"/>
      <c r="P358" s="64"/>
      <c r="Q358" s="64"/>
      <c r="R358" s="65">
        <f t="shared" si="11"/>
        <v>0</v>
      </c>
      <c r="S358" s="64"/>
      <c r="T358" s="64"/>
      <c r="U358" s="64"/>
      <c r="V358" s="65">
        <f t="shared" si="12"/>
        <v>0</v>
      </c>
      <c r="W358" s="64">
        <f t="shared" si="13"/>
        <v>0</v>
      </c>
      <c r="X358" s="64" t="str">
        <f t="shared" si="14"/>
        <v/>
      </c>
      <c r="Y358" s="64" t="str">
        <f t="shared" si="15"/>
        <v/>
      </c>
      <c r="Z358" s="64" t="str">
        <f t="shared" si="16"/>
        <v/>
      </c>
      <c r="AA358" s="64" t="str">
        <f t="shared" si="17"/>
        <v/>
      </c>
      <c r="AB358" s="64" t="str">
        <f t="shared" si="18"/>
        <v/>
      </c>
      <c r="AC358" s="64" t="str">
        <f t="shared" si="19"/>
        <v/>
      </c>
      <c r="AD358" s="48"/>
      <c r="AE358" s="48"/>
      <c r="AF358" s="48"/>
      <c r="AG358" s="48"/>
      <c r="AH358" s="48"/>
      <c r="AI358" s="35"/>
      <c r="AJ358" s="49" t="s">
        <v>57</v>
      </c>
      <c r="AK358" s="72"/>
      <c r="AL358" s="17"/>
      <c r="AM358" s="17"/>
      <c r="AN358" s="73"/>
      <c r="AO358" s="17"/>
      <c r="AP358" s="17"/>
      <c r="AQ358" s="17"/>
      <c r="AR358" s="17"/>
      <c r="AS358" s="17"/>
      <c r="AT358" s="17"/>
      <c r="AX358">
        <v>1</v>
      </c>
    </row>
    <row r="359" spans="1:50" ht="24" customHeight="1">
      <c r="A359" s="42">
        <v>355</v>
      </c>
      <c r="B359" s="43">
        <v>42369</v>
      </c>
      <c r="C359" s="44"/>
      <c r="D359" s="44" t="s">
        <v>82</v>
      </c>
      <c r="E359" s="44">
        <v>1</v>
      </c>
      <c r="F359" s="44"/>
      <c r="G359" s="23"/>
      <c r="H359" s="44" t="s">
        <v>70</v>
      </c>
      <c r="I359" s="59"/>
      <c r="J359" s="25"/>
      <c r="K359" s="63"/>
      <c r="L359" s="64"/>
      <c r="M359" s="64"/>
      <c r="N359" s="65">
        <f t="shared" si="10"/>
        <v>0</v>
      </c>
      <c r="O359" s="64"/>
      <c r="P359" s="64"/>
      <c r="Q359" s="64"/>
      <c r="R359" s="65">
        <f t="shared" si="11"/>
        <v>0</v>
      </c>
      <c r="S359" s="64"/>
      <c r="T359" s="64"/>
      <c r="U359" s="64"/>
      <c r="V359" s="65">
        <f t="shared" si="12"/>
        <v>0</v>
      </c>
      <c r="W359" s="64">
        <f t="shared" si="13"/>
        <v>0</v>
      </c>
      <c r="X359" s="64" t="str">
        <f t="shared" si="14"/>
        <v/>
      </c>
      <c r="Y359" s="64" t="str">
        <f t="shared" si="15"/>
        <v/>
      </c>
      <c r="Z359" s="64" t="str">
        <f t="shared" si="16"/>
        <v/>
      </c>
      <c r="AA359" s="64" t="str">
        <f t="shared" si="17"/>
        <v/>
      </c>
      <c r="AB359" s="64" t="str">
        <f t="shared" si="18"/>
        <v/>
      </c>
      <c r="AC359" s="64" t="str">
        <f t="shared" si="19"/>
        <v/>
      </c>
      <c r="AD359" s="48"/>
      <c r="AE359" s="48"/>
      <c r="AF359" s="48"/>
      <c r="AG359" s="48"/>
      <c r="AH359" s="48"/>
      <c r="AI359" s="35"/>
      <c r="AJ359" s="49" t="s">
        <v>57</v>
      </c>
      <c r="AK359" s="72"/>
      <c r="AL359" s="17"/>
      <c r="AM359" s="17"/>
      <c r="AN359" s="73"/>
      <c r="AO359" s="17"/>
      <c r="AP359" s="17"/>
      <c r="AQ359" s="17"/>
      <c r="AR359" s="17"/>
      <c r="AS359" s="17"/>
      <c r="AT359" s="17"/>
      <c r="AX359">
        <v>1</v>
      </c>
    </row>
    <row r="360" spans="1:50" ht="24" customHeight="1">
      <c r="A360" s="42">
        <v>356</v>
      </c>
      <c r="B360" s="43">
        <v>42369</v>
      </c>
      <c r="C360" s="44"/>
      <c r="D360" s="44" t="s">
        <v>82</v>
      </c>
      <c r="E360" s="44">
        <v>2</v>
      </c>
      <c r="F360" s="44"/>
      <c r="G360" s="23"/>
      <c r="H360" s="44" t="s">
        <v>70</v>
      </c>
      <c r="I360" s="59"/>
      <c r="J360" s="25"/>
      <c r="K360" s="63"/>
      <c r="L360" s="64"/>
      <c r="M360" s="64"/>
      <c r="N360" s="65">
        <f t="shared" si="10"/>
        <v>0</v>
      </c>
      <c r="O360" s="64"/>
      <c r="P360" s="64"/>
      <c r="Q360" s="64"/>
      <c r="R360" s="65">
        <f t="shared" si="11"/>
        <v>0</v>
      </c>
      <c r="S360" s="64"/>
      <c r="T360" s="64"/>
      <c r="U360" s="64"/>
      <c r="V360" s="65">
        <f t="shared" si="12"/>
        <v>0</v>
      </c>
      <c r="W360" s="64">
        <f t="shared" si="13"/>
        <v>0</v>
      </c>
      <c r="X360" s="64" t="str">
        <f t="shared" si="14"/>
        <v/>
      </c>
      <c r="Y360" s="64" t="str">
        <f t="shared" si="15"/>
        <v/>
      </c>
      <c r="Z360" s="64" t="str">
        <f t="shared" si="16"/>
        <v/>
      </c>
      <c r="AA360" s="64" t="str">
        <f t="shared" si="17"/>
        <v/>
      </c>
      <c r="AB360" s="64" t="str">
        <f t="shared" si="18"/>
        <v/>
      </c>
      <c r="AC360" s="64" t="str">
        <f t="shared" si="19"/>
        <v/>
      </c>
      <c r="AD360" s="48"/>
      <c r="AE360" s="48"/>
      <c r="AF360" s="48"/>
      <c r="AG360" s="48"/>
      <c r="AH360" s="48"/>
      <c r="AI360" s="35"/>
      <c r="AJ360" s="49" t="s">
        <v>57</v>
      </c>
      <c r="AK360" s="72"/>
      <c r="AL360" s="17"/>
      <c r="AM360" s="17"/>
      <c r="AN360" s="73"/>
      <c r="AO360" s="17"/>
      <c r="AP360" s="17"/>
      <c r="AQ360" s="17"/>
      <c r="AR360" s="17"/>
      <c r="AS360" s="17"/>
      <c r="AT360" s="17"/>
      <c r="AX360">
        <v>1</v>
      </c>
    </row>
    <row r="361" spans="1:50" ht="24" customHeight="1">
      <c r="A361" s="42">
        <v>357</v>
      </c>
      <c r="B361" s="43">
        <v>42369</v>
      </c>
      <c r="C361" s="44"/>
      <c r="D361" s="44" t="s">
        <v>82</v>
      </c>
      <c r="E361" s="44">
        <v>1</v>
      </c>
      <c r="F361" s="44"/>
      <c r="G361" s="23"/>
      <c r="H361" s="44" t="s">
        <v>70</v>
      </c>
      <c r="I361" s="59"/>
      <c r="J361" s="25"/>
      <c r="K361" s="63"/>
      <c r="L361" s="64"/>
      <c r="M361" s="64"/>
      <c r="N361" s="65">
        <f t="shared" si="10"/>
        <v>0</v>
      </c>
      <c r="O361" s="64"/>
      <c r="P361" s="64"/>
      <c r="Q361" s="64"/>
      <c r="R361" s="65">
        <f t="shared" si="11"/>
        <v>0</v>
      </c>
      <c r="S361" s="64"/>
      <c r="T361" s="64"/>
      <c r="U361" s="64"/>
      <c r="V361" s="65">
        <f t="shared" si="12"/>
        <v>0</v>
      </c>
      <c r="W361" s="64">
        <f t="shared" si="13"/>
        <v>0</v>
      </c>
      <c r="X361" s="64" t="str">
        <f t="shared" si="14"/>
        <v/>
      </c>
      <c r="Y361" s="64" t="str">
        <f t="shared" si="15"/>
        <v/>
      </c>
      <c r="Z361" s="64" t="str">
        <f t="shared" si="16"/>
        <v/>
      </c>
      <c r="AA361" s="64" t="str">
        <f t="shared" si="17"/>
        <v/>
      </c>
      <c r="AB361" s="64" t="str">
        <f t="shared" si="18"/>
        <v/>
      </c>
      <c r="AC361" s="64" t="str">
        <f t="shared" si="19"/>
        <v/>
      </c>
      <c r="AD361" s="48"/>
      <c r="AE361" s="48"/>
      <c r="AF361" s="48"/>
      <c r="AG361" s="48"/>
      <c r="AH361" s="48"/>
      <c r="AI361" s="35"/>
      <c r="AJ361" s="49" t="s">
        <v>57</v>
      </c>
      <c r="AK361" s="72"/>
      <c r="AL361" s="17"/>
      <c r="AM361" s="17"/>
      <c r="AN361" s="73"/>
      <c r="AO361" s="17"/>
      <c r="AP361" s="17"/>
      <c r="AQ361" s="17"/>
      <c r="AR361" s="17"/>
      <c r="AS361" s="17"/>
      <c r="AT361" s="17"/>
      <c r="AX361">
        <v>1</v>
      </c>
    </row>
    <row r="362" spans="1:50" ht="24" customHeight="1">
      <c r="A362" s="42">
        <v>358</v>
      </c>
      <c r="B362" s="43">
        <v>42369</v>
      </c>
      <c r="C362" s="44"/>
      <c r="D362" s="44" t="s">
        <v>82</v>
      </c>
      <c r="E362" s="44">
        <v>2</v>
      </c>
      <c r="F362" s="44"/>
      <c r="G362" s="23"/>
      <c r="H362" s="44" t="s">
        <v>70</v>
      </c>
      <c r="I362" s="59"/>
      <c r="J362" s="25"/>
      <c r="K362" s="63"/>
      <c r="L362" s="64"/>
      <c r="M362" s="64"/>
      <c r="N362" s="65">
        <f t="shared" si="10"/>
        <v>0</v>
      </c>
      <c r="O362" s="64"/>
      <c r="P362" s="64"/>
      <c r="Q362" s="64"/>
      <c r="R362" s="65">
        <f t="shared" si="11"/>
        <v>0</v>
      </c>
      <c r="S362" s="64"/>
      <c r="T362" s="64"/>
      <c r="U362" s="64"/>
      <c r="V362" s="65">
        <f t="shared" si="12"/>
        <v>0</v>
      </c>
      <c r="W362" s="64">
        <f t="shared" si="13"/>
        <v>0</v>
      </c>
      <c r="X362" s="64" t="str">
        <f t="shared" si="14"/>
        <v/>
      </c>
      <c r="Y362" s="64" t="str">
        <f t="shared" si="15"/>
        <v/>
      </c>
      <c r="Z362" s="64" t="str">
        <f t="shared" si="16"/>
        <v/>
      </c>
      <c r="AA362" s="64" t="str">
        <f t="shared" si="17"/>
        <v/>
      </c>
      <c r="AB362" s="64" t="str">
        <f t="shared" si="18"/>
        <v/>
      </c>
      <c r="AC362" s="64" t="str">
        <f t="shared" si="19"/>
        <v/>
      </c>
      <c r="AD362" s="48"/>
      <c r="AE362" s="48"/>
      <c r="AF362" s="48"/>
      <c r="AG362" s="48"/>
      <c r="AH362" s="48"/>
      <c r="AI362" s="35"/>
      <c r="AJ362" s="49" t="s">
        <v>57</v>
      </c>
      <c r="AK362" s="72"/>
      <c r="AL362" s="17"/>
      <c r="AM362" s="17"/>
      <c r="AN362" s="73"/>
      <c r="AO362" s="17"/>
      <c r="AP362" s="17"/>
      <c r="AQ362" s="17"/>
      <c r="AR362" s="17"/>
      <c r="AS362" s="17"/>
      <c r="AT362" s="17"/>
      <c r="AX362">
        <v>1</v>
      </c>
    </row>
    <row r="363" spans="1:50" ht="24" customHeight="1">
      <c r="A363" s="42">
        <v>359</v>
      </c>
      <c r="B363" s="43">
        <v>42369</v>
      </c>
      <c r="C363" s="44"/>
      <c r="D363" s="44" t="s">
        <v>82</v>
      </c>
      <c r="E363" s="44">
        <v>1</v>
      </c>
      <c r="F363" s="44"/>
      <c r="G363" s="23"/>
      <c r="H363" s="44" t="s">
        <v>70</v>
      </c>
      <c r="I363" s="59"/>
      <c r="J363" s="25"/>
      <c r="K363" s="63"/>
      <c r="L363" s="64"/>
      <c r="M363" s="64"/>
      <c r="N363" s="65">
        <f t="shared" si="10"/>
        <v>0</v>
      </c>
      <c r="O363" s="64"/>
      <c r="P363" s="64"/>
      <c r="Q363" s="64"/>
      <c r="R363" s="65">
        <f t="shared" si="11"/>
        <v>0</v>
      </c>
      <c r="S363" s="64"/>
      <c r="T363" s="64"/>
      <c r="U363" s="64"/>
      <c r="V363" s="65">
        <f t="shared" si="12"/>
        <v>0</v>
      </c>
      <c r="W363" s="64">
        <f t="shared" si="13"/>
        <v>0</v>
      </c>
      <c r="X363" s="64" t="str">
        <f t="shared" si="14"/>
        <v/>
      </c>
      <c r="Y363" s="64" t="str">
        <f t="shared" si="15"/>
        <v/>
      </c>
      <c r="Z363" s="64" t="str">
        <f t="shared" si="16"/>
        <v/>
      </c>
      <c r="AA363" s="64" t="str">
        <f t="shared" si="17"/>
        <v/>
      </c>
      <c r="AB363" s="64" t="str">
        <f t="shared" si="18"/>
        <v/>
      </c>
      <c r="AC363" s="64" t="str">
        <f t="shared" si="19"/>
        <v/>
      </c>
      <c r="AD363" s="48"/>
      <c r="AE363" s="48"/>
      <c r="AF363" s="48"/>
      <c r="AG363" s="48"/>
      <c r="AH363" s="48"/>
      <c r="AI363" s="35"/>
      <c r="AJ363" s="49" t="s">
        <v>57</v>
      </c>
      <c r="AK363" s="72"/>
      <c r="AL363" s="17"/>
      <c r="AM363" s="17"/>
      <c r="AN363" s="73"/>
      <c r="AO363" s="17"/>
      <c r="AP363" s="17"/>
      <c r="AQ363" s="17"/>
      <c r="AR363" s="17"/>
      <c r="AS363" s="17"/>
      <c r="AT363" s="17"/>
      <c r="AX363">
        <v>1</v>
      </c>
    </row>
    <row r="364" spans="1:50" ht="24" customHeight="1">
      <c r="A364" s="42">
        <v>360</v>
      </c>
      <c r="B364" s="43">
        <v>42369</v>
      </c>
      <c r="C364" s="44"/>
      <c r="D364" s="44" t="s">
        <v>82</v>
      </c>
      <c r="E364" s="44">
        <v>2</v>
      </c>
      <c r="F364" s="44"/>
      <c r="G364" s="23"/>
      <c r="H364" s="44" t="s">
        <v>70</v>
      </c>
      <c r="I364" s="59"/>
      <c r="J364" s="25"/>
      <c r="K364" s="63"/>
      <c r="L364" s="64"/>
      <c r="M364" s="64"/>
      <c r="N364" s="65">
        <f t="shared" si="10"/>
        <v>0</v>
      </c>
      <c r="O364" s="64"/>
      <c r="P364" s="64"/>
      <c r="Q364" s="64"/>
      <c r="R364" s="65">
        <f t="shared" si="11"/>
        <v>0</v>
      </c>
      <c r="S364" s="64"/>
      <c r="T364" s="64"/>
      <c r="U364" s="64"/>
      <c r="V364" s="65">
        <f t="shared" si="12"/>
        <v>0</v>
      </c>
      <c r="W364" s="64">
        <f t="shared" si="13"/>
        <v>0</v>
      </c>
      <c r="X364" s="64" t="str">
        <f t="shared" si="14"/>
        <v/>
      </c>
      <c r="Y364" s="64" t="str">
        <f t="shared" si="15"/>
        <v/>
      </c>
      <c r="Z364" s="64" t="str">
        <f t="shared" si="16"/>
        <v/>
      </c>
      <c r="AA364" s="64" t="str">
        <f t="shared" si="17"/>
        <v/>
      </c>
      <c r="AB364" s="64" t="str">
        <f t="shared" si="18"/>
        <v/>
      </c>
      <c r="AC364" s="64" t="str">
        <f t="shared" si="19"/>
        <v/>
      </c>
      <c r="AD364" s="48"/>
      <c r="AE364" s="48"/>
      <c r="AF364" s="48"/>
      <c r="AG364" s="48"/>
      <c r="AH364" s="48"/>
      <c r="AI364" s="35"/>
      <c r="AJ364" s="49" t="s">
        <v>57</v>
      </c>
      <c r="AK364" s="72"/>
      <c r="AL364" s="17"/>
      <c r="AM364" s="17"/>
      <c r="AN364" s="73"/>
      <c r="AO364" s="17"/>
      <c r="AP364" s="17"/>
      <c r="AQ364" s="17"/>
      <c r="AR364" s="17"/>
      <c r="AS364" s="17"/>
      <c r="AT364" s="17"/>
      <c r="AX364">
        <v>1</v>
      </c>
    </row>
    <row r="365" spans="1:50" ht="24" customHeight="1">
      <c r="A365" s="42">
        <v>361</v>
      </c>
      <c r="B365" s="43">
        <v>42369</v>
      </c>
      <c r="C365" s="44"/>
      <c r="D365" s="44" t="s">
        <v>82</v>
      </c>
      <c r="E365" s="44">
        <v>1</v>
      </c>
      <c r="F365" s="44"/>
      <c r="G365" s="23"/>
      <c r="H365" s="44" t="s">
        <v>70</v>
      </c>
      <c r="I365" s="59"/>
      <c r="J365" s="25"/>
      <c r="K365" s="63"/>
      <c r="L365" s="64"/>
      <c r="M365" s="64"/>
      <c r="N365" s="65">
        <f t="shared" si="10"/>
        <v>0</v>
      </c>
      <c r="O365" s="64"/>
      <c r="P365" s="64"/>
      <c r="Q365" s="64"/>
      <c r="R365" s="65">
        <f t="shared" si="11"/>
        <v>0</v>
      </c>
      <c r="S365" s="64"/>
      <c r="T365" s="64"/>
      <c r="U365" s="64"/>
      <c r="V365" s="65">
        <f t="shared" si="12"/>
        <v>0</v>
      </c>
      <c r="W365" s="64">
        <f t="shared" si="13"/>
        <v>0</v>
      </c>
      <c r="X365" s="64" t="str">
        <f t="shared" si="14"/>
        <v/>
      </c>
      <c r="Y365" s="64" t="str">
        <f t="shared" si="15"/>
        <v/>
      </c>
      <c r="Z365" s="64" t="str">
        <f t="shared" si="16"/>
        <v/>
      </c>
      <c r="AA365" s="64" t="str">
        <f t="shared" si="17"/>
        <v/>
      </c>
      <c r="AB365" s="64" t="str">
        <f t="shared" si="18"/>
        <v/>
      </c>
      <c r="AC365" s="64" t="str">
        <f t="shared" si="19"/>
        <v/>
      </c>
      <c r="AD365" s="48"/>
      <c r="AE365" s="48"/>
      <c r="AF365" s="48"/>
      <c r="AG365" s="48"/>
      <c r="AH365" s="48"/>
      <c r="AI365" s="35"/>
      <c r="AJ365" s="49" t="s">
        <v>57</v>
      </c>
      <c r="AK365" s="72"/>
      <c r="AL365" s="17"/>
      <c r="AM365" s="17"/>
      <c r="AN365" s="73"/>
      <c r="AO365" s="17"/>
      <c r="AP365" s="17"/>
      <c r="AQ365" s="17"/>
      <c r="AR365" s="17"/>
      <c r="AS365" s="17"/>
      <c r="AT365" s="17"/>
      <c r="AX365">
        <v>1</v>
      </c>
    </row>
    <row r="366" spans="1:50" ht="24" customHeight="1">
      <c r="A366" s="42">
        <v>362</v>
      </c>
      <c r="B366" s="43">
        <v>42369</v>
      </c>
      <c r="C366" s="44"/>
      <c r="D366" s="44" t="s">
        <v>82</v>
      </c>
      <c r="E366" s="44">
        <v>2</v>
      </c>
      <c r="F366" s="44"/>
      <c r="G366" s="23"/>
      <c r="H366" s="44" t="s">
        <v>70</v>
      </c>
      <c r="I366" s="59"/>
      <c r="J366" s="25"/>
      <c r="K366" s="63"/>
      <c r="L366" s="64"/>
      <c r="M366" s="64"/>
      <c r="N366" s="65">
        <f t="shared" si="10"/>
        <v>0</v>
      </c>
      <c r="O366" s="64"/>
      <c r="P366" s="64"/>
      <c r="Q366" s="64"/>
      <c r="R366" s="65">
        <f t="shared" si="11"/>
        <v>0</v>
      </c>
      <c r="S366" s="64"/>
      <c r="T366" s="64"/>
      <c r="U366" s="64"/>
      <c r="V366" s="65">
        <f t="shared" si="12"/>
        <v>0</v>
      </c>
      <c r="W366" s="64">
        <f t="shared" si="13"/>
        <v>0</v>
      </c>
      <c r="X366" s="64" t="str">
        <f t="shared" si="14"/>
        <v/>
      </c>
      <c r="Y366" s="64" t="str">
        <f t="shared" si="15"/>
        <v/>
      </c>
      <c r="Z366" s="64" t="str">
        <f t="shared" si="16"/>
        <v/>
      </c>
      <c r="AA366" s="64" t="str">
        <f t="shared" si="17"/>
        <v/>
      </c>
      <c r="AB366" s="64" t="str">
        <f t="shared" si="18"/>
        <v/>
      </c>
      <c r="AC366" s="64" t="str">
        <f t="shared" si="19"/>
        <v/>
      </c>
      <c r="AD366" s="48"/>
      <c r="AE366" s="48"/>
      <c r="AF366" s="48"/>
      <c r="AG366" s="48"/>
      <c r="AH366" s="48"/>
      <c r="AI366" s="35"/>
      <c r="AJ366" s="49" t="s">
        <v>57</v>
      </c>
      <c r="AK366" s="72"/>
      <c r="AL366" s="17"/>
      <c r="AM366" s="17"/>
      <c r="AN366" s="73"/>
      <c r="AO366" s="17"/>
      <c r="AP366" s="17"/>
      <c r="AQ366" s="17"/>
      <c r="AR366" s="17"/>
      <c r="AS366" s="17"/>
      <c r="AT366" s="17"/>
      <c r="AX366">
        <v>1</v>
      </c>
    </row>
    <row r="367" spans="1:50" ht="24" customHeight="1">
      <c r="A367" s="42">
        <v>363</v>
      </c>
      <c r="B367" s="43">
        <v>42369</v>
      </c>
      <c r="C367" s="44"/>
      <c r="D367" s="44" t="s">
        <v>82</v>
      </c>
      <c r="E367" s="44">
        <v>1</v>
      </c>
      <c r="F367" s="44"/>
      <c r="G367" s="23"/>
      <c r="H367" s="44" t="s">
        <v>70</v>
      </c>
      <c r="I367" s="59"/>
      <c r="J367" s="25"/>
      <c r="K367" s="63"/>
      <c r="L367" s="64"/>
      <c r="M367" s="64"/>
      <c r="N367" s="65">
        <f t="shared" si="10"/>
        <v>0</v>
      </c>
      <c r="O367" s="64"/>
      <c r="P367" s="64"/>
      <c r="Q367" s="64"/>
      <c r="R367" s="65">
        <f t="shared" si="11"/>
        <v>0</v>
      </c>
      <c r="S367" s="64"/>
      <c r="T367" s="64"/>
      <c r="U367" s="64"/>
      <c r="V367" s="65">
        <f t="shared" si="12"/>
        <v>0</v>
      </c>
      <c r="W367" s="64">
        <f t="shared" si="13"/>
        <v>0</v>
      </c>
      <c r="X367" s="64" t="str">
        <f t="shared" si="14"/>
        <v/>
      </c>
      <c r="Y367" s="64" t="str">
        <f t="shared" si="15"/>
        <v/>
      </c>
      <c r="Z367" s="64" t="str">
        <f t="shared" si="16"/>
        <v/>
      </c>
      <c r="AA367" s="64" t="str">
        <f t="shared" si="17"/>
        <v/>
      </c>
      <c r="AB367" s="64" t="str">
        <f t="shared" si="18"/>
        <v/>
      </c>
      <c r="AC367" s="64" t="str">
        <f t="shared" si="19"/>
        <v/>
      </c>
      <c r="AD367" s="48"/>
      <c r="AE367" s="48"/>
      <c r="AF367" s="48"/>
      <c r="AG367" s="48"/>
      <c r="AH367" s="48"/>
      <c r="AI367" s="35"/>
      <c r="AJ367" s="49" t="s">
        <v>57</v>
      </c>
      <c r="AK367" s="72"/>
      <c r="AL367" s="17"/>
      <c r="AM367" s="17"/>
      <c r="AN367" s="73"/>
      <c r="AO367" s="17"/>
      <c r="AP367" s="17"/>
      <c r="AQ367" s="17"/>
      <c r="AR367" s="17"/>
      <c r="AS367" s="17"/>
      <c r="AT367" s="17"/>
      <c r="AX367">
        <v>1</v>
      </c>
    </row>
    <row r="368" spans="1:50" ht="24" customHeight="1">
      <c r="A368" s="42">
        <v>364</v>
      </c>
      <c r="B368" s="43">
        <v>42369</v>
      </c>
      <c r="C368" s="44"/>
      <c r="D368" s="44" t="s">
        <v>82</v>
      </c>
      <c r="E368" s="44">
        <v>2</v>
      </c>
      <c r="F368" s="44"/>
      <c r="G368" s="23"/>
      <c r="H368" s="44" t="s">
        <v>70</v>
      </c>
      <c r="I368" s="59"/>
      <c r="J368" s="25"/>
      <c r="K368" s="63"/>
      <c r="L368" s="64"/>
      <c r="M368" s="64"/>
      <c r="N368" s="65">
        <f t="shared" si="10"/>
        <v>0</v>
      </c>
      <c r="O368" s="64"/>
      <c r="P368" s="64"/>
      <c r="Q368" s="64"/>
      <c r="R368" s="65">
        <f t="shared" si="11"/>
        <v>0</v>
      </c>
      <c r="S368" s="64"/>
      <c r="T368" s="64"/>
      <c r="U368" s="64"/>
      <c r="V368" s="65">
        <f t="shared" si="12"/>
        <v>0</v>
      </c>
      <c r="W368" s="64">
        <f t="shared" si="13"/>
        <v>0</v>
      </c>
      <c r="X368" s="64" t="str">
        <f t="shared" si="14"/>
        <v/>
      </c>
      <c r="Y368" s="64" t="str">
        <f t="shared" si="15"/>
        <v/>
      </c>
      <c r="Z368" s="64" t="str">
        <f t="shared" si="16"/>
        <v/>
      </c>
      <c r="AA368" s="64" t="str">
        <f t="shared" si="17"/>
        <v/>
      </c>
      <c r="AB368" s="64" t="str">
        <f t="shared" si="18"/>
        <v/>
      </c>
      <c r="AC368" s="64" t="str">
        <f t="shared" si="19"/>
        <v/>
      </c>
      <c r="AD368" s="48"/>
      <c r="AE368" s="48"/>
      <c r="AF368" s="48"/>
      <c r="AG368" s="48"/>
      <c r="AH368" s="48"/>
      <c r="AI368" s="35"/>
      <c r="AJ368" s="49" t="s">
        <v>57</v>
      </c>
      <c r="AK368" s="72"/>
      <c r="AL368" s="17"/>
      <c r="AM368" s="17"/>
      <c r="AN368" s="73"/>
      <c r="AO368" s="17"/>
      <c r="AP368" s="17"/>
      <c r="AQ368" s="17"/>
      <c r="AR368" s="17"/>
      <c r="AS368" s="17"/>
      <c r="AT368" s="17"/>
      <c r="AX368">
        <v>1</v>
      </c>
    </row>
    <row r="369" spans="1:50" ht="24" customHeight="1">
      <c r="A369" s="42">
        <v>365</v>
      </c>
      <c r="B369" s="43">
        <v>42369</v>
      </c>
      <c r="C369" s="44"/>
      <c r="D369" s="44" t="s">
        <v>82</v>
      </c>
      <c r="E369" s="44">
        <v>1</v>
      </c>
      <c r="F369" s="44"/>
      <c r="G369" s="23"/>
      <c r="H369" s="44" t="s">
        <v>70</v>
      </c>
      <c r="I369" s="59"/>
      <c r="J369" s="25"/>
      <c r="K369" s="63"/>
      <c r="L369" s="64"/>
      <c r="M369" s="64"/>
      <c r="N369" s="65">
        <f t="shared" si="10"/>
        <v>0</v>
      </c>
      <c r="O369" s="64"/>
      <c r="P369" s="64"/>
      <c r="Q369" s="64"/>
      <c r="R369" s="65">
        <f t="shared" si="11"/>
        <v>0</v>
      </c>
      <c r="S369" s="64"/>
      <c r="T369" s="64"/>
      <c r="U369" s="64"/>
      <c r="V369" s="65">
        <f t="shared" si="12"/>
        <v>0</v>
      </c>
      <c r="W369" s="64">
        <f t="shared" si="13"/>
        <v>0</v>
      </c>
      <c r="X369" s="64" t="str">
        <f t="shared" si="14"/>
        <v/>
      </c>
      <c r="Y369" s="64" t="str">
        <f t="shared" si="15"/>
        <v/>
      </c>
      <c r="Z369" s="64" t="str">
        <f t="shared" si="16"/>
        <v/>
      </c>
      <c r="AA369" s="64" t="str">
        <f t="shared" si="17"/>
        <v/>
      </c>
      <c r="AB369" s="64" t="str">
        <f t="shared" si="18"/>
        <v/>
      </c>
      <c r="AC369" s="64" t="str">
        <f t="shared" si="19"/>
        <v/>
      </c>
      <c r="AD369" s="48"/>
      <c r="AE369" s="48"/>
      <c r="AF369" s="48"/>
      <c r="AG369" s="48"/>
      <c r="AH369" s="48"/>
      <c r="AI369" s="35"/>
      <c r="AJ369" s="49" t="s">
        <v>57</v>
      </c>
      <c r="AK369" s="72"/>
      <c r="AL369" s="17"/>
      <c r="AM369" s="17"/>
      <c r="AN369" s="73"/>
      <c r="AO369" s="17"/>
      <c r="AP369" s="17"/>
      <c r="AQ369" s="17"/>
      <c r="AR369" s="17"/>
      <c r="AS369" s="17"/>
      <c r="AT369" s="17"/>
      <c r="AX369">
        <v>1</v>
      </c>
    </row>
    <row r="370" spans="1:50" ht="24" customHeight="1">
      <c r="A370" s="42">
        <v>366</v>
      </c>
      <c r="B370" s="43">
        <v>42369</v>
      </c>
      <c r="C370" s="44"/>
      <c r="D370" s="44" t="s">
        <v>82</v>
      </c>
      <c r="E370" s="44">
        <v>2</v>
      </c>
      <c r="F370" s="44"/>
      <c r="G370" s="23"/>
      <c r="H370" s="44" t="s">
        <v>70</v>
      </c>
      <c r="I370" s="59"/>
      <c r="J370" s="25"/>
      <c r="K370" s="63"/>
      <c r="L370" s="64"/>
      <c r="M370" s="64"/>
      <c r="N370" s="65">
        <f t="shared" si="10"/>
        <v>0</v>
      </c>
      <c r="O370" s="64"/>
      <c r="P370" s="64"/>
      <c r="Q370" s="64"/>
      <c r="R370" s="65">
        <f t="shared" si="11"/>
        <v>0</v>
      </c>
      <c r="S370" s="64"/>
      <c r="T370" s="64"/>
      <c r="U370" s="64"/>
      <c r="V370" s="65">
        <f t="shared" si="12"/>
        <v>0</v>
      </c>
      <c r="W370" s="64">
        <f t="shared" si="13"/>
        <v>0</v>
      </c>
      <c r="X370" s="64" t="str">
        <f t="shared" si="14"/>
        <v/>
      </c>
      <c r="Y370" s="64" t="str">
        <f t="shared" si="15"/>
        <v/>
      </c>
      <c r="Z370" s="64" t="str">
        <f t="shared" si="16"/>
        <v/>
      </c>
      <c r="AA370" s="64" t="str">
        <f t="shared" si="17"/>
        <v/>
      </c>
      <c r="AB370" s="64" t="str">
        <f t="shared" si="18"/>
        <v/>
      </c>
      <c r="AC370" s="64" t="str">
        <f t="shared" si="19"/>
        <v/>
      </c>
      <c r="AD370" s="48"/>
      <c r="AE370" s="48"/>
      <c r="AF370" s="48"/>
      <c r="AG370" s="48"/>
      <c r="AH370" s="48"/>
      <c r="AI370" s="35"/>
      <c r="AJ370" s="49" t="s">
        <v>57</v>
      </c>
      <c r="AK370" s="72"/>
      <c r="AL370" s="17"/>
      <c r="AM370" s="17"/>
      <c r="AN370" s="73"/>
      <c r="AO370" s="17"/>
      <c r="AP370" s="17"/>
      <c r="AQ370" s="17"/>
      <c r="AR370" s="17"/>
      <c r="AS370" s="17"/>
      <c r="AT370" s="17"/>
      <c r="AX370">
        <v>1</v>
      </c>
    </row>
    <row r="371" spans="1:50" ht="24" customHeight="1">
      <c r="A371" s="42">
        <v>367</v>
      </c>
      <c r="B371" s="43">
        <v>42369</v>
      </c>
      <c r="C371" s="44"/>
      <c r="D371" s="44" t="s">
        <v>82</v>
      </c>
      <c r="E371" s="44">
        <v>1</v>
      </c>
      <c r="F371" s="44"/>
      <c r="G371" s="23"/>
      <c r="H371" s="44" t="s">
        <v>70</v>
      </c>
      <c r="I371" s="59"/>
      <c r="J371" s="25"/>
      <c r="K371" s="63"/>
      <c r="L371" s="64"/>
      <c r="M371" s="64"/>
      <c r="N371" s="65">
        <f t="shared" si="10"/>
        <v>0</v>
      </c>
      <c r="O371" s="64"/>
      <c r="P371" s="64"/>
      <c r="Q371" s="64"/>
      <c r="R371" s="65">
        <f t="shared" si="11"/>
        <v>0</v>
      </c>
      <c r="S371" s="64"/>
      <c r="T371" s="64"/>
      <c r="U371" s="64"/>
      <c r="V371" s="65">
        <f t="shared" si="12"/>
        <v>0</v>
      </c>
      <c r="W371" s="64">
        <f t="shared" si="13"/>
        <v>0</v>
      </c>
      <c r="X371" s="64" t="str">
        <f t="shared" si="14"/>
        <v/>
      </c>
      <c r="Y371" s="64" t="str">
        <f t="shared" si="15"/>
        <v/>
      </c>
      <c r="Z371" s="64" t="str">
        <f t="shared" si="16"/>
        <v/>
      </c>
      <c r="AA371" s="64" t="str">
        <f t="shared" si="17"/>
        <v/>
      </c>
      <c r="AB371" s="64" t="str">
        <f t="shared" si="18"/>
        <v/>
      </c>
      <c r="AC371" s="64" t="str">
        <f t="shared" si="19"/>
        <v/>
      </c>
      <c r="AD371" s="48"/>
      <c r="AE371" s="48"/>
      <c r="AF371" s="48"/>
      <c r="AG371" s="48"/>
      <c r="AH371" s="48"/>
      <c r="AI371" s="35"/>
      <c r="AJ371" s="49" t="s">
        <v>57</v>
      </c>
      <c r="AK371" s="72"/>
      <c r="AL371" s="17"/>
      <c r="AM371" s="17"/>
      <c r="AN371" s="73"/>
      <c r="AO371" s="17"/>
      <c r="AP371" s="17"/>
      <c r="AQ371" s="17"/>
      <c r="AR371" s="17"/>
      <c r="AS371" s="17"/>
      <c r="AT371" s="17"/>
      <c r="AX371">
        <v>1</v>
      </c>
    </row>
    <row r="372" spans="1:50" ht="24" customHeight="1">
      <c r="A372" s="42">
        <v>368</v>
      </c>
      <c r="B372" s="43">
        <v>42369</v>
      </c>
      <c r="C372" s="44"/>
      <c r="D372" s="44" t="s">
        <v>82</v>
      </c>
      <c r="E372" s="44">
        <v>2</v>
      </c>
      <c r="F372" s="44"/>
      <c r="G372" s="23"/>
      <c r="H372" s="44" t="s">
        <v>70</v>
      </c>
      <c r="I372" s="59"/>
      <c r="J372" s="25"/>
      <c r="K372" s="63"/>
      <c r="L372" s="64"/>
      <c r="M372" s="64"/>
      <c r="N372" s="65">
        <f t="shared" si="10"/>
        <v>0</v>
      </c>
      <c r="O372" s="64"/>
      <c r="P372" s="64"/>
      <c r="Q372" s="64"/>
      <c r="R372" s="65">
        <f t="shared" si="11"/>
        <v>0</v>
      </c>
      <c r="S372" s="64"/>
      <c r="T372" s="64"/>
      <c r="U372" s="64"/>
      <c r="V372" s="65">
        <f t="shared" si="12"/>
        <v>0</v>
      </c>
      <c r="W372" s="64">
        <f t="shared" si="13"/>
        <v>0</v>
      </c>
      <c r="X372" s="64" t="str">
        <f t="shared" si="14"/>
        <v/>
      </c>
      <c r="Y372" s="64" t="str">
        <f t="shared" si="15"/>
        <v/>
      </c>
      <c r="Z372" s="64" t="str">
        <f t="shared" si="16"/>
        <v/>
      </c>
      <c r="AA372" s="64" t="str">
        <f t="shared" si="17"/>
        <v/>
      </c>
      <c r="AB372" s="64" t="str">
        <f t="shared" si="18"/>
        <v/>
      </c>
      <c r="AC372" s="64" t="str">
        <f t="shared" si="19"/>
        <v/>
      </c>
      <c r="AD372" s="48"/>
      <c r="AE372" s="48"/>
      <c r="AF372" s="48"/>
      <c r="AG372" s="48"/>
      <c r="AH372" s="48"/>
      <c r="AI372" s="35"/>
      <c r="AJ372" s="49" t="s">
        <v>57</v>
      </c>
      <c r="AK372" s="72"/>
      <c r="AL372" s="17"/>
      <c r="AM372" s="17"/>
      <c r="AN372" s="73"/>
      <c r="AO372" s="17"/>
      <c r="AP372" s="17"/>
      <c r="AQ372" s="17"/>
      <c r="AR372" s="17"/>
      <c r="AS372" s="17"/>
      <c r="AT372" s="17"/>
      <c r="AX372">
        <v>1</v>
      </c>
    </row>
    <row r="373" spans="1:50" ht="24" customHeight="1">
      <c r="A373" s="42">
        <v>369</v>
      </c>
      <c r="B373" s="43">
        <v>42369</v>
      </c>
      <c r="C373" s="44"/>
      <c r="D373" s="44" t="s">
        <v>82</v>
      </c>
      <c r="E373" s="44">
        <v>1</v>
      </c>
      <c r="F373" s="44"/>
      <c r="G373" s="23"/>
      <c r="H373" s="44" t="s">
        <v>70</v>
      </c>
      <c r="I373" s="59"/>
      <c r="J373" s="25"/>
      <c r="K373" s="63"/>
      <c r="L373" s="64"/>
      <c r="M373" s="64"/>
      <c r="N373" s="65">
        <f t="shared" si="10"/>
        <v>0</v>
      </c>
      <c r="O373" s="64"/>
      <c r="P373" s="64"/>
      <c r="Q373" s="64"/>
      <c r="R373" s="65">
        <f t="shared" si="11"/>
        <v>0</v>
      </c>
      <c r="S373" s="64"/>
      <c r="T373" s="64"/>
      <c r="U373" s="64"/>
      <c r="V373" s="65">
        <f t="shared" si="12"/>
        <v>0</v>
      </c>
      <c r="W373" s="64">
        <f t="shared" si="13"/>
        <v>0</v>
      </c>
      <c r="X373" s="64" t="str">
        <f t="shared" si="14"/>
        <v/>
      </c>
      <c r="Y373" s="64" t="str">
        <f t="shared" si="15"/>
        <v/>
      </c>
      <c r="Z373" s="64" t="str">
        <f t="shared" si="16"/>
        <v/>
      </c>
      <c r="AA373" s="64" t="str">
        <f t="shared" si="17"/>
        <v/>
      </c>
      <c r="AB373" s="64" t="str">
        <f t="shared" si="18"/>
        <v/>
      </c>
      <c r="AC373" s="64" t="str">
        <f t="shared" si="19"/>
        <v/>
      </c>
      <c r="AD373" s="48"/>
      <c r="AE373" s="48"/>
      <c r="AF373" s="48"/>
      <c r="AG373" s="48"/>
      <c r="AH373" s="48"/>
      <c r="AI373" s="35"/>
      <c r="AJ373" s="49" t="s">
        <v>57</v>
      </c>
      <c r="AK373" s="72"/>
      <c r="AL373" s="17"/>
      <c r="AM373" s="17"/>
      <c r="AN373" s="73"/>
      <c r="AO373" s="17"/>
      <c r="AP373" s="17"/>
      <c r="AQ373" s="17"/>
      <c r="AR373" s="17"/>
      <c r="AS373" s="17"/>
      <c r="AT373" s="17"/>
      <c r="AX373">
        <v>1</v>
      </c>
    </row>
    <row r="374" spans="1:50" ht="24" customHeight="1">
      <c r="A374" s="42">
        <v>370</v>
      </c>
      <c r="B374" s="43">
        <v>42369</v>
      </c>
      <c r="C374" s="44"/>
      <c r="D374" s="44" t="s">
        <v>82</v>
      </c>
      <c r="E374" s="44">
        <v>2</v>
      </c>
      <c r="F374" s="44"/>
      <c r="G374" s="23"/>
      <c r="H374" s="44" t="s">
        <v>70</v>
      </c>
      <c r="I374" s="59"/>
      <c r="J374" s="25"/>
      <c r="K374" s="63"/>
      <c r="L374" s="64"/>
      <c r="M374" s="64"/>
      <c r="N374" s="65">
        <f t="shared" si="10"/>
        <v>0</v>
      </c>
      <c r="O374" s="64"/>
      <c r="P374" s="64"/>
      <c r="Q374" s="64"/>
      <c r="R374" s="65">
        <f t="shared" si="11"/>
        <v>0</v>
      </c>
      <c r="S374" s="64"/>
      <c r="T374" s="64"/>
      <c r="U374" s="64"/>
      <c r="V374" s="65">
        <f t="shared" si="12"/>
        <v>0</v>
      </c>
      <c r="W374" s="64">
        <f t="shared" si="13"/>
        <v>0</v>
      </c>
      <c r="X374" s="64" t="str">
        <f t="shared" si="14"/>
        <v/>
      </c>
      <c r="Y374" s="64" t="str">
        <f t="shared" si="15"/>
        <v/>
      </c>
      <c r="Z374" s="64" t="str">
        <f t="shared" si="16"/>
        <v/>
      </c>
      <c r="AA374" s="64" t="str">
        <f t="shared" si="17"/>
        <v/>
      </c>
      <c r="AB374" s="64" t="str">
        <f t="shared" si="18"/>
        <v/>
      </c>
      <c r="AC374" s="64" t="str">
        <f t="shared" si="19"/>
        <v/>
      </c>
      <c r="AD374" s="48"/>
      <c r="AE374" s="48"/>
      <c r="AF374" s="48"/>
      <c r="AG374" s="48"/>
      <c r="AH374" s="48"/>
      <c r="AI374" s="35"/>
      <c r="AJ374" s="49" t="s">
        <v>57</v>
      </c>
      <c r="AK374" s="72"/>
      <c r="AL374" s="17"/>
      <c r="AM374" s="17"/>
      <c r="AN374" s="73"/>
      <c r="AO374" s="17"/>
      <c r="AP374" s="17"/>
      <c r="AQ374" s="17"/>
      <c r="AR374" s="17"/>
      <c r="AS374" s="17"/>
      <c r="AT374" s="17"/>
      <c r="AX374">
        <v>1</v>
      </c>
    </row>
    <row r="375" spans="1:50" ht="24" customHeight="1">
      <c r="A375" s="42">
        <v>371</v>
      </c>
      <c r="B375" s="43">
        <v>42369</v>
      </c>
      <c r="C375" s="44"/>
      <c r="D375" s="44" t="s">
        <v>82</v>
      </c>
      <c r="E375" s="44">
        <v>1</v>
      </c>
      <c r="F375" s="44"/>
      <c r="G375" s="23"/>
      <c r="H375" s="44" t="s">
        <v>70</v>
      </c>
      <c r="I375" s="59"/>
      <c r="J375" s="25"/>
      <c r="K375" s="63"/>
      <c r="L375" s="64"/>
      <c r="M375" s="64"/>
      <c r="N375" s="65">
        <f t="shared" si="10"/>
        <v>0</v>
      </c>
      <c r="O375" s="64"/>
      <c r="P375" s="64"/>
      <c r="Q375" s="64"/>
      <c r="R375" s="65">
        <f t="shared" si="11"/>
        <v>0</v>
      </c>
      <c r="S375" s="64"/>
      <c r="T375" s="64"/>
      <c r="U375" s="64"/>
      <c r="V375" s="65">
        <f t="shared" si="12"/>
        <v>0</v>
      </c>
      <c r="W375" s="64">
        <f t="shared" si="13"/>
        <v>0</v>
      </c>
      <c r="X375" s="64" t="str">
        <f t="shared" si="14"/>
        <v/>
      </c>
      <c r="Y375" s="64" t="str">
        <f t="shared" si="15"/>
        <v/>
      </c>
      <c r="Z375" s="64" t="str">
        <f t="shared" si="16"/>
        <v/>
      </c>
      <c r="AA375" s="64" t="str">
        <f t="shared" si="17"/>
        <v/>
      </c>
      <c r="AB375" s="64" t="str">
        <f t="shared" si="18"/>
        <v/>
      </c>
      <c r="AC375" s="64" t="str">
        <f t="shared" si="19"/>
        <v/>
      </c>
      <c r="AD375" s="48"/>
      <c r="AE375" s="48"/>
      <c r="AF375" s="48"/>
      <c r="AG375" s="48"/>
      <c r="AH375" s="48"/>
      <c r="AI375" s="35"/>
      <c r="AJ375" s="49" t="s">
        <v>57</v>
      </c>
      <c r="AK375" s="72"/>
      <c r="AL375" s="17"/>
      <c r="AM375" s="17"/>
      <c r="AN375" s="73"/>
      <c r="AO375" s="17"/>
      <c r="AP375" s="17"/>
      <c r="AQ375" s="17"/>
      <c r="AR375" s="17"/>
      <c r="AS375" s="17"/>
      <c r="AT375" s="17"/>
      <c r="AX375">
        <v>1</v>
      </c>
    </row>
    <row r="376" spans="1:50" ht="24" customHeight="1">
      <c r="A376" s="42">
        <v>372</v>
      </c>
      <c r="B376" s="43">
        <v>42369</v>
      </c>
      <c r="C376" s="44"/>
      <c r="D376" s="44" t="s">
        <v>82</v>
      </c>
      <c r="E376" s="44">
        <v>2</v>
      </c>
      <c r="F376" s="44"/>
      <c r="G376" s="23"/>
      <c r="H376" s="44" t="s">
        <v>70</v>
      </c>
      <c r="I376" s="59"/>
      <c r="J376" s="25"/>
      <c r="K376" s="63"/>
      <c r="L376" s="64"/>
      <c r="M376" s="64"/>
      <c r="N376" s="65">
        <f t="shared" si="10"/>
        <v>0</v>
      </c>
      <c r="O376" s="64"/>
      <c r="P376" s="64"/>
      <c r="Q376" s="64"/>
      <c r="R376" s="65">
        <f t="shared" si="11"/>
        <v>0</v>
      </c>
      <c r="S376" s="64"/>
      <c r="T376" s="64"/>
      <c r="U376" s="64"/>
      <c r="V376" s="65">
        <f t="shared" si="12"/>
        <v>0</v>
      </c>
      <c r="W376" s="64">
        <f t="shared" si="13"/>
        <v>0</v>
      </c>
      <c r="X376" s="64" t="str">
        <f t="shared" si="14"/>
        <v/>
      </c>
      <c r="Y376" s="64" t="str">
        <f t="shared" si="15"/>
        <v/>
      </c>
      <c r="Z376" s="64" t="str">
        <f t="shared" si="16"/>
        <v/>
      </c>
      <c r="AA376" s="64" t="str">
        <f t="shared" si="17"/>
        <v/>
      </c>
      <c r="AB376" s="64" t="str">
        <f t="shared" si="18"/>
        <v/>
      </c>
      <c r="AC376" s="64" t="str">
        <f t="shared" si="19"/>
        <v/>
      </c>
      <c r="AD376" s="48"/>
      <c r="AE376" s="48"/>
      <c r="AF376" s="48"/>
      <c r="AG376" s="48"/>
      <c r="AH376" s="48"/>
      <c r="AI376" s="35"/>
      <c r="AJ376" s="49" t="s">
        <v>57</v>
      </c>
      <c r="AK376" s="72"/>
      <c r="AL376" s="17"/>
      <c r="AM376" s="17"/>
      <c r="AN376" s="73"/>
      <c r="AO376" s="17"/>
      <c r="AP376" s="17"/>
      <c r="AQ376" s="17"/>
      <c r="AR376" s="17"/>
      <c r="AS376" s="17"/>
      <c r="AT376" s="17"/>
      <c r="AX376">
        <v>1</v>
      </c>
    </row>
    <row r="377" spans="1:50" ht="24" customHeight="1">
      <c r="A377" s="42">
        <v>373</v>
      </c>
      <c r="B377" s="43">
        <v>42369</v>
      </c>
      <c r="C377" s="44"/>
      <c r="D377" s="44" t="s">
        <v>82</v>
      </c>
      <c r="E377" s="44">
        <v>1</v>
      </c>
      <c r="F377" s="44"/>
      <c r="G377" s="23"/>
      <c r="H377" s="44" t="s">
        <v>70</v>
      </c>
      <c r="I377" s="59"/>
      <c r="J377" s="25"/>
      <c r="K377" s="63"/>
      <c r="L377" s="64"/>
      <c r="M377" s="64"/>
      <c r="N377" s="65">
        <f t="shared" si="10"/>
        <v>0</v>
      </c>
      <c r="O377" s="64"/>
      <c r="P377" s="64"/>
      <c r="Q377" s="64"/>
      <c r="R377" s="65">
        <f t="shared" si="11"/>
        <v>0</v>
      </c>
      <c r="S377" s="64"/>
      <c r="T377" s="64"/>
      <c r="U377" s="64"/>
      <c r="V377" s="65">
        <f t="shared" si="12"/>
        <v>0</v>
      </c>
      <c r="W377" s="64">
        <f t="shared" si="13"/>
        <v>0</v>
      </c>
      <c r="X377" s="64" t="str">
        <f t="shared" si="14"/>
        <v/>
      </c>
      <c r="Y377" s="64" t="str">
        <f t="shared" si="15"/>
        <v/>
      </c>
      <c r="Z377" s="64" t="str">
        <f t="shared" si="16"/>
        <v/>
      </c>
      <c r="AA377" s="64" t="str">
        <f t="shared" si="17"/>
        <v/>
      </c>
      <c r="AB377" s="64" t="str">
        <f t="shared" si="18"/>
        <v/>
      </c>
      <c r="AC377" s="64" t="str">
        <f t="shared" si="19"/>
        <v/>
      </c>
      <c r="AD377" s="48"/>
      <c r="AE377" s="48"/>
      <c r="AF377" s="48"/>
      <c r="AG377" s="48"/>
      <c r="AH377" s="48"/>
      <c r="AI377" s="35"/>
      <c r="AJ377" s="49" t="s">
        <v>57</v>
      </c>
      <c r="AK377" s="72"/>
      <c r="AL377" s="17"/>
      <c r="AM377" s="17"/>
      <c r="AN377" s="73"/>
      <c r="AO377" s="17"/>
      <c r="AP377" s="17"/>
      <c r="AQ377" s="17"/>
      <c r="AR377" s="17"/>
      <c r="AS377" s="17"/>
      <c r="AT377" s="17"/>
      <c r="AX377">
        <v>1</v>
      </c>
    </row>
    <row r="378" spans="1:50" ht="24" customHeight="1">
      <c r="A378" s="42">
        <v>374</v>
      </c>
      <c r="B378" s="43">
        <v>42369</v>
      </c>
      <c r="C378" s="44"/>
      <c r="D378" s="44" t="s">
        <v>82</v>
      </c>
      <c r="E378" s="44">
        <v>2</v>
      </c>
      <c r="F378" s="44"/>
      <c r="G378" s="23"/>
      <c r="H378" s="44" t="s">
        <v>70</v>
      </c>
      <c r="I378" s="59"/>
      <c r="J378" s="25"/>
      <c r="K378" s="63"/>
      <c r="L378" s="64"/>
      <c r="M378" s="64"/>
      <c r="N378" s="65">
        <f t="shared" si="10"/>
        <v>0</v>
      </c>
      <c r="O378" s="64"/>
      <c r="P378" s="64"/>
      <c r="Q378" s="64"/>
      <c r="R378" s="65">
        <f t="shared" si="11"/>
        <v>0</v>
      </c>
      <c r="S378" s="64"/>
      <c r="T378" s="64"/>
      <c r="U378" s="64"/>
      <c r="V378" s="65">
        <f t="shared" si="12"/>
        <v>0</v>
      </c>
      <c r="W378" s="64">
        <f t="shared" si="13"/>
        <v>0</v>
      </c>
      <c r="X378" s="64" t="str">
        <f t="shared" si="14"/>
        <v/>
      </c>
      <c r="Y378" s="64" t="str">
        <f t="shared" si="15"/>
        <v/>
      </c>
      <c r="Z378" s="64" t="str">
        <f t="shared" si="16"/>
        <v/>
      </c>
      <c r="AA378" s="64" t="str">
        <f t="shared" si="17"/>
        <v/>
      </c>
      <c r="AB378" s="64" t="str">
        <f t="shared" si="18"/>
        <v/>
      </c>
      <c r="AC378" s="64" t="str">
        <f t="shared" si="19"/>
        <v/>
      </c>
      <c r="AD378" s="48"/>
      <c r="AE378" s="48"/>
      <c r="AF378" s="48"/>
      <c r="AG378" s="48"/>
      <c r="AH378" s="48"/>
      <c r="AI378" s="35"/>
      <c r="AJ378" s="49" t="s">
        <v>57</v>
      </c>
      <c r="AK378" s="72"/>
      <c r="AL378" s="17"/>
      <c r="AM378" s="17"/>
      <c r="AN378" s="73"/>
      <c r="AO378" s="17"/>
      <c r="AP378" s="17"/>
      <c r="AQ378" s="17"/>
      <c r="AR378" s="17"/>
      <c r="AS378" s="17"/>
      <c r="AT378" s="17"/>
      <c r="AX378">
        <v>1</v>
      </c>
    </row>
    <row r="379" spans="1:50" ht="24" customHeight="1">
      <c r="A379" s="42">
        <v>375</v>
      </c>
      <c r="B379" s="43">
        <v>42369</v>
      </c>
      <c r="C379" s="44"/>
      <c r="D379" s="44" t="s">
        <v>82</v>
      </c>
      <c r="E379" s="44">
        <v>1</v>
      </c>
      <c r="F379" s="44"/>
      <c r="G379" s="23"/>
      <c r="H379" s="44" t="s">
        <v>70</v>
      </c>
      <c r="I379" s="59"/>
      <c r="J379" s="25"/>
      <c r="K379" s="63"/>
      <c r="L379" s="64"/>
      <c r="M379" s="64"/>
      <c r="N379" s="65">
        <f t="shared" si="10"/>
        <v>0</v>
      </c>
      <c r="O379" s="64"/>
      <c r="P379" s="64"/>
      <c r="Q379" s="64"/>
      <c r="R379" s="65">
        <f t="shared" si="11"/>
        <v>0</v>
      </c>
      <c r="S379" s="64"/>
      <c r="T379" s="64"/>
      <c r="U379" s="64"/>
      <c r="V379" s="65">
        <f t="shared" si="12"/>
        <v>0</v>
      </c>
      <c r="W379" s="64">
        <f t="shared" si="13"/>
        <v>0</v>
      </c>
      <c r="X379" s="64" t="str">
        <f t="shared" si="14"/>
        <v/>
      </c>
      <c r="Y379" s="64" t="str">
        <f t="shared" si="15"/>
        <v/>
      </c>
      <c r="Z379" s="64" t="str">
        <f t="shared" si="16"/>
        <v/>
      </c>
      <c r="AA379" s="64" t="str">
        <f t="shared" si="17"/>
        <v/>
      </c>
      <c r="AB379" s="64" t="str">
        <f t="shared" si="18"/>
        <v/>
      </c>
      <c r="AC379" s="64" t="str">
        <f t="shared" si="19"/>
        <v/>
      </c>
      <c r="AD379" s="48"/>
      <c r="AE379" s="48"/>
      <c r="AF379" s="48"/>
      <c r="AG379" s="48"/>
      <c r="AH379" s="48"/>
      <c r="AI379" s="35"/>
      <c r="AJ379" s="49" t="s">
        <v>57</v>
      </c>
      <c r="AK379" s="72"/>
      <c r="AL379" s="17"/>
      <c r="AM379" s="17"/>
      <c r="AN379" s="73"/>
      <c r="AO379" s="17"/>
      <c r="AP379" s="17"/>
      <c r="AQ379" s="17"/>
      <c r="AR379" s="17"/>
      <c r="AS379" s="17"/>
      <c r="AT379" s="17"/>
      <c r="AX379">
        <v>1</v>
      </c>
    </row>
    <row r="380" spans="1:50" ht="24" customHeight="1">
      <c r="A380" s="42">
        <v>376</v>
      </c>
      <c r="B380" s="43">
        <v>42369</v>
      </c>
      <c r="C380" s="44"/>
      <c r="D380" s="44" t="s">
        <v>82</v>
      </c>
      <c r="E380" s="44">
        <v>2</v>
      </c>
      <c r="F380" s="44"/>
      <c r="G380" s="23"/>
      <c r="H380" s="44" t="s">
        <v>70</v>
      </c>
      <c r="I380" s="59"/>
      <c r="J380" s="25"/>
      <c r="K380" s="63"/>
      <c r="L380" s="64"/>
      <c r="M380" s="64"/>
      <c r="N380" s="65">
        <f t="shared" si="10"/>
        <v>0</v>
      </c>
      <c r="O380" s="64"/>
      <c r="P380" s="64"/>
      <c r="Q380" s="64"/>
      <c r="R380" s="65">
        <f t="shared" si="11"/>
        <v>0</v>
      </c>
      <c r="S380" s="64"/>
      <c r="T380" s="64"/>
      <c r="U380" s="64"/>
      <c r="V380" s="65">
        <f t="shared" si="12"/>
        <v>0</v>
      </c>
      <c r="W380" s="64">
        <f t="shared" si="13"/>
        <v>0</v>
      </c>
      <c r="X380" s="64" t="str">
        <f t="shared" si="14"/>
        <v/>
      </c>
      <c r="Y380" s="64" t="str">
        <f t="shared" si="15"/>
        <v/>
      </c>
      <c r="Z380" s="64" t="str">
        <f t="shared" si="16"/>
        <v/>
      </c>
      <c r="AA380" s="64" t="str">
        <f t="shared" si="17"/>
        <v/>
      </c>
      <c r="AB380" s="64" t="str">
        <f t="shared" si="18"/>
        <v/>
      </c>
      <c r="AC380" s="64" t="str">
        <f t="shared" si="19"/>
        <v/>
      </c>
      <c r="AD380" s="48"/>
      <c r="AE380" s="48"/>
      <c r="AF380" s="48"/>
      <c r="AG380" s="48"/>
      <c r="AH380" s="48"/>
      <c r="AI380" s="35"/>
      <c r="AJ380" s="49" t="s">
        <v>57</v>
      </c>
      <c r="AK380" s="72"/>
      <c r="AL380" s="17"/>
      <c r="AM380" s="17"/>
      <c r="AN380" s="73"/>
      <c r="AO380" s="17"/>
      <c r="AP380" s="17"/>
      <c r="AQ380" s="17"/>
      <c r="AR380" s="17"/>
      <c r="AS380" s="17"/>
      <c r="AT380" s="17"/>
      <c r="AX380">
        <v>1</v>
      </c>
    </row>
    <row r="381" spans="1:50" ht="24" customHeight="1">
      <c r="A381" s="42">
        <v>377</v>
      </c>
      <c r="B381" s="43">
        <v>42369</v>
      </c>
      <c r="C381" s="44"/>
      <c r="D381" s="44" t="s">
        <v>82</v>
      </c>
      <c r="E381" s="44">
        <v>1</v>
      </c>
      <c r="F381" s="44"/>
      <c r="G381" s="23"/>
      <c r="H381" s="44" t="s">
        <v>70</v>
      </c>
      <c r="I381" s="59"/>
      <c r="J381" s="25"/>
      <c r="K381" s="63"/>
      <c r="L381" s="64"/>
      <c r="M381" s="64"/>
      <c r="N381" s="65">
        <f t="shared" si="10"/>
        <v>0</v>
      </c>
      <c r="O381" s="64"/>
      <c r="P381" s="64"/>
      <c r="Q381" s="64"/>
      <c r="R381" s="65">
        <f t="shared" si="11"/>
        <v>0</v>
      </c>
      <c r="S381" s="64"/>
      <c r="T381" s="64"/>
      <c r="U381" s="64"/>
      <c r="V381" s="65">
        <f t="shared" si="12"/>
        <v>0</v>
      </c>
      <c r="W381" s="64">
        <f t="shared" si="13"/>
        <v>0</v>
      </c>
      <c r="X381" s="64" t="str">
        <f t="shared" si="14"/>
        <v/>
      </c>
      <c r="Y381" s="64" t="str">
        <f t="shared" si="15"/>
        <v/>
      </c>
      <c r="Z381" s="64" t="str">
        <f t="shared" si="16"/>
        <v/>
      </c>
      <c r="AA381" s="64" t="str">
        <f t="shared" si="17"/>
        <v/>
      </c>
      <c r="AB381" s="64" t="str">
        <f t="shared" si="18"/>
        <v/>
      </c>
      <c r="AC381" s="64" t="str">
        <f t="shared" si="19"/>
        <v/>
      </c>
      <c r="AD381" s="48"/>
      <c r="AE381" s="48"/>
      <c r="AF381" s="48"/>
      <c r="AG381" s="48"/>
      <c r="AH381" s="48"/>
      <c r="AI381" s="35"/>
      <c r="AJ381" s="49" t="s">
        <v>57</v>
      </c>
      <c r="AK381" s="72"/>
      <c r="AL381" s="17"/>
      <c r="AM381" s="17"/>
      <c r="AN381" s="73"/>
      <c r="AO381" s="17"/>
      <c r="AP381" s="17"/>
      <c r="AQ381" s="17"/>
      <c r="AR381" s="17"/>
      <c r="AS381" s="17"/>
      <c r="AT381" s="17"/>
      <c r="AX381">
        <v>1</v>
      </c>
    </row>
    <row r="382" spans="1:50" ht="24" customHeight="1">
      <c r="A382" s="42">
        <v>378</v>
      </c>
      <c r="B382" s="43">
        <v>42369</v>
      </c>
      <c r="C382" s="44"/>
      <c r="D382" s="44" t="s">
        <v>82</v>
      </c>
      <c r="E382" s="44">
        <v>2</v>
      </c>
      <c r="F382" s="44"/>
      <c r="G382" s="23"/>
      <c r="H382" s="44" t="s">
        <v>70</v>
      </c>
      <c r="I382" s="59"/>
      <c r="J382" s="25"/>
      <c r="K382" s="63"/>
      <c r="L382" s="64"/>
      <c r="M382" s="64"/>
      <c r="N382" s="65">
        <f t="shared" si="10"/>
        <v>0</v>
      </c>
      <c r="O382" s="64"/>
      <c r="P382" s="64"/>
      <c r="Q382" s="64"/>
      <c r="R382" s="65">
        <f t="shared" si="11"/>
        <v>0</v>
      </c>
      <c r="S382" s="64"/>
      <c r="T382" s="64"/>
      <c r="U382" s="64"/>
      <c r="V382" s="65">
        <f t="shared" si="12"/>
        <v>0</v>
      </c>
      <c r="W382" s="64">
        <f t="shared" si="13"/>
        <v>0</v>
      </c>
      <c r="X382" s="64" t="str">
        <f t="shared" si="14"/>
        <v/>
      </c>
      <c r="Y382" s="64" t="str">
        <f t="shared" si="15"/>
        <v/>
      </c>
      <c r="Z382" s="64" t="str">
        <f t="shared" si="16"/>
        <v/>
      </c>
      <c r="AA382" s="64" t="str">
        <f t="shared" si="17"/>
        <v/>
      </c>
      <c r="AB382" s="64" t="str">
        <f t="shared" si="18"/>
        <v/>
      </c>
      <c r="AC382" s="64" t="str">
        <f t="shared" si="19"/>
        <v/>
      </c>
      <c r="AD382" s="48"/>
      <c r="AE382" s="48"/>
      <c r="AF382" s="48"/>
      <c r="AG382" s="48"/>
      <c r="AH382" s="48"/>
      <c r="AI382" s="35"/>
      <c r="AJ382" s="49" t="s">
        <v>57</v>
      </c>
      <c r="AK382" s="72"/>
      <c r="AL382" s="17"/>
      <c r="AM382" s="17"/>
      <c r="AN382" s="73"/>
      <c r="AO382" s="17"/>
      <c r="AP382" s="17"/>
      <c r="AQ382" s="17"/>
      <c r="AR382" s="17"/>
      <c r="AS382" s="17"/>
      <c r="AT382" s="17"/>
      <c r="AX382">
        <v>1</v>
      </c>
    </row>
    <row r="383" spans="1:50" ht="24" customHeight="1">
      <c r="A383" s="42">
        <v>379</v>
      </c>
      <c r="B383" s="43">
        <v>42369</v>
      </c>
      <c r="C383" s="44"/>
      <c r="D383" s="44" t="s">
        <v>82</v>
      </c>
      <c r="E383" s="44">
        <v>1</v>
      </c>
      <c r="F383" s="44"/>
      <c r="G383" s="23"/>
      <c r="H383" s="44" t="s">
        <v>70</v>
      </c>
      <c r="I383" s="59"/>
      <c r="J383" s="25"/>
      <c r="K383" s="63"/>
      <c r="L383" s="64"/>
      <c r="M383" s="64"/>
      <c r="N383" s="65">
        <f t="shared" si="10"/>
        <v>0</v>
      </c>
      <c r="O383" s="64"/>
      <c r="P383" s="64"/>
      <c r="Q383" s="64"/>
      <c r="R383" s="65">
        <f t="shared" si="11"/>
        <v>0</v>
      </c>
      <c r="S383" s="64"/>
      <c r="T383" s="64"/>
      <c r="U383" s="64"/>
      <c r="V383" s="65">
        <f t="shared" si="12"/>
        <v>0</v>
      </c>
      <c r="W383" s="64">
        <f t="shared" si="13"/>
        <v>0</v>
      </c>
      <c r="X383" s="64" t="str">
        <f t="shared" si="14"/>
        <v/>
      </c>
      <c r="Y383" s="64" t="str">
        <f t="shared" si="15"/>
        <v/>
      </c>
      <c r="Z383" s="64" t="str">
        <f t="shared" si="16"/>
        <v/>
      </c>
      <c r="AA383" s="64" t="str">
        <f t="shared" si="17"/>
        <v/>
      </c>
      <c r="AB383" s="64" t="str">
        <f t="shared" si="18"/>
        <v/>
      </c>
      <c r="AC383" s="64" t="str">
        <f t="shared" si="19"/>
        <v/>
      </c>
      <c r="AD383" s="48"/>
      <c r="AE383" s="48"/>
      <c r="AF383" s="48"/>
      <c r="AG383" s="48"/>
      <c r="AH383" s="48"/>
      <c r="AI383" s="35"/>
      <c r="AJ383" s="49" t="s">
        <v>57</v>
      </c>
      <c r="AK383" s="72"/>
      <c r="AL383" s="17"/>
      <c r="AM383" s="17"/>
      <c r="AN383" s="73"/>
      <c r="AO383" s="17"/>
      <c r="AP383" s="17"/>
      <c r="AQ383" s="17"/>
      <c r="AR383" s="17"/>
      <c r="AS383" s="17"/>
      <c r="AT383" s="17"/>
      <c r="AX383">
        <v>1</v>
      </c>
    </row>
    <row r="384" spans="1:50" ht="24" customHeight="1">
      <c r="A384" s="42">
        <v>380</v>
      </c>
      <c r="B384" s="43">
        <v>42369</v>
      </c>
      <c r="C384" s="44"/>
      <c r="D384" s="44" t="s">
        <v>82</v>
      </c>
      <c r="E384" s="44">
        <v>2</v>
      </c>
      <c r="F384" s="44"/>
      <c r="G384" s="23"/>
      <c r="H384" s="44" t="s">
        <v>70</v>
      </c>
      <c r="I384" s="59"/>
      <c r="J384" s="25"/>
      <c r="K384" s="63"/>
      <c r="L384" s="64"/>
      <c r="M384" s="64"/>
      <c r="N384" s="65">
        <f t="shared" si="10"/>
        <v>0</v>
      </c>
      <c r="O384" s="64"/>
      <c r="P384" s="64"/>
      <c r="Q384" s="64"/>
      <c r="R384" s="65">
        <f t="shared" si="11"/>
        <v>0</v>
      </c>
      <c r="S384" s="64"/>
      <c r="T384" s="64"/>
      <c r="U384" s="64"/>
      <c r="V384" s="65">
        <f t="shared" si="12"/>
        <v>0</v>
      </c>
      <c r="W384" s="64">
        <f t="shared" si="13"/>
        <v>0</v>
      </c>
      <c r="X384" s="64" t="str">
        <f t="shared" si="14"/>
        <v/>
      </c>
      <c r="Y384" s="64" t="str">
        <f t="shared" si="15"/>
        <v/>
      </c>
      <c r="Z384" s="64" t="str">
        <f t="shared" si="16"/>
        <v/>
      </c>
      <c r="AA384" s="64" t="str">
        <f t="shared" si="17"/>
        <v/>
      </c>
      <c r="AB384" s="64" t="str">
        <f t="shared" si="18"/>
        <v/>
      </c>
      <c r="AC384" s="64" t="str">
        <f t="shared" si="19"/>
        <v/>
      </c>
      <c r="AD384" s="48"/>
      <c r="AE384" s="48"/>
      <c r="AF384" s="48"/>
      <c r="AG384" s="48"/>
      <c r="AH384" s="48"/>
      <c r="AI384" s="35"/>
      <c r="AJ384" s="49" t="s">
        <v>57</v>
      </c>
      <c r="AK384" s="72"/>
      <c r="AL384" s="17"/>
      <c r="AM384" s="17"/>
      <c r="AN384" s="73"/>
      <c r="AO384" s="17"/>
      <c r="AP384" s="17"/>
      <c r="AQ384" s="17"/>
      <c r="AR384" s="17"/>
      <c r="AS384" s="17"/>
      <c r="AT384" s="17"/>
      <c r="AX384">
        <v>1</v>
      </c>
    </row>
    <row r="385" spans="1:50" ht="24" customHeight="1">
      <c r="A385" s="42">
        <v>381</v>
      </c>
      <c r="B385" s="43">
        <v>42369</v>
      </c>
      <c r="C385" s="44"/>
      <c r="D385" s="44" t="s">
        <v>82</v>
      </c>
      <c r="E385" s="44">
        <v>1</v>
      </c>
      <c r="F385" s="44"/>
      <c r="G385" s="23"/>
      <c r="H385" s="44" t="s">
        <v>70</v>
      </c>
      <c r="I385" s="59"/>
      <c r="J385" s="25"/>
      <c r="K385" s="63"/>
      <c r="L385" s="64"/>
      <c r="M385" s="64"/>
      <c r="N385" s="65">
        <f t="shared" si="10"/>
        <v>0</v>
      </c>
      <c r="O385" s="64"/>
      <c r="P385" s="64"/>
      <c r="Q385" s="64"/>
      <c r="R385" s="65">
        <f t="shared" si="11"/>
        <v>0</v>
      </c>
      <c r="S385" s="64"/>
      <c r="T385" s="64"/>
      <c r="U385" s="64"/>
      <c r="V385" s="65">
        <f t="shared" si="12"/>
        <v>0</v>
      </c>
      <c r="W385" s="64">
        <f t="shared" si="13"/>
        <v>0</v>
      </c>
      <c r="X385" s="64" t="str">
        <f t="shared" si="14"/>
        <v/>
      </c>
      <c r="Y385" s="64" t="str">
        <f t="shared" si="15"/>
        <v/>
      </c>
      <c r="Z385" s="64" t="str">
        <f t="shared" si="16"/>
        <v/>
      </c>
      <c r="AA385" s="64" t="str">
        <f t="shared" si="17"/>
        <v/>
      </c>
      <c r="AB385" s="64" t="str">
        <f t="shared" si="18"/>
        <v/>
      </c>
      <c r="AC385" s="64" t="str">
        <f t="shared" si="19"/>
        <v/>
      </c>
      <c r="AD385" s="48"/>
      <c r="AE385" s="48"/>
      <c r="AF385" s="48"/>
      <c r="AG385" s="48"/>
      <c r="AH385" s="48"/>
      <c r="AI385" s="35"/>
      <c r="AJ385" s="49" t="s">
        <v>57</v>
      </c>
      <c r="AK385" s="72"/>
      <c r="AL385" s="17"/>
      <c r="AM385" s="17"/>
      <c r="AN385" s="73"/>
      <c r="AO385" s="17"/>
      <c r="AP385" s="17"/>
      <c r="AQ385" s="17"/>
      <c r="AR385" s="17"/>
      <c r="AS385" s="17"/>
      <c r="AT385" s="17"/>
      <c r="AX385">
        <v>1</v>
      </c>
    </row>
    <row r="386" spans="1:50" ht="24" customHeight="1">
      <c r="A386" s="42">
        <v>382</v>
      </c>
      <c r="B386" s="43">
        <v>42369</v>
      </c>
      <c r="C386" s="44"/>
      <c r="D386" s="44" t="s">
        <v>82</v>
      </c>
      <c r="E386" s="44">
        <v>2</v>
      </c>
      <c r="F386" s="44"/>
      <c r="G386" s="23"/>
      <c r="H386" s="44" t="s">
        <v>70</v>
      </c>
      <c r="I386" s="59"/>
      <c r="J386" s="25"/>
      <c r="K386" s="63"/>
      <c r="L386" s="64"/>
      <c r="M386" s="64"/>
      <c r="N386" s="65">
        <f t="shared" si="10"/>
        <v>0</v>
      </c>
      <c r="O386" s="64"/>
      <c r="P386" s="64"/>
      <c r="Q386" s="64"/>
      <c r="R386" s="65">
        <f t="shared" si="11"/>
        <v>0</v>
      </c>
      <c r="S386" s="64"/>
      <c r="T386" s="64"/>
      <c r="U386" s="64"/>
      <c r="V386" s="65">
        <f t="shared" si="12"/>
        <v>0</v>
      </c>
      <c r="W386" s="64">
        <f t="shared" si="13"/>
        <v>0</v>
      </c>
      <c r="X386" s="64" t="str">
        <f t="shared" si="14"/>
        <v/>
      </c>
      <c r="Y386" s="64" t="str">
        <f t="shared" si="15"/>
        <v/>
      </c>
      <c r="Z386" s="64" t="str">
        <f t="shared" si="16"/>
        <v/>
      </c>
      <c r="AA386" s="64" t="str">
        <f t="shared" si="17"/>
        <v/>
      </c>
      <c r="AB386" s="64" t="str">
        <f t="shared" si="18"/>
        <v/>
      </c>
      <c r="AC386" s="64" t="str">
        <f t="shared" si="19"/>
        <v/>
      </c>
      <c r="AD386" s="48"/>
      <c r="AE386" s="48"/>
      <c r="AF386" s="48"/>
      <c r="AG386" s="48"/>
      <c r="AH386" s="48"/>
      <c r="AI386" s="35"/>
      <c r="AJ386" s="49" t="s">
        <v>57</v>
      </c>
      <c r="AK386" s="72"/>
      <c r="AL386" s="17"/>
      <c r="AM386" s="17"/>
      <c r="AN386" s="73"/>
      <c r="AO386" s="17"/>
      <c r="AP386" s="17"/>
      <c r="AQ386" s="17"/>
      <c r="AR386" s="17"/>
      <c r="AS386" s="17"/>
      <c r="AT386" s="17"/>
      <c r="AX386">
        <v>1</v>
      </c>
    </row>
    <row r="387" spans="1:50" ht="24" customHeight="1">
      <c r="A387" s="42">
        <v>383</v>
      </c>
      <c r="B387" s="43">
        <v>42369</v>
      </c>
      <c r="C387" s="44"/>
      <c r="D387" s="44" t="s">
        <v>82</v>
      </c>
      <c r="E387" s="44">
        <v>1</v>
      </c>
      <c r="F387" s="44"/>
      <c r="G387" s="23"/>
      <c r="H387" s="44" t="s">
        <v>70</v>
      </c>
      <c r="I387" s="59"/>
      <c r="J387" s="25"/>
      <c r="K387" s="63"/>
      <c r="L387" s="64"/>
      <c r="M387" s="64"/>
      <c r="N387" s="65">
        <f t="shared" si="10"/>
        <v>0</v>
      </c>
      <c r="O387" s="64"/>
      <c r="P387" s="64"/>
      <c r="Q387" s="64"/>
      <c r="R387" s="65">
        <f t="shared" si="11"/>
        <v>0</v>
      </c>
      <c r="S387" s="64"/>
      <c r="T387" s="64"/>
      <c r="U387" s="64"/>
      <c r="V387" s="65">
        <f t="shared" si="12"/>
        <v>0</v>
      </c>
      <c r="W387" s="64">
        <f t="shared" si="13"/>
        <v>0</v>
      </c>
      <c r="X387" s="64" t="str">
        <f t="shared" si="14"/>
        <v/>
      </c>
      <c r="Y387" s="64" t="str">
        <f t="shared" si="15"/>
        <v/>
      </c>
      <c r="Z387" s="64" t="str">
        <f t="shared" si="16"/>
        <v/>
      </c>
      <c r="AA387" s="64" t="str">
        <f t="shared" si="17"/>
        <v/>
      </c>
      <c r="AB387" s="64" t="str">
        <f t="shared" si="18"/>
        <v/>
      </c>
      <c r="AC387" s="64" t="str">
        <f t="shared" si="19"/>
        <v/>
      </c>
      <c r="AD387" s="48"/>
      <c r="AE387" s="48"/>
      <c r="AF387" s="48"/>
      <c r="AG387" s="48"/>
      <c r="AH387" s="48"/>
      <c r="AI387" s="35"/>
      <c r="AJ387" s="49" t="s">
        <v>57</v>
      </c>
      <c r="AK387" s="72"/>
      <c r="AL387" s="17"/>
      <c r="AM387" s="17"/>
      <c r="AN387" s="73"/>
      <c r="AO387" s="17"/>
      <c r="AP387" s="17"/>
      <c r="AQ387" s="17"/>
      <c r="AR387" s="17"/>
      <c r="AS387" s="17"/>
      <c r="AT387" s="17"/>
      <c r="AX387">
        <v>1</v>
      </c>
    </row>
    <row r="388" spans="1:50" ht="24" customHeight="1">
      <c r="A388" s="42">
        <v>384</v>
      </c>
      <c r="B388" s="43">
        <v>42369</v>
      </c>
      <c r="C388" s="44"/>
      <c r="D388" s="44" t="s">
        <v>82</v>
      </c>
      <c r="E388" s="44">
        <v>2</v>
      </c>
      <c r="F388" s="44"/>
      <c r="G388" s="23"/>
      <c r="H388" s="44" t="s">
        <v>70</v>
      </c>
      <c r="I388" s="59"/>
      <c r="J388" s="25"/>
      <c r="K388" s="63"/>
      <c r="L388" s="64"/>
      <c r="M388" s="64"/>
      <c r="N388" s="65">
        <f t="shared" si="10"/>
        <v>0</v>
      </c>
      <c r="O388" s="64"/>
      <c r="P388" s="64"/>
      <c r="Q388" s="64"/>
      <c r="R388" s="65">
        <f t="shared" si="11"/>
        <v>0</v>
      </c>
      <c r="S388" s="64"/>
      <c r="T388" s="64"/>
      <c r="U388" s="64"/>
      <c r="V388" s="65">
        <f t="shared" si="12"/>
        <v>0</v>
      </c>
      <c r="W388" s="64">
        <f t="shared" si="13"/>
        <v>0</v>
      </c>
      <c r="X388" s="64" t="str">
        <f t="shared" si="14"/>
        <v/>
      </c>
      <c r="Y388" s="64" t="str">
        <f t="shared" si="15"/>
        <v/>
      </c>
      <c r="Z388" s="64" t="str">
        <f t="shared" si="16"/>
        <v/>
      </c>
      <c r="AA388" s="64" t="str">
        <f t="shared" si="17"/>
        <v/>
      </c>
      <c r="AB388" s="64" t="str">
        <f t="shared" si="18"/>
        <v/>
      </c>
      <c r="AC388" s="64" t="str">
        <f t="shared" si="19"/>
        <v/>
      </c>
      <c r="AD388" s="48"/>
      <c r="AE388" s="48"/>
      <c r="AF388" s="48"/>
      <c r="AG388" s="48"/>
      <c r="AH388" s="48"/>
      <c r="AI388" s="35"/>
      <c r="AJ388" s="49" t="s">
        <v>57</v>
      </c>
      <c r="AK388" s="72"/>
      <c r="AL388" s="17"/>
      <c r="AM388" s="17"/>
      <c r="AN388" s="73"/>
      <c r="AO388" s="17"/>
      <c r="AP388" s="17"/>
      <c r="AQ388" s="17"/>
      <c r="AR388" s="17"/>
      <c r="AS388" s="17"/>
      <c r="AT388" s="17"/>
      <c r="AX388">
        <v>1</v>
      </c>
    </row>
    <row r="389" spans="1:50" ht="24" customHeight="1">
      <c r="A389" s="42">
        <v>385</v>
      </c>
      <c r="B389" s="43">
        <v>42369</v>
      </c>
      <c r="C389" s="44"/>
      <c r="D389" s="44" t="s">
        <v>82</v>
      </c>
      <c r="E389" s="44">
        <v>1</v>
      </c>
      <c r="F389" s="44"/>
      <c r="G389" s="23"/>
      <c r="H389" s="44" t="s">
        <v>70</v>
      </c>
      <c r="I389" s="59"/>
      <c r="J389" s="25"/>
      <c r="K389" s="63"/>
      <c r="L389" s="64"/>
      <c r="M389" s="64"/>
      <c r="N389" s="65">
        <f t="shared" si="10"/>
        <v>0</v>
      </c>
      <c r="O389" s="64"/>
      <c r="P389" s="64"/>
      <c r="Q389" s="64"/>
      <c r="R389" s="65">
        <f t="shared" si="11"/>
        <v>0</v>
      </c>
      <c r="S389" s="64"/>
      <c r="T389" s="64"/>
      <c r="U389" s="64"/>
      <c r="V389" s="65">
        <f t="shared" si="12"/>
        <v>0</v>
      </c>
      <c r="W389" s="64">
        <f t="shared" si="13"/>
        <v>0</v>
      </c>
      <c r="X389" s="64" t="str">
        <f t="shared" si="14"/>
        <v/>
      </c>
      <c r="Y389" s="64" t="str">
        <f t="shared" si="15"/>
        <v/>
      </c>
      <c r="Z389" s="64" t="str">
        <f t="shared" si="16"/>
        <v/>
      </c>
      <c r="AA389" s="64" t="str">
        <f t="shared" si="17"/>
        <v/>
      </c>
      <c r="AB389" s="64" t="str">
        <f t="shared" si="18"/>
        <v/>
      </c>
      <c r="AC389" s="64" t="str">
        <f t="shared" si="19"/>
        <v/>
      </c>
      <c r="AD389" s="48"/>
      <c r="AE389" s="48"/>
      <c r="AF389" s="48"/>
      <c r="AG389" s="48"/>
      <c r="AH389" s="48"/>
      <c r="AI389" s="35"/>
      <c r="AJ389" s="49" t="s">
        <v>57</v>
      </c>
      <c r="AK389" s="72"/>
      <c r="AL389" s="17"/>
      <c r="AM389" s="17"/>
      <c r="AN389" s="73"/>
      <c r="AO389" s="17"/>
      <c r="AP389" s="17"/>
      <c r="AQ389" s="17"/>
      <c r="AR389" s="17"/>
      <c r="AS389" s="17"/>
      <c r="AT389" s="17"/>
      <c r="AX389">
        <v>1</v>
      </c>
    </row>
    <row r="390" spans="1:50" ht="24" customHeight="1">
      <c r="A390" s="42">
        <v>386</v>
      </c>
      <c r="B390" s="43">
        <v>42369</v>
      </c>
      <c r="C390" s="44"/>
      <c r="D390" s="44" t="s">
        <v>82</v>
      </c>
      <c r="E390" s="44">
        <v>2</v>
      </c>
      <c r="F390" s="44"/>
      <c r="G390" s="23"/>
      <c r="H390" s="44" t="s">
        <v>70</v>
      </c>
      <c r="I390" s="59"/>
      <c r="J390" s="25"/>
      <c r="K390" s="63"/>
      <c r="L390" s="64"/>
      <c r="M390" s="64"/>
      <c r="N390" s="65">
        <f t="shared" si="10"/>
        <v>0</v>
      </c>
      <c r="O390" s="64"/>
      <c r="P390" s="64"/>
      <c r="Q390" s="64"/>
      <c r="R390" s="65">
        <f t="shared" si="11"/>
        <v>0</v>
      </c>
      <c r="S390" s="64"/>
      <c r="T390" s="64"/>
      <c r="U390" s="64"/>
      <c r="V390" s="65">
        <f t="shared" si="12"/>
        <v>0</v>
      </c>
      <c r="W390" s="64">
        <f t="shared" si="13"/>
        <v>0</v>
      </c>
      <c r="X390" s="64" t="str">
        <f t="shared" si="14"/>
        <v/>
      </c>
      <c r="Y390" s="64" t="str">
        <f t="shared" si="15"/>
        <v/>
      </c>
      <c r="Z390" s="64" t="str">
        <f t="shared" si="16"/>
        <v/>
      </c>
      <c r="AA390" s="64" t="str">
        <f t="shared" si="17"/>
        <v/>
      </c>
      <c r="AB390" s="64" t="str">
        <f t="shared" si="18"/>
        <v/>
      </c>
      <c r="AC390" s="64" t="str">
        <f t="shared" si="19"/>
        <v/>
      </c>
      <c r="AD390" s="48"/>
      <c r="AE390" s="48"/>
      <c r="AF390" s="48"/>
      <c r="AG390" s="48"/>
      <c r="AH390" s="48"/>
      <c r="AI390" s="35"/>
      <c r="AJ390" s="49" t="s">
        <v>57</v>
      </c>
      <c r="AK390" s="72"/>
      <c r="AL390" s="17"/>
      <c r="AM390" s="17"/>
      <c r="AN390" s="73"/>
      <c r="AO390" s="17"/>
      <c r="AP390" s="17"/>
      <c r="AQ390" s="17"/>
      <c r="AR390" s="17"/>
      <c r="AS390" s="17"/>
      <c r="AT390" s="17"/>
      <c r="AX390">
        <v>1</v>
      </c>
    </row>
    <row r="391" spans="1:50" ht="24" customHeight="1">
      <c r="A391" s="42">
        <v>387</v>
      </c>
      <c r="B391" s="43">
        <v>42369</v>
      </c>
      <c r="C391" s="44"/>
      <c r="D391" s="44" t="s">
        <v>82</v>
      </c>
      <c r="E391" s="44">
        <v>1</v>
      </c>
      <c r="F391" s="44"/>
      <c r="G391" s="23"/>
      <c r="H391" s="44" t="s">
        <v>70</v>
      </c>
      <c r="I391" s="59"/>
      <c r="J391" s="25"/>
      <c r="K391" s="63"/>
      <c r="L391" s="64"/>
      <c r="M391" s="64"/>
      <c r="N391" s="65">
        <f t="shared" si="10"/>
        <v>0</v>
      </c>
      <c r="O391" s="64"/>
      <c r="P391" s="64"/>
      <c r="Q391" s="64"/>
      <c r="R391" s="65">
        <f t="shared" si="11"/>
        <v>0</v>
      </c>
      <c r="S391" s="64"/>
      <c r="T391" s="64"/>
      <c r="U391" s="64"/>
      <c r="V391" s="65">
        <f t="shared" si="12"/>
        <v>0</v>
      </c>
      <c r="W391" s="64">
        <f t="shared" si="13"/>
        <v>0</v>
      </c>
      <c r="X391" s="64" t="str">
        <f t="shared" si="14"/>
        <v/>
      </c>
      <c r="Y391" s="64" t="str">
        <f t="shared" si="15"/>
        <v/>
      </c>
      <c r="Z391" s="64" t="str">
        <f t="shared" si="16"/>
        <v/>
      </c>
      <c r="AA391" s="64" t="str">
        <f t="shared" si="17"/>
        <v/>
      </c>
      <c r="AB391" s="64" t="str">
        <f t="shared" si="18"/>
        <v/>
      </c>
      <c r="AC391" s="64" t="str">
        <f t="shared" si="19"/>
        <v/>
      </c>
      <c r="AD391" s="48"/>
      <c r="AE391" s="48"/>
      <c r="AF391" s="48"/>
      <c r="AG391" s="48"/>
      <c r="AH391" s="48"/>
      <c r="AI391" s="35"/>
      <c r="AJ391" s="49" t="s">
        <v>57</v>
      </c>
      <c r="AK391" s="72"/>
      <c r="AL391" s="17"/>
      <c r="AM391" s="17"/>
      <c r="AN391" s="73"/>
      <c r="AO391" s="17"/>
      <c r="AP391" s="17"/>
      <c r="AQ391" s="17"/>
      <c r="AR391" s="17"/>
      <c r="AS391" s="17"/>
      <c r="AT391" s="17"/>
      <c r="AX391">
        <v>1</v>
      </c>
    </row>
    <row r="392" spans="1:50" ht="24" customHeight="1">
      <c r="A392" s="42">
        <v>388</v>
      </c>
      <c r="B392" s="43">
        <v>42369</v>
      </c>
      <c r="C392" s="44"/>
      <c r="D392" s="44" t="s">
        <v>82</v>
      </c>
      <c r="E392" s="44">
        <v>2</v>
      </c>
      <c r="F392" s="44"/>
      <c r="G392" s="23"/>
      <c r="H392" s="44" t="s">
        <v>70</v>
      </c>
      <c r="I392" s="59"/>
      <c r="J392" s="25"/>
      <c r="K392" s="63"/>
      <c r="L392" s="64"/>
      <c r="M392" s="64"/>
      <c r="N392" s="65">
        <f t="shared" si="10"/>
        <v>0</v>
      </c>
      <c r="O392" s="64"/>
      <c r="P392" s="64"/>
      <c r="Q392" s="64"/>
      <c r="R392" s="65">
        <f t="shared" si="11"/>
        <v>0</v>
      </c>
      <c r="S392" s="64"/>
      <c r="T392" s="64"/>
      <c r="U392" s="64"/>
      <c r="V392" s="65">
        <f t="shared" si="12"/>
        <v>0</v>
      </c>
      <c r="W392" s="64">
        <f t="shared" si="13"/>
        <v>0</v>
      </c>
      <c r="X392" s="64" t="str">
        <f t="shared" si="14"/>
        <v/>
      </c>
      <c r="Y392" s="64" t="str">
        <f t="shared" si="15"/>
        <v/>
      </c>
      <c r="Z392" s="64" t="str">
        <f t="shared" si="16"/>
        <v/>
      </c>
      <c r="AA392" s="64" t="str">
        <f t="shared" si="17"/>
        <v/>
      </c>
      <c r="AB392" s="64" t="str">
        <f t="shared" si="18"/>
        <v/>
      </c>
      <c r="AC392" s="64" t="str">
        <f t="shared" si="19"/>
        <v/>
      </c>
      <c r="AD392" s="48"/>
      <c r="AE392" s="48"/>
      <c r="AF392" s="48"/>
      <c r="AG392" s="48"/>
      <c r="AH392" s="48"/>
      <c r="AI392" s="35"/>
      <c r="AJ392" s="49" t="s">
        <v>57</v>
      </c>
      <c r="AK392" s="72"/>
      <c r="AL392" s="17"/>
      <c r="AM392" s="17"/>
      <c r="AN392" s="73"/>
      <c r="AO392" s="17"/>
      <c r="AP392" s="17"/>
      <c r="AQ392" s="17"/>
      <c r="AR392" s="17"/>
      <c r="AS392" s="17"/>
      <c r="AT392" s="17"/>
      <c r="AX392">
        <v>1</v>
      </c>
    </row>
    <row r="393" spans="1:50" ht="24" customHeight="1">
      <c r="A393" s="42">
        <v>389</v>
      </c>
      <c r="B393" s="43">
        <v>42369</v>
      </c>
      <c r="C393" s="44"/>
      <c r="D393" s="44" t="s">
        <v>82</v>
      </c>
      <c r="E393" s="44">
        <v>1</v>
      </c>
      <c r="F393" s="44"/>
      <c r="G393" s="23"/>
      <c r="H393" s="44" t="s">
        <v>70</v>
      </c>
      <c r="I393" s="59"/>
      <c r="J393" s="25"/>
      <c r="K393" s="63"/>
      <c r="L393" s="64"/>
      <c r="M393" s="64"/>
      <c r="N393" s="65">
        <f t="shared" si="10"/>
        <v>0</v>
      </c>
      <c r="O393" s="64"/>
      <c r="P393" s="64"/>
      <c r="Q393" s="64"/>
      <c r="R393" s="65">
        <f t="shared" si="11"/>
        <v>0</v>
      </c>
      <c r="S393" s="64"/>
      <c r="T393" s="64"/>
      <c r="U393" s="64"/>
      <c r="V393" s="65">
        <f t="shared" si="12"/>
        <v>0</v>
      </c>
      <c r="W393" s="64">
        <f t="shared" si="13"/>
        <v>0</v>
      </c>
      <c r="X393" s="64" t="str">
        <f t="shared" si="14"/>
        <v/>
      </c>
      <c r="Y393" s="64" t="str">
        <f t="shared" si="15"/>
        <v/>
      </c>
      <c r="Z393" s="64" t="str">
        <f t="shared" si="16"/>
        <v/>
      </c>
      <c r="AA393" s="64" t="str">
        <f t="shared" si="17"/>
        <v/>
      </c>
      <c r="AB393" s="64" t="str">
        <f t="shared" si="18"/>
        <v/>
      </c>
      <c r="AC393" s="64" t="str">
        <f t="shared" si="19"/>
        <v/>
      </c>
      <c r="AD393" s="48"/>
      <c r="AE393" s="48"/>
      <c r="AF393" s="48"/>
      <c r="AG393" s="48"/>
      <c r="AH393" s="48"/>
      <c r="AI393" s="35"/>
      <c r="AJ393" s="49" t="s">
        <v>57</v>
      </c>
      <c r="AK393" s="72"/>
      <c r="AL393" s="17"/>
      <c r="AM393" s="17"/>
      <c r="AN393" s="73"/>
      <c r="AO393" s="17"/>
      <c r="AP393" s="17"/>
      <c r="AQ393" s="17"/>
      <c r="AR393" s="17"/>
      <c r="AS393" s="17"/>
      <c r="AT393" s="17"/>
      <c r="AX393">
        <v>1</v>
      </c>
    </row>
    <row r="394" spans="1:50" ht="24" customHeight="1">
      <c r="A394" s="42">
        <v>390</v>
      </c>
      <c r="B394" s="43">
        <v>42369</v>
      </c>
      <c r="C394" s="44"/>
      <c r="D394" s="44" t="s">
        <v>82</v>
      </c>
      <c r="E394" s="44">
        <v>2</v>
      </c>
      <c r="F394" s="44"/>
      <c r="G394" s="23"/>
      <c r="H394" s="44" t="s">
        <v>70</v>
      </c>
      <c r="I394" s="59"/>
      <c r="J394" s="25"/>
      <c r="K394" s="63"/>
      <c r="L394" s="64"/>
      <c r="M394" s="64"/>
      <c r="N394" s="65">
        <f t="shared" si="10"/>
        <v>0</v>
      </c>
      <c r="O394" s="64"/>
      <c r="P394" s="64"/>
      <c r="Q394" s="64"/>
      <c r="R394" s="65">
        <f t="shared" si="11"/>
        <v>0</v>
      </c>
      <c r="S394" s="64"/>
      <c r="T394" s="64"/>
      <c r="U394" s="64"/>
      <c r="V394" s="65">
        <f t="shared" si="12"/>
        <v>0</v>
      </c>
      <c r="W394" s="64">
        <f t="shared" si="13"/>
        <v>0</v>
      </c>
      <c r="X394" s="64" t="str">
        <f t="shared" si="14"/>
        <v/>
      </c>
      <c r="Y394" s="64" t="str">
        <f t="shared" si="15"/>
        <v/>
      </c>
      <c r="Z394" s="64" t="str">
        <f t="shared" si="16"/>
        <v/>
      </c>
      <c r="AA394" s="64" t="str">
        <f t="shared" si="17"/>
        <v/>
      </c>
      <c r="AB394" s="64" t="str">
        <f t="shared" si="18"/>
        <v/>
      </c>
      <c r="AC394" s="64" t="str">
        <f t="shared" si="19"/>
        <v/>
      </c>
      <c r="AD394" s="48"/>
      <c r="AE394" s="48"/>
      <c r="AF394" s="48"/>
      <c r="AG394" s="48"/>
      <c r="AH394" s="48"/>
      <c r="AI394" s="35"/>
      <c r="AJ394" s="49" t="s">
        <v>57</v>
      </c>
      <c r="AK394" s="72"/>
      <c r="AL394" s="17"/>
      <c r="AM394" s="17"/>
      <c r="AN394" s="73"/>
      <c r="AO394" s="17"/>
      <c r="AP394" s="17"/>
      <c r="AQ394" s="17"/>
      <c r="AR394" s="17"/>
      <c r="AS394" s="17"/>
      <c r="AT394" s="17"/>
      <c r="AX394">
        <v>1</v>
      </c>
    </row>
    <row r="395" spans="1:50" ht="24" customHeight="1">
      <c r="A395" s="42">
        <v>391</v>
      </c>
      <c r="B395" s="43">
        <v>42369</v>
      </c>
      <c r="C395" s="44"/>
      <c r="D395" s="44" t="s">
        <v>82</v>
      </c>
      <c r="E395" s="44">
        <v>1</v>
      </c>
      <c r="F395" s="44"/>
      <c r="G395" s="23"/>
      <c r="H395" s="44" t="s">
        <v>70</v>
      </c>
      <c r="I395" s="59"/>
      <c r="J395" s="25"/>
      <c r="K395" s="63"/>
      <c r="L395" s="64"/>
      <c r="M395" s="64"/>
      <c r="N395" s="65">
        <f t="shared" si="10"/>
        <v>0</v>
      </c>
      <c r="O395" s="64"/>
      <c r="P395" s="64"/>
      <c r="Q395" s="64"/>
      <c r="R395" s="65">
        <f t="shared" si="11"/>
        <v>0</v>
      </c>
      <c r="S395" s="64"/>
      <c r="T395" s="64"/>
      <c r="U395" s="64"/>
      <c r="V395" s="65">
        <f t="shared" si="12"/>
        <v>0</v>
      </c>
      <c r="W395" s="64">
        <f t="shared" si="13"/>
        <v>0</v>
      </c>
      <c r="X395" s="64" t="str">
        <f t="shared" si="14"/>
        <v/>
      </c>
      <c r="Y395" s="64" t="str">
        <f t="shared" si="15"/>
        <v/>
      </c>
      <c r="Z395" s="64" t="str">
        <f t="shared" si="16"/>
        <v/>
      </c>
      <c r="AA395" s="64" t="str">
        <f t="shared" si="17"/>
        <v/>
      </c>
      <c r="AB395" s="64" t="str">
        <f t="shared" si="18"/>
        <v/>
      </c>
      <c r="AC395" s="64" t="str">
        <f t="shared" si="19"/>
        <v/>
      </c>
      <c r="AD395" s="48"/>
      <c r="AE395" s="48"/>
      <c r="AF395" s="48"/>
      <c r="AG395" s="48"/>
      <c r="AH395" s="48"/>
      <c r="AI395" s="35"/>
      <c r="AJ395" s="49" t="s">
        <v>57</v>
      </c>
      <c r="AK395" s="72"/>
      <c r="AL395" s="17"/>
      <c r="AM395" s="17"/>
      <c r="AN395" s="73"/>
      <c r="AO395" s="17"/>
      <c r="AP395" s="17"/>
      <c r="AQ395" s="17"/>
      <c r="AR395" s="17"/>
      <c r="AS395" s="17"/>
      <c r="AT395" s="17"/>
      <c r="AX395">
        <v>1</v>
      </c>
    </row>
    <row r="396" spans="1:50" ht="24" customHeight="1">
      <c r="A396" s="42">
        <v>392</v>
      </c>
      <c r="B396" s="43">
        <v>42369</v>
      </c>
      <c r="C396" s="44"/>
      <c r="D396" s="44" t="s">
        <v>82</v>
      </c>
      <c r="E396" s="44">
        <v>2</v>
      </c>
      <c r="F396" s="44"/>
      <c r="G396" s="23"/>
      <c r="H396" s="44" t="s">
        <v>70</v>
      </c>
      <c r="I396" s="59"/>
      <c r="J396" s="25"/>
      <c r="K396" s="63"/>
      <c r="L396" s="64"/>
      <c r="M396" s="64"/>
      <c r="N396" s="65">
        <f t="shared" si="10"/>
        <v>0</v>
      </c>
      <c r="O396" s="64"/>
      <c r="P396" s="64"/>
      <c r="Q396" s="64"/>
      <c r="R396" s="65">
        <f t="shared" si="11"/>
        <v>0</v>
      </c>
      <c r="S396" s="64"/>
      <c r="T396" s="64"/>
      <c r="U396" s="64"/>
      <c r="V396" s="65">
        <f t="shared" si="12"/>
        <v>0</v>
      </c>
      <c r="W396" s="64">
        <f t="shared" si="13"/>
        <v>0</v>
      </c>
      <c r="X396" s="64" t="str">
        <f t="shared" si="14"/>
        <v/>
      </c>
      <c r="Y396" s="64" t="str">
        <f t="shared" si="15"/>
        <v/>
      </c>
      <c r="Z396" s="64" t="str">
        <f t="shared" si="16"/>
        <v/>
      </c>
      <c r="AA396" s="64" t="str">
        <f t="shared" si="17"/>
        <v/>
      </c>
      <c r="AB396" s="64" t="str">
        <f t="shared" si="18"/>
        <v/>
      </c>
      <c r="AC396" s="64" t="str">
        <f t="shared" si="19"/>
        <v/>
      </c>
      <c r="AD396" s="48"/>
      <c r="AE396" s="48"/>
      <c r="AF396" s="48"/>
      <c r="AG396" s="48"/>
      <c r="AH396" s="48"/>
      <c r="AI396" s="35"/>
      <c r="AJ396" s="49" t="s">
        <v>57</v>
      </c>
      <c r="AK396" s="72"/>
      <c r="AL396" s="17"/>
      <c r="AM396" s="17"/>
      <c r="AN396" s="73"/>
      <c r="AO396" s="17"/>
      <c r="AP396" s="17"/>
      <c r="AQ396" s="17"/>
      <c r="AR396" s="17"/>
      <c r="AS396" s="17"/>
      <c r="AT396" s="17"/>
      <c r="AX396">
        <v>1</v>
      </c>
    </row>
    <row r="397" spans="1:50" ht="24" customHeight="1">
      <c r="A397" s="42">
        <v>393</v>
      </c>
      <c r="B397" s="43">
        <v>42369</v>
      </c>
      <c r="C397" s="44"/>
      <c r="D397" s="44" t="s">
        <v>82</v>
      </c>
      <c r="E397" s="44">
        <v>1</v>
      </c>
      <c r="F397" s="44"/>
      <c r="G397" s="23"/>
      <c r="H397" s="44" t="s">
        <v>70</v>
      </c>
      <c r="I397" s="59"/>
      <c r="J397" s="25"/>
      <c r="K397" s="63"/>
      <c r="L397" s="64"/>
      <c r="M397" s="64"/>
      <c r="N397" s="65">
        <f t="shared" si="10"/>
        <v>0</v>
      </c>
      <c r="O397" s="64"/>
      <c r="P397" s="64"/>
      <c r="Q397" s="64"/>
      <c r="R397" s="65">
        <f t="shared" si="11"/>
        <v>0</v>
      </c>
      <c r="S397" s="64"/>
      <c r="T397" s="64"/>
      <c r="U397" s="64"/>
      <c r="V397" s="65">
        <f t="shared" si="12"/>
        <v>0</v>
      </c>
      <c r="W397" s="64">
        <f t="shared" si="13"/>
        <v>0</v>
      </c>
      <c r="X397" s="64" t="str">
        <f t="shared" si="14"/>
        <v/>
      </c>
      <c r="Y397" s="64" t="str">
        <f t="shared" si="15"/>
        <v/>
      </c>
      <c r="Z397" s="64" t="str">
        <f t="shared" si="16"/>
        <v/>
      </c>
      <c r="AA397" s="64" t="str">
        <f t="shared" si="17"/>
        <v/>
      </c>
      <c r="AB397" s="64" t="str">
        <f t="shared" si="18"/>
        <v/>
      </c>
      <c r="AC397" s="64" t="str">
        <f t="shared" si="19"/>
        <v/>
      </c>
      <c r="AD397" s="48"/>
      <c r="AE397" s="48"/>
      <c r="AF397" s="48"/>
      <c r="AG397" s="48"/>
      <c r="AH397" s="48"/>
      <c r="AI397" s="35"/>
      <c r="AJ397" s="49" t="s">
        <v>57</v>
      </c>
      <c r="AK397" s="72"/>
      <c r="AL397" s="17"/>
      <c r="AM397" s="17"/>
      <c r="AN397" s="73"/>
      <c r="AO397" s="17"/>
      <c r="AP397" s="17"/>
      <c r="AQ397" s="17"/>
      <c r="AR397" s="17"/>
      <c r="AS397" s="17"/>
      <c r="AT397" s="17"/>
      <c r="AX397">
        <v>1</v>
      </c>
    </row>
    <row r="398" spans="1:50" ht="24" customHeight="1">
      <c r="A398" s="42">
        <v>394</v>
      </c>
      <c r="B398" s="43">
        <v>42369</v>
      </c>
      <c r="C398" s="44"/>
      <c r="D398" s="44" t="s">
        <v>82</v>
      </c>
      <c r="E398" s="44">
        <v>2</v>
      </c>
      <c r="F398" s="44"/>
      <c r="G398" s="23"/>
      <c r="H398" s="44" t="s">
        <v>70</v>
      </c>
      <c r="I398" s="59"/>
      <c r="J398" s="25"/>
      <c r="K398" s="63"/>
      <c r="L398" s="64"/>
      <c r="M398" s="64"/>
      <c r="N398" s="65">
        <f t="shared" si="10"/>
        <v>0</v>
      </c>
      <c r="O398" s="64"/>
      <c r="P398" s="64"/>
      <c r="Q398" s="64"/>
      <c r="R398" s="65">
        <f t="shared" si="11"/>
        <v>0</v>
      </c>
      <c r="S398" s="64"/>
      <c r="T398" s="64"/>
      <c r="U398" s="64"/>
      <c r="V398" s="65">
        <f t="shared" si="12"/>
        <v>0</v>
      </c>
      <c r="W398" s="64">
        <f t="shared" si="13"/>
        <v>0</v>
      </c>
      <c r="X398" s="64" t="str">
        <f t="shared" si="14"/>
        <v/>
      </c>
      <c r="Y398" s="64" t="str">
        <f t="shared" si="15"/>
        <v/>
      </c>
      <c r="Z398" s="64" t="str">
        <f t="shared" si="16"/>
        <v/>
      </c>
      <c r="AA398" s="64" t="str">
        <f t="shared" si="17"/>
        <v/>
      </c>
      <c r="AB398" s="64" t="str">
        <f t="shared" si="18"/>
        <v/>
      </c>
      <c r="AC398" s="64" t="str">
        <f t="shared" si="19"/>
        <v/>
      </c>
      <c r="AD398" s="48"/>
      <c r="AE398" s="48"/>
      <c r="AF398" s="48"/>
      <c r="AG398" s="48"/>
      <c r="AH398" s="48"/>
      <c r="AI398" s="35"/>
      <c r="AJ398" s="49" t="s">
        <v>57</v>
      </c>
      <c r="AK398" s="72"/>
      <c r="AL398" s="17"/>
      <c r="AM398" s="17"/>
      <c r="AN398" s="73"/>
      <c r="AO398" s="17"/>
      <c r="AP398" s="17"/>
      <c r="AQ398" s="17"/>
      <c r="AR398" s="17"/>
      <c r="AS398" s="17"/>
      <c r="AT398" s="17"/>
      <c r="AX398">
        <v>1</v>
      </c>
    </row>
    <row r="399" spans="1:50" ht="24" customHeight="1">
      <c r="A399" s="42">
        <v>395</v>
      </c>
      <c r="B399" s="43">
        <v>42369</v>
      </c>
      <c r="C399" s="44"/>
      <c r="D399" s="44" t="s">
        <v>82</v>
      </c>
      <c r="E399" s="44">
        <v>1</v>
      </c>
      <c r="F399" s="44"/>
      <c r="G399" s="23"/>
      <c r="H399" s="44" t="s">
        <v>70</v>
      </c>
      <c r="I399" s="59"/>
      <c r="J399" s="25"/>
      <c r="K399" s="63"/>
      <c r="L399" s="64"/>
      <c r="M399" s="64"/>
      <c r="N399" s="65">
        <f t="shared" si="10"/>
        <v>0</v>
      </c>
      <c r="O399" s="64"/>
      <c r="P399" s="64"/>
      <c r="Q399" s="64"/>
      <c r="R399" s="65">
        <f t="shared" si="11"/>
        <v>0</v>
      </c>
      <c r="S399" s="64"/>
      <c r="T399" s="64"/>
      <c r="U399" s="64"/>
      <c r="V399" s="65">
        <f t="shared" si="12"/>
        <v>0</v>
      </c>
      <c r="W399" s="64">
        <f t="shared" si="13"/>
        <v>0</v>
      </c>
      <c r="X399" s="64" t="str">
        <f t="shared" si="14"/>
        <v/>
      </c>
      <c r="Y399" s="64" t="str">
        <f t="shared" si="15"/>
        <v/>
      </c>
      <c r="Z399" s="64" t="str">
        <f t="shared" si="16"/>
        <v/>
      </c>
      <c r="AA399" s="64" t="str">
        <f t="shared" si="17"/>
        <v/>
      </c>
      <c r="AB399" s="64" t="str">
        <f t="shared" si="18"/>
        <v/>
      </c>
      <c r="AC399" s="64" t="str">
        <f t="shared" si="19"/>
        <v/>
      </c>
      <c r="AD399" s="48"/>
      <c r="AE399" s="48"/>
      <c r="AF399" s="48"/>
      <c r="AG399" s="48"/>
      <c r="AH399" s="48"/>
      <c r="AI399" s="35"/>
      <c r="AJ399" s="49" t="s">
        <v>57</v>
      </c>
      <c r="AK399" s="72"/>
      <c r="AL399" s="17"/>
      <c r="AM399" s="17"/>
      <c r="AN399" s="73"/>
      <c r="AO399" s="17"/>
      <c r="AP399" s="17"/>
      <c r="AQ399" s="17"/>
      <c r="AR399" s="17"/>
      <c r="AS399" s="17"/>
      <c r="AT399" s="17"/>
      <c r="AX399">
        <v>1</v>
      </c>
    </row>
    <row r="400" spans="1:50" ht="24" customHeight="1">
      <c r="A400" s="42">
        <v>396</v>
      </c>
      <c r="B400" s="43">
        <v>42369</v>
      </c>
      <c r="C400" s="44"/>
      <c r="D400" s="44" t="s">
        <v>82</v>
      </c>
      <c r="E400" s="44">
        <v>2</v>
      </c>
      <c r="F400" s="44"/>
      <c r="G400" s="23"/>
      <c r="H400" s="44" t="s">
        <v>70</v>
      </c>
      <c r="I400" s="59"/>
      <c r="J400" s="25"/>
      <c r="K400" s="63"/>
      <c r="L400" s="64"/>
      <c r="M400" s="64"/>
      <c r="N400" s="65">
        <f t="shared" si="10"/>
        <v>0</v>
      </c>
      <c r="O400" s="64"/>
      <c r="P400" s="64"/>
      <c r="Q400" s="64"/>
      <c r="R400" s="65">
        <f t="shared" si="11"/>
        <v>0</v>
      </c>
      <c r="S400" s="64"/>
      <c r="T400" s="64"/>
      <c r="U400" s="64"/>
      <c r="V400" s="65">
        <f t="shared" si="12"/>
        <v>0</v>
      </c>
      <c r="W400" s="64">
        <f t="shared" si="13"/>
        <v>0</v>
      </c>
      <c r="X400" s="64" t="str">
        <f t="shared" si="14"/>
        <v/>
      </c>
      <c r="Y400" s="64" t="str">
        <f t="shared" si="15"/>
        <v/>
      </c>
      <c r="Z400" s="64" t="str">
        <f t="shared" si="16"/>
        <v/>
      </c>
      <c r="AA400" s="64" t="str">
        <f t="shared" si="17"/>
        <v/>
      </c>
      <c r="AB400" s="64" t="str">
        <f t="shared" si="18"/>
        <v/>
      </c>
      <c r="AC400" s="64" t="str">
        <f t="shared" si="19"/>
        <v/>
      </c>
      <c r="AD400" s="48"/>
      <c r="AE400" s="48"/>
      <c r="AF400" s="48"/>
      <c r="AG400" s="48"/>
      <c r="AH400" s="48"/>
      <c r="AI400" s="35"/>
      <c r="AJ400" s="49" t="s">
        <v>57</v>
      </c>
      <c r="AK400" s="72"/>
      <c r="AL400" s="17"/>
      <c r="AM400" s="17"/>
      <c r="AN400" s="73"/>
      <c r="AO400" s="17"/>
      <c r="AP400" s="17"/>
      <c r="AQ400" s="17"/>
      <c r="AR400" s="17"/>
      <c r="AS400" s="17"/>
      <c r="AT400" s="17"/>
      <c r="AX400">
        <v>1</v>
      </c>
    </row>
    <row r="401" spans="1:50" ht="24" customHeight="1">
      <c r="A401" s="42">
        <v>397</v>
      </c>
      <c r="B401" s="43">
        <v>42369</v>
      </c>
      <c r="C401" s="44"/>
      <c r="D401" s="44" t="s">
        <v>82</v>
      </c>
      <c r="E401" s="44">
        <v>1</v>
      </c>
      <c r="F401" s="44"/>
      <c r="G401" s="23"/>
      <c r="H401" s="44" t="s">
        <v>70</v>
      </c>
      <c r="I401" s="59"/>
      <c r="J401" s="25"/>
      <c r="K401" s="63"/>
      <c r="L401" s="64"/>
      <c r="M401" s="64"/>
      <c r="N401" s="65">
        <f t="shared" si="10"/>
        <v>0</v>
      </c>
      <c r="O401" s="64"/>
      <c r="P401" s="64"/>
      <c r="Q401" s="64"/>
      <c r="R401" s="65">
        <f t="shared" si="11"/>
        <v>0</v>
      </c>
      <c r="S401" s="64"/>
      <c r="T401" s="64"/>
      <c r="U401" s="64"/>
      <c r="V401" s="65">
        <f t="shared" si="12"/>
        <v>0</v>
      </c>
      <c r="W401" s="64">
        <f t="shared" si="13"/>
        <v>0</v>
      </c>
      <c r="X401" s="64" t="str">
        <f t="shared" si="14"/>
        <v/>
      </c>
      <c r="Y401" s="64" t="str">
        <f t="shared" si="15"/>
        <v/>
      </c>
      <c r="Z401" s="64" t="str">
        <f t="shared" si="16"/>
        <v/>
      </c>
      <c r="AA401" s="64" t="str">
        <f t="shared" si="17"/>
        <v/>
      </c>
      <c r="AB401" s="64" t="str">
        <f t="shared" si="18"/>
        <v/>
      </c>
      <c r="AC401" s="64" t="str">
        <f t="shared" si="19"/>
        <v/>
      </c>
      <c r="AD401" s="48"/>
      <c r="AE401" s="48"/>
      <c r="AF401" s="48"/>
      <c r="AG401" s="48"/>
      <c r="AH401" s="48"/>
      <c r="AI401" s="35"/>
      <c r="AJ401" s="49" t="s">
        <v>57</v>
      </c>
      <c r="AK401" s="72"/>
      <c r="AL401" s="17"/>
      <c r="AM401" s="17"/>
      <c r="AN401" s="73"/>
      <c r="AO401" s="17"/>
      <c r="AP401" s="17"/>
      <c r="AQ401" s="17"/>
      <c r="AR401" s="17"/>
      <c r="AS401" s="17"/>
      <c r="AT401" s="17"/>
      <c r="AX401">
        <v>1</v>
      </c>
    </row>
    <row r="402" spans="1:50" ht="24" customHeight="1">
      <c r="A402" s="42">
        <v>398</v>
      </c>
      <c r="B402" s="43">
        <v>42369</v>
      </c>
      <c r="C402" s="44"/>
      <c r="D402" s="44" t="s">
        <v>82</v>
      </c>
      <c r="E402" s="44">
        <v>2</v>
      </c>
      <c r="F402" s="44"/>
      <c r="G402" s="23"/>
      <c r="H402" s="44" t="s">
        <v>70</v>
      </c>
      <c r="I402" s="59"/>
      <c r="J402" s="25"/>
      <c r="K402" s="63"/>
      <c r="L402" s="64"/>
      <c r="M402" s="64"/>
      <c r="N402" s="65">
        <f t="shared" si="10"/>
        <v>0</v>
      </c>
      <c r="O402" s="64"/>
      <c r="P402" s="64"/>
      <c r="Q402" s="64"/>
      <c r="R402" s="65">
        <f t="shared" si="11"/>
        <v>0</v>
      </c>
      <c r="S402" s="64"/>
      <c r="T402" s="64"/>
      <c r="U402" s="64"/>
      <c r="V402" s="65">
        <f t="shared" si="12"/>
        <v>0</v>
      </c>
      <c r="W402" s="64">
        <f t="shared" si="13"/>
        <v>0</v>
      </c>
      <c r="X402" s="64" t="str">
        <f t="shared" si="14"/>
        <v/>
      </c>
      <c r="Y402" s="64" t="str">
        <f t="shared" si="15"/>
        <v/>
      </c>
      <c r="Z402" s="64" t="str">
        <f t="shared" si="16"/>
        <v/>
      </c>
      <c r="AA402" s="64" t="str">
        <f t="shared" si="17"/>
        <v/>
      </c>
      <c r="AB402" s="64" t="str">
        <f t="shared" si="18"/>
        <v/>
      </c>
      <c r="AC402" s="64" t="str">
        <f t="shared" si="19"/>
        <v/>
      </c>
      <c r="AD402" s="48"/>
      <c r="AE402" s="48"/>
      <c r="AF402" s="48"/>
      <c r="AG402" s="48"/>
      <c r="AH402" s="48"/>
      <c r="AI402" s="35"/>
      <c r="AJ402" s="49" t="s">
        <v>57</v>
      </c>
      <c r="AK402" s="72"/>
      <c r="AL402" s="17"/>
      <c r="AM402" s="17"/>
      <c r="AN402" s="73"/>
      <c r="AO402" s="17"/>
      <c r="AP402" s="17"/>
      <c r="AQ402" s="17"/>
      <c r="AR402" s="17"/>
      <c r="AS402" s="17"/>
      <c r="AT402" s="17"/>
      <c r="AX402">
        <v>1</v>
      </c>
    </row>
    <row r="403" spans="1:50" ht="24" customHeight="1">
      <c r="A403" s="42">
        <v>399</v>
      </c>
      <c r="B403" s="43">
        <v>42369</v>
      </c>
      <c r="C403" s="44"/>
      <c r="D403" s="44" t="s">
        <v>82</v>
      </c>
      <c r="E403" s="44">
        <v>1</v>
      </c>
      <c r="F403" s="44"/>
      <c r="G403" s="23"/>
      <c r="H403" s="44" t="s">
        <v>70</v>
      </c>
      <c r="I403" s="59"/>
      <c r="J403" s="25"/>
      <c r="K403" s="63"/>
      <c r="L403" s="64"/>
      <c r="M403" s="64"/>
      <c r="N403" s="65">
        <f t="shared" si="10"/>
        <v>0</v>
      </c>
      <c r="O403" s="64"/>
      <c r="P403" s="64"/>
      <c r="Q403" s="64"/>
      <c r="R403" s="65">
        <f t="shared" si="11"/>
        <v>0</v>
      </c>
      <c r="S403" s="64"/>
      <c r="T403" s="64"/>
      <c r="U403" s="64"/>
      <c r="V403" s="65">
        <f t="shared" si="12"/>
        <v>0</v>
      </c>
      <c r="W403" s="64">
        <f t="shared" si="13"/>
        <v>0</v>
      </c>
      <c r="X403" s="64" t="str">
        <f t="shared" si="14"/>
        <v/>
      </c>
      <c r="Y403" s="64" t="str">
        <f t="shared" si="15"/>
        <v/>
      </c>
      <c r="Z403" s="64" t="str">
        <f t="shared" si="16"/>
        <v/>
      </c>
      <c r="AA403" s="64" t="str">
        <f t="shared" si="17"/>
        <v/>
      </c>
      <c r="AB403" s="64" t="str">
        <f t="shared" si="18"/>
        <v/>
      </c>
      <c r="AC403" s="64" t="str">
        <f t="shared" si="19"/>
        <v/>
      </c>
      <c r="AD403" s="48"/>
      <c r="AE403" s="48"/>
      <c r="AF403" s="48"/>
      <c r="AG403" s="48"/>
      <c r="AH403" s="48"/>
      <c r="AI403" s="35"/>
      <c r="AJ403" s="49" t="s">
        <v>57</v>
      </c>
      <c r="AK403" s="72"/>
      <c r="AL403" s="17"/>
      <c r="AM403" s="17"/>
      <c r="AN403" s="73"/>
      <c r="AO403" s="17"/>
      <c r="AP403" s="17"/>
      <c r="AQ403" s="17"/>
      <c r="AR403" s="17"/>
      <c r="AS403" s="17"/>
      <c r="AT403" s="17"/>
      <c r="AX403">
        <v>1</v>
      </c>
    </row>
    <row r="404" spans="1:50" ht="24" customHeight="1">
      <c r="A404" s="42">
        <v>400</v>
      </c>
      <c r="B404" s="43">
        <v>42369</v>
      </c>
      <c r="C404" s="44"/>
      <c r="D404" s="44" t="s">
        <v>82</v>
      </c>
      <c r="E404" s="44">
        <v>2</v>
      </c>
      <c r="F404" s="44"/>
      <c r="G404" s="23"/>
      <c r="H404" s="44" t="s">
        <v>70</v>
      </c>
      <c r="I404" s="59"/>
      <c r="J404" s="25"/>
      <c r="K404" s="63"/>
      <c r="L404" s="64"/>
      <c r="M404" s="64"/>
      <c r="N404" s="65">
        <f t="shared" si="10"/>
        <v>0</v>
      </c>
      <c r="O404" s="64"/>
      <c r="P404" s="64"/>
      <c r="Q404" s="64"/>
      <c r="R404" s="65">
        <f t="shared" si="11"/>
        <v>0</v>
      </c>
      <c r="S404" s="64"/>
      <c r="T404" s="64"/>
      <c r="U404" s="64"/>
      <c r="V404" s="65">
        <f t="shared" si="12"/>
        <v>0</v>
      </c>
      <c r="W404" s="64">
        <f t="shared" si="13"/>
        <v>0</v>
      </c>
      <c r="X404" s="64" t="str">
        <f t="shared" si="14"/>
        <v/>
      </c>
      <c r="Y404" s="64" t="str">
        <f t="shared" si="15"/>
        <v/>
      </c>
      <c r="Z404" s="64" t="str">
        <f t="shared" si="16"/>
        <v/>
      </c>
      <c r="AA404" s="64" t="str">
        <f t="shared" si="17"/>
        <v/>
      </c>
      <c r="AB404" s="64" t="str">
        <f t="shared" si="18"/>
        <v/>
      </c>
      <c r="AC404" s="64" t="str">
        <f t="shared" si="19"/>
        <v/>
      </c>
      <c r="AD404" s="48"/>
      <c r="AE404" s="48"/>
      <c r="AF404" s="48"/>
      <c r="AG404" s="48"/>
      <c r="AH404" s="48"/>
      <c r="AI404" s="35"/>
      <c r="AJ404" s="49" t="s">
        <v>57</v>
      </c>
      <c r="AK404" s="72"/>
      <c r="AL404" s="17"/>
      <c r="AM404" s="17"/>
      <c r="AN404" s="73"/>
      <c r="AO404" s="17"/>
      <c r="AP404" s="17"/>
      <c r="AQ404" s="17"/>
      <c r="AR404" s="17"/>
      <c r="AS404" s="17"/>
      <c r="AT404" s="17"/>
      <c r="AX404">
        <v>1</v>
      </c>
    </row>
    <row r="405" spans="1:50" ht="24" customHeight="1">
      <c r="A405" s="42">
        <v>401</v>
      </c>
      <c r="B405" s="43">
        <v>42369</v>
      </c>
      <c r="C405" s="44"/>
      <c r="D405" s="44" t="s">
        <v>82</v>
      </c>
      <c r="E405" s="44">
        <v>1</v>
      </c>
      <c r="F405" s="44"/>
      <c r="G405" s="23"/>
      <c r="H405" s="44" t="s">
        <v>70</v>
      </c>
      <c r="I405" s="59"/>
      <c r="J405" s="25"/>
      <c r="K405" s="63"/>
      <c r="L405" s="64"/>
      <c r="M405" s="64"/>
      <c r="N405" s="65">
        <f t="shared" si="10"/>
        <v>0</v>
      </c>
      <c r="O405" s="64"/>
      <c r="P405" s="64"/>
      <c r="Q405" s="64"/>
      <c r="R405" s="65">
        <f t="shared" si="11"/>
        <v>0</v>
      </c>
      <c r="S405" s="64"/>
      <c r="T405" s="64"/>
      <c r="U405" s="64"/>
      <c r="V405" s="65">
        <f t="shared" si="12"/>
        <v>0</v>
      </c>
      <c r="W405" s="64">
        <f t="shared" si="13"/>
        <v>0</v>
      </c>
      <c r="X405" s="64" t="str">
        <f t="shared" si="14"/>
        <v/>
      </c>
      <c r="Y405" s="64" t="str">
        <f t="shared" si="15"/>
        <v/>
      </c>
      <c r="Z405" s="64" t="str">
        <f t="shared" si="16"/>
        <v/>
      </c>
      <c r="AA405" s="64" t="str">
        <f t="shared" si="17"/>
        <v/>
      </c>
      <c r="AB405" s="64" t="str">
        <f t="shared" si="18"/>
        <v/>
      </c>
      <c r="AC405" s="64" t="str">
        <f t="shared" si="19"/>
        <v/>
      </c>
      <c r="AD405" s="48"/>
      <c r="AE405" s="48"/>
      <c r="AF405" s="48"/>
      <c r="AG405" s="48"/>
      <c r="AH405" s="48"/>
      <c r="AI405" s="35"/>
      <c r="AJ405" s="49" t="s">
        <v>57</v>
      </c>
      <c r="AK405" s="72"/>
      <c r="AL405" s="17"/>
      <c r="AM405" s="17"/>
      <c r="AN405" s="73"/>
      <c r="AO405" s="17"/>
      <c r="AP405" s="17"/>
      <c r="AQ405" s="17"/>
      <c r="AR405" s="17"/>
      <c r="AS405" s="17"/>
      <c r="AT405" s="17"/>
      <c r="AX405">
        <v>1</v>
      </c>
    </row>
    <row r="406" spans="1:50" ht="24" customHeight="1">
      <c r="A406" s="42">
        <v>402</v>
      </c>
      <c r="B406" s="43">
        <v>42369</v>
      </c>
      <c r="C406" s="44"/>
      <c r="D406" s="44" t="s">
        <v>82</v>
      </c>
      <c r="E406" s="44">
        <v>2</v>
      </c>
      <c r="F406" s="44"/>
      <c r="G406" s="23"/>
      <c r="H406" s="44" t="s">
        <v>70</v>
      </c>
      <c r="I406" s="59"/>
      <c r="J406" s="25"/>
      <c r="K406" s="63"/>
      <c r="L406" s="64"/>
      <c r="M406" s="64"/>
      <c r="N406" s="65">
        <f t="shared" si="10"/>
        <v>0</v>
      </c>
      <c r="O406" s="64"/>
      <c r="P406" s="64"/>
      <c r="Q406" s="64"/>
      <c r="R406" s="65">
        <f t="shared" si="11"/>
        <v>0</v>
      </c>
      <c r="S406" s="64"/>
      <c r="T406" s="64"/>
      <c r="U406" s="64"/>
      <c r="V406" s="65">
        <f t="shared" si="12"/>
        <v>0</v>
      </c>
      <c r="W406" s="64">
        <f t="shared" si="13"/>
        <v>0</v>
      </c>
      <c r="X406" s="64" t="str">
        <f t="shared" si="14"/>
        <v/>
      </c>
      <c r="Y406" s="64" t="str">
        <f t="shared" si="15"/>
        <v/>
      </c>
      <c r="Z406" s="64" t="str">
        <f t="shared" si="16"/>
        <v/>
      </c>
      <c r="AA406" s="64" t="str">
        <f t="shared" si="17"/>
        <v/>
      </c>
      <c r="AB406" s="64" t="str">
        <f t="shared" si="18"/>
        <v/>
      </c>
      <c r="AC406" s="64" t="str">
        <f t="shared" si="19"/>
        <v/>
      </c>
      <c r="AD406" s="48"/>
      <c r="AE406" s="48"/>
      <c r="AF406" s="48"/>
      <c r="AG406" s="48"/>
      <c r="AH406" s="48"/>
      <c r="AI406" s="35"/>
      <c r="AJ406" s="49" t="s">
        <v>57</v>
      </c>
      <c r="AK406" s="72"/>
      <c r="AL406" s="17"/>
      <c r="AM406" s="17"/>
      <c r="AN406" s="73"/>
      <c r="AO406" s="17"/>
      <c r="AP406" s="17"/>
      <c r="AQ406" s="17"/>
      <c r="AR406" s="17"/>
      <c r="AS406" s="17"/>
      <c r="AT406" s="17"/>
      <c r="AX406">
        <v>1</v>
      </c>
    </row>
    <row r="407" spans="1:50" ht="24" customHeight="1">
      <c r="A407" s="42">
        <v>403</v>
      </c>
      <c r="B407" s="43">
        <v>42369</v>
      </c>
      <c r="C407" s="44"/>
      <c r="D407" s="44" t="s">
        <v>82</v>
      </c>
      <c r="E407" s="44">
        <v>1</v>
      </c>
      <c r="F407" s="44"/>
      <c r="G407" s="23"/>
      <c r="H407" s="44" t="s">
        <v>70</v>
      </c>
      <c r="I407" s="59"/>
      <c r="J407" s="25"/>
      <c r="K407" s="63"/>
      <c r="L407" s="64"/>
      <c r="M407" s="64"/>
      <c r="N407" s="65">
        <f t="shared" si="10"/>
        <v>0</v>
      </c>
      <c r="O407" s="64"/>
      <c r="P407" s="64"/>
      <c r="Q407" s="64"/>
      <c r="R407" s="65">
        <f t="shared" si="11"/>
        <v>0</v>
      </c>
      <c r="S407" s="64"/>
      <c r="T407" s="64"/>
      <c r="U407" s="64"/>
      <c r="V407" s="65">
        <f t="shared" si="12"/>
        <v>0</v>
      </c>
      <c r="W407" s="64">
        <f t="shared" si="13"/>
        <v>0</v>
      </c>
      <c r="X407" s="64" t="str">
        <f t="shared" si="14"/>
        <v/>
      </c>
      <c r="Y407" s="64" t="str">
        <f t="shared" si="15"/>
        <v/>
      </c>
      <c r="Z407" s="64" t="str">
        <f t="shared" si="16"/>
        <v/>
      </c>
      <c r="AA407" s="64" t="str">
        <f t="shared" si="17"/>
        <v/>
      </c>
      <c r="AB407" s="64" t="str">
        <f t="shared" si="18"/>
        <v/>
      </c>
      <c r="AC407" s="64" t="str">
        <f t="shared" si="19"/>
        <v/>
      </c>
      <c r="AD407" s="48"/>
      <c r="AE407" s="48"/>
      <c r="AF407" s="48"/>
      <c r="AG407" s="48"/>
      <c r="AH407" s="48"/>
      <c r="AI407" s="35"/>
      <c r="AJ407" s="49" t="s">
        <v>57</v>
      </c>
      <c r="AK407" s="72"/>
      <c r="AL407" s="17"/>
      <c r="AM407" s="17"/>
      <c r="AN407" s="73"/>
      <c r="AO407" s="17"/>
      <c r="AP407" s="17"/>
      <c r="AQ407" s="17"/>
      <c r="AR407" s="17"/>
      <c r="AS407" s="17"/>
      <c r="AT407" s="17"/>
      <c r="AX407">
        <v>1</v>
      </c>
    </row>
    <row r="408" spans="1:50" ht="24" customHeight="1">
      <c r="A408" s="42">
        <v>404</v>
      </c>
      <c r="B408" s="43">
        <v>42369</v>
      </c>
      <c r="C408" s="44"/>
      <c r="D408" s="44" t="s">
        <v>82</v>
      </c>
      <c r="E408" s="44">
        <v>2</v>
      </c>
      <c r="F408" s="44"/>
      <c r="G408" s="23"/>
      <c r="H408" s="44" t="s">
        <v>70</v>
      </c>
      <c r="I408" s="59"/>
      <c r="J408" s="25"/>
      <c r="K408" s="63"/>
      <c r="L408" s="64"/>
      <c r="M408" s="64"/>
      <c r="N408" s="65">
        <f t="shared" si="10"/>
        <v>0</v>
      </c>
      <c r="O408" s="64"/>
      <c r="P408" s="64"/>
      <c r="Q408" s="64"/>
      <c r="R408" s="65">
        <f t="shared" si="11"/>
        <v>0</v>
      </c>
      <c r="S408" s="64"/>
      <c r="T408" s="64"/>
      <c r="U408" s="64"/>
      <c r="V408" s="65">
        <f t="shared" si="12"/>
        <v>0</v>
      </c>
      <c r="W408" s="64">
        <f t="shared" si="13"/>
        <v>0</v>
      </c>
      <c r="X408" s="64" t="str">
        <f t="shared" si="14"/>
        <v/>
      </c>
      <c r="Y408" s="64" t="str">
        <f t="shared" si="15"/>
        <v/>
      </c>
      <c r="Z408" s="64" t="str">
        <f t="shared" si="16"/>
        <v/>
      </c>
      <c r="AA408" s="64" t="str">
        <f t="shared" si="17"/>
        <v/>
      </c>
      <c r="AB408" s="64" t="str">
        <f t="shared" si="18"/>
        <v/>
      </c>
      <c r="AC408" s="64" t="str">
        <f t="shared" si="19"/>
        <v/>
      </c>
      <c r="AD408" s="48"/>
      <c r="AE408" s="48"/>
      <c r="AF408" s="48"/>
      <c r="AG408" s="48"/>
      <c r="AH408" s="48"/>
      <c r="AI408" s="35"/>
      <c r="AJ408" s="49" t="s">
        <v>57</v>
      </c>
      <c r="AK408" s="72"/>
      <c r="AL408" s="17"/>
      <c r="AM408" s="17"/>
      <c r="AN408" s="73"/>
      <c r="AO408" s="17"/>
      <c r="AP408" s="17"/>
      <c r="AQ408" s="17"/>
      <c r="AR408" s="17"/>
      <c r="AS408" s="17"/>
      <c r="AT408" s="17"/>
      <c r="AX408">
        <v>1</v>
      </c>
    </row>
    <row r="409" spans="1:50" ht="24" customHeight="1">
      <c r="A409" s="42">
        <v>405</v>
      </c>
      <c r="B409" s="43">
        <v>42369</v>
      </c>
      <c r="C409" s="44"/>
      <c r="D409" s="44" t="s">
        <v>82</v>
      </c>
      <c r="E409" s="44">
        <v>1</v>
      </c>
      <c r="F409" s="44"/>
      <c r="G409" s="23"/>
      <c r="H409" s="44" t="s">
        <v>70</v>
      </c>
      <c r="I409" s="59"/>
      <c r="J409" s="25"/>
      <c r="K409" s="63"/>
      <c r="L409" s="64"/>
      <c r="M409" s="64"/>
      <c r="N409" s="65">
        <f t="shared" si="10"/>
        <v>0</v>
      </c>
      <c r="O409" s="64"/>
      <c r="P409" s="64"/>
      <c r="Q409" s="64"/>
      <c r="R409" s="65">
        <f t="shared" si="11"/>
        <v>0</v>
      </c>
      <c r="S409" s="64"/>
      <c r="T409" s="64"/>
      <c r="U409" s="64"/>
      <c r="V409" s="65">
        <f t="shared" si="12"/>
        <v>0</v>
      </c>
      <c r="W409" s="64">
        <f t="shared" si="13"/>
        <v>0</v>
      </c>
      <c r="X409" s="64" t="str">
        <f t="shared" si="14"/>
        <v/>
      </c>
      <c r="Y409" s="64" t="str">
        <f t="shared" si="15"/>
        <v/>
      </c>
      <c r="Z409" s="64" t="str">
        <f t="shared" si="16"/>
        <v/>
      </c>
      <c r="AA409" s="64" t="str">
        <f t="shared" si="17"/>
        <v/>
      </c>
      <c r="AB409" s="64" t="str">
        <f t="shared" si="18"/>
        <v/>
      </c>
      <c r="AC409" s="64" t="str">
        <f t="shared" si="19"/>
        <v/>
      </c>
      <c r="AD409" s="48"/>
      <c r="AE409" s="48"/>
      <c r="AF409" s="48"/>
      <c r="AG409" s="48"/>
      <c r="AH409" s="48"/>
      <c r="AI409" s="35"/>
      <c r="AJ409" s="49" t="s">
        <v>57</v>
      </c>
      <c r="AK409" s="72"/>
      <c r="AL409" s="17"/>
      <c r="AM409" s="17"/>
      <c r="AN409" s="73"/>
      <c r="AO409" s="17"/>
      <c r="AP409" s="17"/>
      <c r="AQ409" s="17"/>
      <c r="AR409" s="17"/>
      <c r="AS409" s="17"/>
      <c r="AT409" s="17"/>
      <c r="AX409">
        <v>1</v>
      </c>
    </row>
    <row r="410" spans="1:50" ht="24" customHeight="1">
      <c r="A410" s="42">
        <v>406</v>
      </c>
      <c r="B410" s="43">
        <v>42369</v>
      </c>
      <c r="C410" s="44"/>
      <c r="D410" s="44" t="s">
        <v>82</v>
      </c>
      <c r="E410" s="44">
        <v>2</v>
      </c>
      <c r="F410" s="44"/>
      <c r="G410" s="23"/>
      <c r="H410" s="44" t="s">
        <v>70</v>
      </c>
      <c r="I410" s="59"/>
      <c r="J410" s="25"/>
      <c r="K410" s="63"/>
      <c r="L410" s="64"/>
      <c r="M410" s="64"/>
      <c r="N410" s="65">
        <f t="shared" si="10"/>
        <v>0</v>
      </c>
      <c r="O410" s="64"/>
      <c r="P410" s="64"/>
      <c r="Q410" s="64"/>
      <c r="R410" s="65">
        <f t="shared" si="11"/>
        <v>0</v>
      </c>
      <c r="S410" s="64"/>
      <c r="T410" s="64"/>
      <c r="U410" s="64"/>
      <c r="V410" s="65">
        <f t="shared" si="12"/>
        <v>0</v>
      </c>
      <c r="W410" s="64">
        <f t="shared" si="13"/>
        <v>0</v>
      </c>
      <c r="X410" s="64" t="str">
        <f t="shared" si="14"/>
        <v/>
      </c>
      <c r="Y410" s="64" t="str">
        <f t="shared" si="15"/>
        <v/>
      </c>
      <c r="Z410" s="64" t="str">
        <f t="shared" si="16"/>
        <v/>
      </c>
      <c r="AA410" s="64" t="str">
        <f t="shared" si="17"/>
        <v/>
      </c>
      <c r="AB410" s="64" t="str">
        <f t="shared" si="18"/>
        <v/>
      </c>
      <c r="AC410" s="64" t="str">
        <f t="shared" si="19"/>
        <v/>
      </c>
      <c r="AD410" s="48"/>
      <c r="AE410" s="48"/>
      <c r="AF410" s="48"/>
      <c r="AG410" s="48"/>
      <c r="AH410" s="48"/>
      <c r="AI410" s="35"/>
      <c r="AJ410" s="49" t="s">
        <v>57</v>
      </c>
      <c r="AK410" s="72"/>
      <c r="AL410" s="17"/>
      <c r="AM410" s="17"/>
      <c r="AN410" s="73"/>
      <c r="AO410" s="17"/>
      <c r="AP410" s="17"/>
      <c r="AQ410" s="17"/>
      <c r="AR410" s="17"/>
      <c r="AS410" s="17"/>
      <c r="AT410" s="17"/>
      <c r="AX410">
        <v>1</v>
      </c>
    </row>
    <row r="411" spans="1:50" ht="24" customHeight="1">
      <c r="A411" s="42">
        <v>407</v>
      </c>
      <c r="B411" s="43">
        <v>42369</v>
      </c>
      <c r="C411" s="44"/>
      <c r="D411" s="44" t="s">
        <v>82</v>
      </c>
      <c r="E411" s="44">
        <v>1</v>
      </c>
      <c r="F411" s="44"/>
      <c r="G411" s="23"/>
      <c r="H411" s="44" t="s">
        <v>70</v>
      </c>
      <c r="I411" s="59"/>
      <c r="J411" s="25"/>
      <c r="K411" s="63"/>
      <c r="L411" s="64"/>
      <c r="M411" s="64"/>
      <c r="N411" s="65">
        <f t="shared" si="10"/>
        <v>0</v>
      </c>
      <c r="O411" s="64"/>
      <c r="P411" s="64"/>
      <c r="Q411" s="64"/>
      <c r="R411" s="65">
        <f t="shared" si="11"/>
        <v>0</v>
      </c>
      <c r="S411" s="64"/>
      <c r="T411" s="64"/>
      <c r="U411" s="64"/>
      <c r="V411" s="65">
        <f t="shared" si="12"/>
        <v>0</v>
      </c>
      <c r="W411" s="64">
        <f t="shared" si="13"/>
        <v>0</v>
      </c>
      <c r="X411" s="64" t="str">
        <f t="shared" si="14"/>
        <v/>
      </c>
      <c r="Y411" s="64" t="str">
        <f t="shared" si="15"/>
        <v/>
      </c>
      <c r="Z411" s="64" t="str">
        <f t="shared" si="16"/>
        <v/>
      </c>
      <c r="AA411" s="64" t="str">
        <f t="shared" si="17"/>
        <v/>
      </c>
      <c r="AB411" s="64" t="str">
        <f t="shared" si="18"/>
        <v/>
      </c>
      <c r="AC411" s="64" t="str">
        <f t="shared" si="19"/>
        <v/>
      </c>
      <c r="AD411" s="48"/>
      <c r="AE411" s="48"/>
      <c r="AF411" s="48"/>
      <c r="AG411" s="48"/>
      <c r="AH411" s="48"/>
      <c r="AI411" s="35"/>
      <c r="AJ411" s="49" t="s">
        <v>57</v>
      </c>
      <c r="AK411" s="72"/>
      <c r="AL411" s="17"/>
      <c r="AM411" s="17"/>
      <c r="AN411" s="73"/>
      <c r="AO411" s="17"/>
      <c r="AP411" s="17"/>
      <c r="AQ411" s="17"/>
      <c r="AR411" s="17"/>
      <c r="AS411" s="17"/>
      <c r="AT411" s="17"/>
      <c r="AX411">
        <v>1</v>
      </c>
    </row>
    <row r="412" spans="1:50" ht="24" customHeight="1">
      <c r="A412" s="42">
        <v>408</v>
      </c>
      <c r="B412" s="43">
        <v>42369</v>
      </c>
      <c r="C412" s="44"/>
      <c r="D412" s="44" t="s">
        <v>82</v>
      </c>
      <c r="E412" s="44">
        <v>2</v>
      </c>
      <c r="F412" s="44"/>
      <c r="G412" s="23"/>
      <c r="H412" s="44" t="s">
        <v>70</v>
      </c>
      <c r="I412" s="59"/>
      <c r="J412" s="25"/>
      <c r="K412" s="63"/>
      <c r="L412" s="64"/>
      <c r="M412" s="64"/>
      <c r="N412" s="65">
        <f t="shared" si="10"/>
        <v>0</v>
      </c>
      <c r="O412" s="64"/>
      <c r="P412" s="64"/>
      <c r="Q412" s="64"/>
      <c r="R412" s="65">
        <f t="shared" si="11"/>
        <v>0</v>
      </c>
      <c r="S412" s="64"/>
      <c r="T412" s="64"/>
      <c r="U412" s="64"/>
      <c r="V412" s="65">
        <f t="shared" si="12"/>
        <v>0</v>
      </c>
      <c r="W412" s="64">
        <f t="shared" si="13"/>
        <v>0</v>
      </c>
      <c r="X412" s="64" t="str">
        <f t="shared" si="14"/>
        <v/>
      </c>
      <c r="Y412" s="64" t="str">
        <f t="shared" si="15"/>
        <v/>
      </c>
      <c r="Z412" s="64" t="str">
        <f t="shared" si="16"/>
        <v/>
      </c>
      <c r="AA412" s="64" t="str">
        <f t="shared" si="17"/>
        <v/>
      </c>
      <c r="AB412" s="64" t="str">
        <f t="shared" si="18"/>
        <v/>
      </c>
      <c r="AC412" s="64" t="str">
        <f t="shared" si="19"/>
        <v/>
      </c>
      <c r="AD412" s="48"/>
      <c r="AE412" s="48"/>
      <c r="AF412" s="48"/>
      <c r="AG412" s="48"/>
      <c r="AH412" s="48"/>
      <c r="AI412" s="35"/>
      <c r="AJ412" s="49" t="s">
        <v>57</v>
      </c>
      <c r="AK412" s="72"/>
      <c r="AL412" s="17"/>
      <c r="AM412" s="17"/>
      <c r="AN412" s="73"/>
      <c r="AO412" s="17"/>
      <c r="AP412" s="17"/>
      <c r="AQ412" s="17"/>
      <c r="AR412" s="17"/>
      <c r="AS412" s="17"/>
      <c r="AT412" s="17"/>
      <c r="AX412">
        <v>1</v>
      </c>
    </row>
    <row r="413" spans="1:50" ht="24" customHeight="1">
      <c r="A413" s="42">
        <v>409</v>
      </c>
      <c r="B413" s="43">
        <v>42369</v>
      </c>
      <c r="C413" s="44"/>
      <c r="D413" s="44" t="s">
        <v>82</v>
      </c>
      <c r="E413" s="44">
        <v>1</v>
      </c>
      <c r="F413" s="44"/>
      <c r="G413" s="23"/>
      <c r="H413" s="44" t="s">
        <v>70</v>
      </c>
      <c r="I413" s="59"/>
      <c r="J413" s="25"/>
      <c r="K413" s="63"/>
      <c r="L413" s="64"/>
      <c r="M413" s="64"/>
      <c r="N413" s="65">
        <f t="shared" si="10"/>
        <v>0</v>
      </c>
      <c r="O413" s="64"/>
      <c r="P413" s="64"/>
      <c r="Q413" s="64"/>
      <c r="R413" s="65">
        <f t="shared" si="11"/>
        <v>0</v>
      </c>
      <c r="S413" s="64"/>
      <c r="T413" s="64"/>
      <c r="U413" s="64"/>
      <c r="V413" s="65">
        <f t="shared" si="12"/>
        <v>0</v>
      </c>
      <c r="W413" s="64">
        <f t="shared" si="13"/>
        <v>0</v>
      </c>
      <c r="X413" s="64" t="str">
        <f t="shared" si="14"/>
        <v/>
      </c>
      <c r="Y413" s="64" t="str">
        <f t="shared" si="15"/>
        <v/>
      </c>
      <c r="Z413" s="64" t="str">
        <f t="shared" si="16"/>
        <v/>
      </c>
      <c r="AA413" s="64" t="str">
        <f t="shared" si="17"/>
        <v/>
      </c>
      <c r="AB413" s="64" t="str">
        <f t="shared" si="18"/>
        <v/>
      </c>
      <c r="AC413" s="64" t="str">
        <f t="shared" si="19"/>
        <v/>
      </c>
      <c r="AD413" s="48"/>
      <c r="AE413" s="48"/>
      <c r="AF413" s="48"/>
      <c r="AG413" s="48"/>
      <c r="AH413" s="48"/>
      <c r="AI413" s="35"/>
      <c r="AJ413" s="49" t="s">
        <v>57</v>
      </c>
      <c r="AK413" s="72"/>
      <c r="AL413" s="17"/>
      <c r="AM413" s="17"/>
      <c r="AN413" s="73"/>
      <c r="AO413" s="17"/>
      <c r="AP413" s="17"/>
      <c r="AQ413" s="17"/>
      <c r="AR413" s="17"/>
      <c r="AS413" s="17"/>
      <c r="AT413" s="17"/>
      <c r="AX413">
        <v>1</v>
      </c>
    </row>
    <row r="414" spans="1:50" ht="24" customHeight="1">
      <c r="A414" s="42">
        <v>410</v>
      </c>
      <c r="B414" s="43">
        <v>42369</v>
      </c>
      <c r="C414" s="44"/>
      <c r="D414" s="44" t="s">
        <v>82</v>
      </c>
      <c r="E414" s="44">
        <v>2</v>
      </c>
      <c r="F414" s="44"/>
      <c r="G414" s="23"/>
      <c r="H414" s="44" t="s">
        <v>70</v>
      </c>
      <c r="I414" s="59"/>
      <c r="J414" s="25"/>
      <c r="K414" s="63"/>
      <c r="L414" s="64"/>
      <c r="M414" s="64"/>
      <c r="N414" s="65">
        <f t="shared" si="10"/>
        <v>0</v>
      </c>
      <c r="O414" s="64"/>
      <c r="P414" s="64"/>
      <c r="Q414" s="64"/>
      <c r="R414" s="65">
        <f t="shared" si="11"/>
        <v>0</v>
      </c>
      <c r="S414" s="64"/>
      <c r="T414" s="64"/>
      <c r="U414" s="64"/>
      <c r="V414" s="65">
        <f t="shared" si="12"/>
        <v>0</v>
      </c>
      <c r="W414" s="64">
        <f t="shared" si="13"/>
        <v>0</v>
      </c>
      <c r="X414" s="64" t="str">
        <f t="shared" si="14"/>
        <v/>
      </c>
      <c r="Y414" s="64" t="str">
        <f t="shared" si="15"/>
        <v/>
      </c>
      <c r="Z414" s="64" t="str">
        <f t="shared" si="16"/>
        <v/>
      </c>
      <c r="AA414" s="64" t="str">
        <f t="shared" si="17"/>
        <v/>
      </c>
      <c r="AB414" s="64" t="str">
        <f t="shared" si="18"/>
        <v/>
      </c>
      <c r="AC414" s="64" t="str">
        <f t="shared" si="19"/>
        <v/>
      </c>
      <c r="AD414" s="48"/>
      <c r="AE414" s="48"/>
      <c r="AF414" s="48"/>
      <c r="AG414" s="48"/>
      <c r="AH414" s="48"/>
      <c r="AI414" s="35"/>
      <c r="AJ414" s="49" t="s">
        <v>57</v>
      </c>
      <c r="AK414" s="72"/>
      <c r="AL414" s="17"/>
      <c r="AM414" s="17"/>
      <c r="AN414" s="73"/>
      <c r="AO414" s="17"/>
      <c r="AP414" s="17"/>
      <c r="AQ414" s="17"/>
      <c r="AR414" s="17"/>
      <c r="AS414" s="17"/>
      <c r="AT414" s="17"/>
      <c r="AX414">
        <v>1</v>
      </c>
    </row>
    <row r="415" spans="1:50" ht="24" customHeight="1">
      <c r="A415" s="42">
        <v>411</v>
      </c>
      <c r="B415" s="43">
        <v>42369</v>
      </c>
      <c r="C415" s="44"/>
      <c r="D415" s="44" t="s">
        <v>82</v>
      </c>
      <c r="E415" s="44">
        <v>1</v>
      </c>
      <c r="F415" s="44"/>
      <c r="G415" s="23"/>
      <c r="H415" s="44" t="s">
        <v>70</v>
      </c>
      <c r="I415" s="59"/>
      <c r="J415" s="25"/>
      <c r="K415" s="63"/>
      <c r="L415" s="64"/>
      <c r="M415" s="64"/>
      <c r="N415" s="65">
        <f t="shared" si="10"/>
        <v>0</v>
      </c>
      <c r="O415" s="64"/>
      <c r="P415" s="64"/>
      <c r="Q415" s="64"/>
      <c r="R415" s="65">
        <f t="shared" si="11"/>
        <v>0</v>
      </c>
      <c r="S415" s="64"/>
      <c r="T415" s="64"/>
      <c r="U415" s="64"/>
      <c r="V415" s="65">
        <f t="shared" si="12"/>
        <v>0</v>
      </c>
      <c r="W415" s="64">
        <f t="shared" si="13"/>
        <v>0</v>
      </c>
      <c r="X415" s="64" t="str">
        <f t="shared" si="14"/>
        <v/>
      </c>
      <c r="Y415" s="64" t="str">
        <f t="shared" si="15"/>
        <v/>
      </c>
      <c r="Z415" s="64" t="str">
        <f t="shared" si="16"/>
        <v/>
      </c>
      <c r="AA415" s="64" t="str">
        <f t="shared" si="17"/>
        <v/>
      </c>
      <c r="AB415" s="64" t="str">
        <f t="shared" si="18"/>
        <v/>
      </c>
      <c r="AC415" s="64" t="str">
        <f t="shared" si="19"/>
        <v/>
      </c>
      <c r="AD415" s="48"/>
      <c r="AE415" s="48"/>
      <c r="AF415" s="48"/>
      <c r="AG415" s="48"/>
      <c r="AH415" s="48"/>
      <c r="AI415" s="35"/>
      <c r="AJ415" s="49" t="s">
        <v>57</v>
      </c>
      <c r="AK415" s="72"/>
      <c r="AL415" s="17"/>
      <c r="AM415" s="17"/>
      <c r="AN415" s="73"/>
      <c r="AO415" s="17"/>
      <c r="AP415" s="17"/>
      <c r="AQ415" s="17"/>
      <c r="AR415" s="17"/>
      <c r="AS415" s="17"/>
      <c r="AT415" s="17"/>
      <c r="AX415">
        <v>1</v>
      </c>
    </row>
    <row r="416" spans="1:50" ht="24" customHeight="1">
      <c r="A416" s="42">
        <v>412</v>
      </c>
      <c r="B416" s="43">
        <v>42369</v>
      </c>
      <c r="C416" s="44"/>
      <c r="D416" s="44" t="s">
        <v>82</v>
      </c>
      <c r="E416" s="44">
        <v>2</v>
      </c>
      <c r="F416" s="44"/>
      <c r="G416" s="23"/>
      <c r="H416" s="44" t="s">
        <v>70</v>
      </c>
      <c r="I416" s="59"/>
      <c r="J416" s="25"/>
      <c r="K416" s="63"/>
      <c r="L416" s="64"/>
      <c r="M416" s="64"/>
      <c r="N416" s="65">
        <f t="shared" si="10"/>
        <v>0</v>
      </c>
      <c r="O416" s="64"/>
      <c r="P416" s="64"/>
      <c r="Q416" s="64"/>
      <c r="R416" s="65">
        <f t="shared" si="11"/>
        <v>0</v>
      </c>
      <c r="S416" s="64"/>
      <c r="T416" s="64"/>
      <c r="U416" s="64"/>
      <c r="V416" s="65">
        <f t="shared" si="12"/>
        <v>0</v>
      </c>
      <c r="W416" s="64">
        <f t="shared" si="13"/>
        <v>0</v>
      </c>
      <c r="X416" s="64" t="str">
        <f t="shared" si="14"/>
        <v/>
      </c>
      <c r="Y416" s="64" t="str">
        <f t="shared" si="15"/>
        <v/>
      </c>
      <c r="Z416" s="64" t="str">
        <f t="shared" si="16"/>
        <v/>
      </c>
      <c r="AA416" s="64" t="str">
        <f t="shared" si="17"/>
        <v/>
      </c>
      <c r="AB416" s="64" t="str">
        <f t="shared" si="18"/>
        <v/>
      </c>
      <c r="AC416" s="64" t="str">
        <f t="shared" si="19"/>
        <v/>
      </c>
      <c r="AD416" s="48"/>
      <c r="AE416" s="48"/>
      <c r="AF416" s="48"/>
      <c r="AG416" s="48"/>
      <c r="AH416" s="48"/>
      <c r="AI416" s="35"/>
      <c r="AJ416" s="49" t="s">
        <v>57</v>
      </c>
      <c r="AK416" s="72"/>
      <c r="AL416" s="17"/>
      <c r="AM416" s="17"/>
      <c r="AN416" s="73"/>
      <c r="AO416" s="17"/>
      <c r="AP416" s="17"/>
      <c r="AQ416" s="17"/>
      <c r="AR416" s="17"/>
      <c r="AS416" s="17"/>
      <c r="AT416" s="17"/>
      <c r="AX416">
        <v>1</v>
      </c>
    </row>
    <row r="417" spans="1:50" ht="24" customHeight="1">
      <c r="A417" s="42">
        <v>413</v>
      </c>
      <c r="B417" s="43">
        <v>42369</v>
      </c>
      <c r="C417" s="44"/>
      <c r="D417" s="44" t="s">
        <v>82</v>
      </c>
      <c r="E417" s="44">
        <v>1</v>
      </c>
      <c r="F417" s="44"/>
      <c r="G417" s="23"/>
      <c r="H417" s="44" t="s">
        <v>70</v>
      </c>
      <c r="I417" s="59"/>
      <c r="J417" s="25"/>
      <c r="K417" s="63"/>
      <c r="L417" s="64"/>
      <c r="M417" s="64"/>
      <c r="N417" s="65">
        <f t="shared" si="10"/>
        <v>0</v>
      </c>
      <c r="O417" s="64"/>
      <c r="P417" s="64"/>
      <c r="Q417" s="64"/>
      <c r="R417" s="65">
        <f t="shared" si="11"/>
        <v>0</v>
      </c>
      <c r="S417" s="64"/>
      <c r="T417" s="64"/>
      <c r="U417" s="64"/>
      <c r="V417" s="65">
        <f t="shared" si="12"/>
        <v>0</v>
      </c>
      <c r="W417" s="64">
        <f t="shared" si="13"/>
        <v>0</v>
      </c>
      <c r="X417" s="64" t="str">
        <f t="shared" si="14"/>
        <v/>
      </c>
      <c r="Y417" s="64" t="str">
        <f t="shared" si="15"/>
        <v/>
      </c>
      <c r="Z417" s="64" t="str">
        <f t="shared" si="16"/>
        <v/>
      </c>
      <c r="AA417" s="64" t="str">
        <f t="shared" si="17"/>
        <v/>
      </c>
      <c r="AB417" s="64" t="str">
        <f t="shared" si="18"/>
        <v/>
      </c>
      <c r="AC417" s="64" t="str">
        <f t="shared" si="19"/>
        <v/>
      </c>
      <c r="AD417" s="48"/>
      <c r="AE417" s="48"/>
      <c r="AF417" s="48"/>
      <c r="AG417" s="48"/>
      <c r="AH417" s="48"/>
      <c r="AI417" s="35"/>
      <c r="AJ417" s="49" t="s">
        <v>57</v>
      </c>
      <c r="AK417" s="72"/>
      <c r="AL417" s="17"/>
      <c r="AM417" s="17"/>
      <c r="AN417" s="73"/>
      <c r="AO417" s="17"/>
      <c r="AP417" s="17"/>
      <c r="AQ417" s="17"/>
      <c r="AR417" s="17"/>
      <c r="AS417" s="17"/>
      <c r="AT417" s="17"/>
      <c r="AX417">
        <v>1</v>
      </c>
    </row>
    <row r="418" spans="1:50" ht="24" customHeight="1">
      <c r="A418" s="42">
        <v>414</v>
      </c>
      <c r="B418" s="43">
        <v>42369</v>
      </c>
      <c r="C418" s="44"/>
      <c r="D418" s="44" t="s">
        <v>82</v>
      </c>
      <c r="E418" s="44">
        <v>2</v>
      </c>
      <c r="F418" s="44"/>
      <c r="G418" s="23"/>
      <c r="H418" s="44" t="s">
        <v>70</v>
      </c>
      <c r="I418" s="59"/>
      <c r="J418" s="25"/>
      <c r="K418" s="63"/>
      <c r="L418" s="64"/>
      <c r="M418" s="64"/>
      <c r="N418" s="65">
        <f t="shared" si="10"/>
        <v>0</v>
      </c>
      <c r="O418" s="64"/>
      <c r="P418" s="64"/>
      <c r="Q418" s="64"/>
      <c r="R418" s="65">
        <f t="shared" si="11"/>
        <v>0</v>
      </c>
      <c r="S418" s="64"/>
      <c r="T418" s="64"/>
      <c r="U418" s="64"/>
      <c r="V418" s="65">
        <f t="shared" si="12"/>
        <v>0</v>
      </c>
      <c r="W418" s="64">
        <f t="shared" si="13"/>
        <v>0</v>
      </c>
      <c r="X418" s="64" t="str">
        <f t="shared" si="14"/>
        <v/>
      </c>
      <c r="Y418" s="64" t="str">
        <f t="shared" si="15"/>
        <v/>
      </c>
      <c r="Z418" s="64" t="str">
        <f t="shared" si="16"/>
        <v/>
      </c>
      <c r="AA418" s="64" t="str">
        <f t="shared" si="17"/>
        <v/>
      </c>
      <c r="AB418" s="64" t="str">
        <f t="shared" si="18"/>
        <v/>
      </c>
      <c r="AC418" s="64" t="str">
        <f t="shared" si="19"/>
        <v/>
      </c>
      <c r="AD418" s="48"/>
      <c r="AE418" s="48"/>
      <c r="AF418" s="48"/>
      <c r="AG418" s="48"/>
      <c r="AH418" s="48"/>
      <c r="AI418" s="35"/>
      <c r="AJ418" s="49" t="s">
        <v>57</v>
      </c>
      <c r="AK418" s="72"/>
      <c r="AL418" s="17"/>
      <c r="AM418" s="17"/>
      <c r="AN418" s="73"/>
      <c r="AO418" s="17"/>
      <c r="AP418" s="17"/>
      <c r="AQ418" s="17"/>
      <c r="AR418" s="17"/>
      <c r="AS418" s="17"/>
      <c r="AT418" s="17"/>
      <c r="AX418">
        <v>1</v>
      </c>
    </row>
    <row r="419" spans="1:50" ht="24" customHeight="1">
      <c r="A419" s="42">
        <v>415</v>
      </c>
      <c r="B419" s="43">
        <v>42369</v>
      </c>
      <c r="C419" s="44"/>
      <c r="D419" s="44" t="s">
        <v>82</v>
      </c>
      <c r="E419" s="44">
        <v>1</v>
      </c>
      <c r="F419" s="44"/>
      <c r="G419" s="23"/>
      <c r="H419" s="44" t="s">
        <v>70</v>
      </c>
      <c r="I419" s="59"/>
      <c r="J419" s="25"/>
      <c r="K419" s="63"/>
      <c r="L419" s="64"/>
      <c r="M419" s="64"/>
      <c r="N419" s="65">
        <f t="shared" si="10"/>
        <v>0</v>
      </c>
      <c r="O419" s="64"/>
      <c r="P419" s="64"/>
      <c r="Q419" s="64"/>
      <c r="R419" s="65">
        <f t="shared" si="11"/>
        <v>0</v>
      </c>
      <c r="S419" s="64"/>
      <c r="T419" s="64"/>
      <c r="U419" s="64"/>
      <c r="V419" s="65">
        <f t="shared" si="12"/>
        <v>0</v>
      </c>
      <c r="W419" s="64">
        <f t="shared" si="13"/>
        <v>0</v>
      </c>
      <c r="X419" s="64" t="str">
        <f t="shared" si="14"/>
        <v/>
      </c>
      <c r="Y419" s="64" t="str">
        <f t="shared" si="15"/>
        <v/>
      </c>
      <c r="Z419" s="64" t="str">
        <f t="shared" si="16"/>
        <v/>
      </c>
      <c r="AA419" s="64" t="str">
        <f t="shared" si="17"/>
        <v/>
      </c>
      <c r="AB419" s="64" t="str">
        <f t="shared" si="18"/>
        <v/>
      </c>
      <c r="AC419" s="64" t="str">
        <f t="shared" si="19"/>
        <v/>
      </c>
      <c r="AD419" s="48"/>
      <c r="AE419" s="48"/>
      <c r="AF419" s="48"/>
      <c r="AG419" s="48"/>
      <c r="AH419" s="48"/>
      <c r="AI419" s="35"/>
      <c r="AJ419" s="49" t="s">
        <v>57</v>
      </c>
      <c r="AK419" s="72"/>
      <c r="AL419" s="17"/>
      <c r="AM419" s="17"/>
      <c r="AN419" s="73"/>
      <c r="AO419" s="17"/>
      <c r="AP419" s="17"/>
      <c r="AQ419" s="17"/>
      <c r="AR419" s="17"/>
      <c r="AS419" s="17"/>
      <c r="AT419" s="17"/>
      <c r="AX419">
        <v>1</v>
      </c>
    </row>
    <row r="420" spans="1:50" ht="24" customHeight="1">
      <c r="A420" s="42">
        <v>416</v>
      </c>
      <c r="B420" s="43">
        <v>42369</v>
      </c>
      <c r="C420" s="44"/>
      <c r="D420" s="44" t="s">
        <v>82</v>
      </c>
      <c r="E420" s="44">
        <v>2</v>
      </c>
      <c r="F420" s="44"/>
      <c r="G420" s="23"/>
      <c r="H420" s="44" t="s">
        <v>70</v>
      </c>
      <c r="I420" s="59"/>
      <c r="J420" s="25"/>
      <c r="K420" s="63"/>
      <c r="L420" s="64"/>
      <c r="M420" s="64"/>
      <c r="N420" s="65">
        <f t="shared" si="10"/>
        <v>0</v>
      </c>
      <c r="O420" s="64"/>
      <c r="P420" s="64"/>
      <c r="Q420" s="64"/>
      <c r="R420" s="65">
        <f t="shared" si="11"/>
        <v>0</v>
      </c>
      <c r="S420" s="64"/>
      <c r="T420" s="64"/>
      <c r="U420" s="64"/>
      <c r="V420" s="65">
        <f t="shared" si="12"/>
        <v>0</v>
      </c>
      <c r="W420" s="64">
        <f t="shared" si="13"/>
        <v>0</v>
      </c>
      <c r="X420" s="64" t="str">
        <f t="shared" si="14"/>
        <v/>
      </c>
      <c r="Y420" s="64" t="str">
        <f t="shared" si="15"/>
        <v/>
      </c>
      <c r="Z420" s="64" t="str">
        <f t="shared" si="16"/>
        <v/>
      </c>
      <c r="AA420" s="64" t="str">
        <f t="shared" si="17"/>
        <v/>
      </c>
      <c r="AB420" s="64" t="str">
        <f t="shared" si="18"/>
        <v/>
      </c>
      <c r="AC420" s="64" t="str">
        <f t="shared" si="19"/>
        <v/>
      </c>
      <c r="AD420" s="48"/>
      <c r="AE420" s="48"/>
      <c r="AF420" s="48"/>
      <c r="AG420" s="48"/>
      <c r="AH420" s="48"/>
      <c r="AI420" s="35"/>
      <c r="AJ420" s="49" t="s">
        <v>57</v>
      </c>
      <c r="AK420" s="72"/>
      <c r="AL420" s="17"/>
      <c r="AM420" s="17"/>
      <c r="AN420" s="73"/>
      <c r="AO420" s="17"/>
      <c r="AP420" s="17"/>
      <c r="AQ420" s="17"/>
      <c r="AR420" s="17"/>
      <c r="AS420" s="17"/>
      <c r="AT420" s="17"/>
      <c r="AX420">
        <v>1</v>
      </c>
    </row>
    <row r="421" spans="1:50" ht="24" customHeight="1">
      <c r="A421" s="42">
        <v>417</v>
      </c>
      <c r="B421" s="43">
        <v>42369</v>
      </c>
      <c r="C421" s="44"/>
      <c r="D421" s="44" t="s">
        <v>82</v>
      </c>
      <c r="E421" s="44">
        <v>1</v>
      </c>
      <c r="F421" s="44"/>
      <c r="G421" s="23"/>
      <c r="H421" s="44" t="s">
        <v>70</v>
      </c>
      <c r="I421" s="59"/>
      <c r="J421" s="25"/>
      <c r="K421" s="63"/>
      <c r="L421" s="64"/>
      <c r="M421" s="64"/>
      <c r="N421" s="65">
        <f t="shared" si="10"/>
        <v>0</v>
      </c>
      <c r="O421" s="64"/>
      <c r="P421" s="64"/>
      <c r="Q421" s="64"/>
      <c r="R421" s="65">
        <f t="shared" si="11"/>
        <v>0</v>
      </c>
      <c r="S421" s="64"/>
      <c r="T421" s="64"/>
      <c r="U421" s="64"/>
      <c r="V421" s="65">
        <f t="shared" si="12"/>
        <v>0</v>
      </c>
      <c r="W421" s="64">
        <f t="shared" si="13"/>
        <v>0</v>
      </c>
      <c r="X421" s="64" t="str">
        <f t="shared" si="14"/>
        <v/>
      </c>
      <c r="Y421" s="64" t="str">
        <f t="shared" si="15"/>
        <v/>
      </c>
      <c r="Z421" s="64" t="str">
        <f t="shared" si="16"/>
        <v/>
      </c>
      <c r="AA421" s="64" t="str">
        <f t="shared" si="17"/>
        <v/>
      </c>
      <c r="AB421" s="64" t="str">
        <f t="shared" si="18"/>
        <v/>
      </c>
      <c r="AC421" s="64" t="str">
        <f t="shared" si="19"/>
        <v/>
      </c>
      <c r="AD421" s="48"/>
      <c r="AE421" s="48"/>
      <c r="AF421" s="48"/>
      <c r="AG421" s="48"/>
      <c r="AH421" s="48"/>
      <c r="AI421" s="35"/>
      <c r="AJ421" s="49" t="s">
        <v>57</v>
      </c>
      <c r="AK421" s="72"/>
      <c r="AL421" s="17"/>
      <c r="AM421" s="17"/>
      <c r="AN421" s="73"/>
      <c r="AO421" s="17"/>
      <c r="AP421" s="17"/>
      <c r="AQ421" s="17"/>
      <c r="AR421" s="17"/>
      <c r="AS421" s="17"/>
      <c r="AT421" s="17"/>
      <c r="AX421">
        <v>1</v>
      </c>
    </row>
    <row r="422" spans="1:50" ht="24" customHeight="1">
      <c r="A422" s="42">
        <v>418</v>
      </c>
      <c r="B422" s="43">
        <v>42369</v>
      </c>
      <c r="C422" s="44"/>
      <c r="D422" s="44" t="s">
        <v>82</v>
      </c>
      <c r="E422" s="44">
        <v>2</v>
      </c>
      <c r="F422" s="44"/>
      <c r="G422" s="23"/>
      <c r="H422" s="44" t="s">
        <v>70</v>
      </c>
      <c r="I422" s="59"/>
      <c r="J422" s="25"/>
      <c r="K422" s="63"/>
      <c r="L422" s="64"/>
      <c r="M422" s="64"/>
      <c r="N422" s="65">
        <f t="shared" si="10"/>
        <v>0</v>
      </c>
      <c r="O422" s="64"/>
      <c r="P422" s="64"/>
      <c r="Q422" s="64"/>
      <c r="R422" s="65">
        <f t="shared" si="11"/>
        <v>0</v>
      </c>
      <c r="S422" s="64"/>
      <c r="T422" s="64"/>
      <c r="U422" s="64"/>
      <c r="V422" s="65">
        <f t="shared" si="12"/>
        <v>0</v>
      </c>
      <c r="W422" s="64">
        <f t="shared" si="13"/>
        <v>0</v>
      </c>
      <c r="X422" s="64" t="str">
        <f t="shared" si="14"/>
        <v/>
      </c>
      <c r="Y422" s="64" t="str">
        <f t="shared" si="15"/>
        <v/>
      </c>
      <c r="Z422" s="64" t="str">
        <f t="shared" si="16"/>
        <v/>
      </c>
      <c r="AA422" s="64" t="str">
        <f t="shared" si="17"/>
        <v/>
      </c>
      <c r="AB422" s="64" t="str">
        <f t="shared" si="18"/>
        <v/>
      </c>
      <c r="AC422" s="64" t="str">
        <f t="shared" si="19"/>
        <v/>
      </c>
      <c r="AD422" s="48"/>
      <c r="AE422" s="48"/>
      <c r="AF422" s="48"/>
      <c r="AG422" s="48"/>
      <c r="AH422" s="48"/>
      <c r="AI422" s="35"/>
      <c r="AJ422" s="49" t="s">
        <v>57</v>
      </c>
      <c r="AK422" s="72"/>
      <c r="AL422" s="17"/>
      <c r="AM422" s="17"/>
      <c r="AN422" s="73"/>
      <c r="AO422" s="17"/>
      <c r="AP422" s="17"/>
      <c r="AQ422" s="17"/>
      <c r="AR422" s="17"/>
      <c r="AS422" s="17"/>
      <c r="AT422" s="17"/>
      <c r="AX422">
        <v>1</v>
      </c>
    </row>
    <row r="423" spans="1:50" ht="24" customHeight="1">
      <c r="A423" s="42">
        <v>419</v>
      </c>
      <c r="B423" s="43">
        <v>42369</v>
      </c>
      <c r="C423" s="44"/>
      <c r="D423" s="44" t="s">
        <v>82</v>
      </c>
      <c r="E423" s="44">
        <v>1</v>
      </c>
      <c r="F423" s="44"/>
      <c r="G423" s="23"/>
      <c r="H423" s="44" t="s">
        <v>70</v>
      </c>
      <c r="I423" s="59"/>
      <c r="J423" s="25"/>
      <c r="K423" s="63"/>
      <c r="L423" s="64"/>
      <c r="M423" s="64"/>
      <c r="N423" s="65">
        <f t="shared" si="10"/>
        <v>0</v>
      </c>
      <c r="O423" s="64"/>
      <c r="P423" s="64"/>
      <c r="Q423" s="64"/>
      <c r="R423" s="65">
        <f t="shared" si="11"/>
        <v>0</v>
      </c>
      <c r="S423" s="64"/>
      <c r="T423" s="64"/>
      <c r="U423" s="64"/>
      <c r="V423" s="65">
        <f t="shared" si="12"/>
        <v>0</v>
      </c>
      <c r="W423" s="64">
        <f t="shared" si="13"/>
        <v>0</v>
      </c>
      <c r="X423" s="64" t="str">
        <f t="shared" si="14"/>
        <v/>
      </c>
      <c r="Y423" s="64" t="str">
        <f t="shared" si="15"/>
        <v/>
      </c>
      <c r="Z423" s="64" t="str">
        <f t="shared" si="16"/>
        <v/>
      </c>
      <c r="AA423" s="64" t="str">
        <f t="shared" si="17"/>
        <v/>
      </c>
      <c r="AB423" s="64" t="str">
        <f t="shared" si="18"/>
        <v/>
      </c>
      <c r="AC423" s="64" t="str">
        <f t="shared" si="19"/>
        <v/>
      </c>
      <c r="AD423" s="48"/>
      <c r="AE423" s="48"/>
      <c r="AF423" s="48"/>
      <c r="AG423" s="48"/>
      <c r="AH423" s="48"/>
      <c r="AI423" s="35"/>
      <c r="AJ423" s="49" t="s">
        <v>57</v>
      </c>
      <c r="AK423" s="72"/>
      <c r="AL423" s="17"/>
      <c r="AM423" s="17"/>
      <c r="AN423" s="73"/>
      <c r="AO423" s="17"/>
      <c r="AP423" s="17"/>
      <c r="AQ423" s="17"/>
      <c r="AR423" s="17"/>
      <c r="AS423" s="17"/>
      <c r="AT423" s="17"/>
      <c r="AX423">
        <v>1</v>
      </c>
    </row>
    <row r="424" spans="1:50" ht="24" customHeight="1">
      <c r="A424" s="42">
        <v>420</v>
      </c>
      <c r="B424" s="43">
        <v>42369</v>
      </c>
      <c r="C424" s="44"/>
      <c r="D424" s="44" t="s">
        <v>82</v>
      </c>
      <c r="E424" s="44">
        <v>2</v>
      </c>
      <c r="F424" s="44"/>
      <c r="G424" s="23"/>
      <c r="H424" s="44" t="s">
        <v>70</v>
      </c>
      <c r="I424" s="59"/>
      <c r="J424" s="25"/>
      <c r="K424" s="63"/>
      <c r="L424" s="64"/>
      <c r="M424" s="64"/>
      <c r="N424" s="65">
        <f t="shared" si="10"/>
        <v>0</v>
      </c>
      <c r="O424" s="64"/>
      <c r="P424" s="64"/>
      <c r="Q424" s="64"/>
      <c r="R424" s="65">
        <f t="shared" si="11"/>
        <v>0</v>
      </c>
      <c r="S424" s="64"/>
      <c r="T424" s="64"/>
      <c r="U424" s="64"/>
      <c r="V424" s="65">
        <f t="shared" si="12"/>
        <v>0</v>
      </c>
      <c r="W424" s="64">
        <f t="shared" si="13"/>
        <v>0</v>
      </c>
      <c r="X424" s="64" t="str">
        <f t="shared" si="14"/>
        <v/>
      </c>
      <c r="Y424" s="64" t="str">
        <f t="shared" si="15"/>
        <v/>
      </c>
      <c r="Z424" s="64" t="str">
        <f t="shared" si="16"/>
        <v/>
      </c>
      <c r="AA424" s="64" t="str">
        <f t="shared" si="17"/>
        <v/>
      </c>
      <c r="AB424" s="64" t="str">
        <f t="shared" si="18"/>
        <v/>
      </c>
      <c r="AC424" s="64" t="str">
        <f t="shared" si="19"/>
        <v/>
      </c>
      <c r="AD424" s="48"/>
      <c r="AE424" s="48"/>
      <c r="AF424" s="48"/>
      <c r="AG424" s="48"/>
      <c r="AH424" s="48"/>
      <c r="AI424" s="35"/>
      <c r="AJ424" s="49" t="s">
        <v>57</v>
      </c>
      <c r="AK424" s="72"/>
      <c r="AL424" s="17"/>
      <c r="AM424" s="17"/>
      <c r="AN424" s="73"/>
      <c r="AO424" s="17"/>
      <c r="AP424" s="17"/>
      <c r="AQ424" s="17"/>
      <c r="AR424" s="17"/>
      <c r="AS424" s="17"/>
      <c r="AT424" s="17"/>
      <c r="AX424">
        <v>1</v>
      </c>
    </row>
    <row r="425" spans="1:50" ht="24" customHeight="1">
      <c r="A425" s="42">
        <v>421</v>
      </c>
      <c r="B425" s="43">
        <v>42369</v>
      </c>
      <c r="C425" s="44"/>
      <c r="D425" s="44" t="s">
        <v>82</v>
      </c>
      <c r="E425" s="44">
        <v>1</v>
      </c>
      <c r="F425" s="44"/>
      <c r="G425" s="23"/>
      <c r="H425" s="44" t="s">
        <v>70</v>
      </c>
      <c r="I425" s="59"/>
      <c r="J425" s="25"/>
      <c r="K425" s="63"/>
      <c r="L425" s="64"/>
      <c r="M425" s="64"/>
      <c r="N425" s="65">
        <f t="shared" si="10"/>
        <v>0</v>
      </c>
      <c r="O425" s="64"/>
      <c r="P425" s="64"/>
      <c r="Q425" s="64"/>
      <c r="R425" s="65">
        <f t="shared" si="11"/>
        <v>0</v>
      </c>
      <c r="S425" s="64"/>
      <c r="T425" s="64"/>
      <c r="U425" s="64"/>
      <c r="V425" s="65">
        <f t="shared" si="12"/>
        <v>0</v>
      </c>
      <c r="W425" s="64">
        <f t="shared" si="13"/>
        <v>0</v>
      </c>
      <c r="X425" s="64" t="str">
        <f t="shared" si="14"/>
        <v/>
      </c>
      <c r="Y425" s="64" t="str">
        <f t="shared" si="15"/>
        <v/>
      </c>
      <c r="Z425" s="64" t="str">
        <f t="shared" si="16"/>
        <v/>
      </c>
      <c r="AA425" s="64" t="str">
        <f t="shared" si="17"/>
        <v/>
      </c>
      <c r="AB425" s="64" t="str">
        <f t="shared" si="18"/>
        <v/>
      </c>
      <c r="AC425" s="64" t="str">
        <f t="shared" si="19"/>
        <v/>
      </c>
      <c r="AD425" s="48"/>
      <c r="AE425" s="48"/>
      <c r="AF425" s="48"/>
      <c r="AG425" s="48"/>
      <c r="AH425" s="48"/>
      <c r="AI425" s="35"/>
      <c r="AJ425" s="49" t="s">
        <v>57</v>
      </c>
      <c r="AK425" s="72"/>
      <c r="AL425" s="17"/>
      <c r="AM425" s="17"/>
      <c r="AN425" s="73"/>
      <c r="AO425" s="17"/>
      <c r="AP425" s="17"/>
      <c r="AQ425" s="17"/>
      <c r="AR425" s="17"/>
      <c r="AS425" s="17"/>
      <c r="AT425" s="17"/>
      <c r="AX425">
        <v>1</v>
      </c>
    </row>
    <row r="426" spans="1:50" ht="24" customHeight="1">
      <c r="A426" s="42">
        <v>422</v>
      </c>
      <c r="B426" s="43">
        <v>42369</v>
      </c>
      <c r="C426" s="44"/>
      <c r="D426" s="44" t="s">
        <v>82</v>
      </c>
      <c r="E426" s="44">
        <v>2</v>
      </c>
      <c r="F426" s="44"/>
      <c r="G426" s="23"/>
      <c r="H426" s="44" t="s">
        <v>70</v>
      </c>
      <c r="I426" s="59"/>
      <c r="J426" s="25"/>
      <c r="K426" s="63"/>
      <c r="L426" s="64"/>
      <c r="M426" s="64"/>
      <c r="N426" s="65">
        <f t="shared" si="10"/>
        <v>0</v>
      </c>
      <c r="O426" s="64"/>
      <c r="P426" s="64"/>
      <c r="Q426" s="64"/>
      <c r="R426" s="65">
        <f t="shared" si="11"/>
        <v>0</v>
      </c>
      <c r="S426" s="64"/>
      <c r="T426" s="64"/>
      <c r="U426" s="64"/>
      <c r="V426" s="65">
        <f t="shared" si="12"/>
        <v>0</v>
      </c>
      <c r="W426" s="64">
        <f t="shared" si="13"/>
        <v>0</v>
      </c>
      <c r="X426" s="64" t="str">
        <f t="shared" si="14"/>
        <v/>
      </c>
      <c r="Y426" s="64" t="str">
        <f t="shared" si="15"/>
        <v/>
      </c>
      <c r="Z426" s="64" t="str">
        <f t="shared" si="16"/>
        <v/>
      </c>
      <c r="AA426" s="64" t="str">
        <f t="shared" si="17"/>
        <v/>
      </c>
      <c r="AB426" s="64" t="str">
        <f t="shared" si="18"/>
        <v/>
      </c>
      <c r="AC426" s="64" t="str">
        <f t="shared" si="19"/>
        <v/>
      </c>
      <c r="AD426" s="48"/>
      <c r="AE426" s="48"/>
      <c r="AF426" s="48"/>
      <c r="AG426" s="48"/>
      <c r="AH426" s="48"/>
      <c r="AI426" s="35"/>
      <c r="AJ426" s="49" t="s">
        <v>57</v>
      </c>
      <c r="AK426" s="72"/>
      <c r="AL426" s="17"/>
      <c r="AM426" s="17"/>
      <c r="AN426" s="73"/>
      <c r="AO426" s="17"/>
      <c r="AP426" s="17"/>
      <c r="AQ426" s="17"/>
      <c r="AR426" s="17"/>
      <c r="AS426" s="17"/>
      <c r="AT426" s="17"/>
      <c r="AX426">
        <v>1</v>
      </c>
    </row>
    <row r="427" spans="1:50" ht="24" customHeight="1">
      <c r="A427" s="42">
        <v>423</v>
      </c>
      <c r="B427" s="43">
        <v>42369</v>
      </c>
      <c r="C427" s="44"/>
      <c r="D427" s="44" t="s">
        <v>82</v>
      </c>
      <c r="E427" s="44">
        <v>1</v>
      </c>
      <c r="F427" s="44"/>
      <c r="G427" s="23"/>
      <c r="H427" s="44" t="s">
        <v>70</v>
      </c>
      <c r="I427" s="59"/>
      <c r="J427" s="25"/>
      <c r="K427" s="63"/>
      <c r="L427" s="64"/>
      <c r="M427" s="64"/>
      <c r="N427" s="65">
        <f t="shared" si="10"/>
        <v>0</v>
      </c>
      <c r="O427" s="64"/>
      <c r="P427" s="64"/>
      <c r="Q427" s="64"/>
      <c r="R427" s="65">
        <f t="shared" si="11"/>
        <v>0</v>
      </c>
      <c r="S427" s="64"/>
      <c r="T427" s="64"/>
      <c r="U427" s="64"/>
      <c r="V427" s="65">
        <f t="shared" si="12"/>
        <v>0</v>
      </c>
      <c r="W427" s="64">
        <f t="shared" si="13"/>
        <v>0</v>
      </c>
      <c r="X427" s="64" t="str">
        <f t="shared" si="14"/>
        <v/>
      </c>
      <c r="Y427" s="64" t="str">
        <f t="shared" si="15"/>
        <v/>
      </c>
      <c r="Z427" s="64" t="str">
        <f t="shared" si="16"/>
        <v/>
      </c>
      <c r="AA427" s="64" t="str">
        <f t="shared" si="17"/>
        <v/>
      </c>
      <c r="AB427" s="64" t="str">
        <f t="shared" si="18"/>
        <v/>
      </c>
      <c r="AC427" s="64" t="str">
        <f t="shared" si="19"/>
        <v/>
      </c>
      <c r="AD427" s="48"/>
      <c r="AE427" s="48"/>
      <c r="AF427" s="48"/>
      <c r="AG427" s="48"/>
      <c r="AH427" s="48"/>
      <c r="AI427" s="35"/>
      <c r="AJ427" s="49" t="s">
        <v>57</v>
      </c>
      <c r="AK427" s="72"/>
      <c r="AL427" s="17"/>
      <c r="AM427" s="17"/>
      <c r="AN427" s="73"/>
      <c r="AO427" s="17"/>
      <c r="AP427" s="17"/>
      <c r="AQ427" s="17"/>
      <c r="AR427" s="17"/>
      <c r="AS427" s="17"/>
      <c r="AT427" s="17"/>
      <c r="AX427">
        <v>1</v>
      </c>
    </row>
    <row r="428" spans="1:50" ht="24" customHeight="1">
      <c r="A428" s="42">
        <v>424</v>
      </c>
      <c r="B428" s="43">
        <v>42369</v>
      </c>
      <c r="C428" s="44"/>
      <c r="D428" s="44" t="s">
        <v>82</v>
      </c>
      <c r="E428" s="44">
        <v>2</v>
      </c>
      <c r="F428" s="44"/>
      <c r="G428" s="23"/>
      <c r="H428" s="44" t="s">
        <v>70</v>
      </c>
      <c r="I428" s="59"/>
      <c r="J428" s="25"/>
      <c r="K428" s="63"/>
      <c r="L428" s="64"/>
      <c r="M428" s="64"/>
      <c r="N428" s="65">
        <f t="shared" si="10"/>
        <v>0</v>
      </c>
      <c r="O428" s="64"/>
      <c r="P428" s="64"/>
      <c r="Q428" s="64"/>
      <c r="R428" s="65">
        <f t="shared" si="11"/>
        <v>0</v>
      </c>
      <c r="S428" s="64"/>
      <c r="T428" s="64"/>
      <c r="U428" s="64"/>
      <c r="V428" s="65">
        <f t="shared" si="12"/>
        <v>0</v>
      </c>
      <c r="W428" s="64">
        <f t="shared" si="13"/>
        <v>0</v>
      </c>
      <c r="X428" s="64" t="str">
        <f t="shared" si="14"/>
        <v/>
      </c>
      <c r="Y428" s="64" t="str">
        <f t="shared" si="15"/>
        <v/>
      </c>
      <c r="Z428" s="64" t="str">
        <f t="shared" si="16"/>
        <v/>
      </c>
      <c r="AA428" s="64" t="str">
        <f t="shared" si="17"/>
        <v/>
      </c>
      <c r="AB428" s="64" t="str">
        <f t="shared" si="18"/>
        <v/>
      </c>
      <c r="AC428" s="64" t="str">
        <f t="shared" si="19"/>
        <v/>
      </c>
      <c r="AD428" s="48"/>
      <c r="AE428" s="48"/>
      <c r="AF428" s="48"/>
      <c r="AG428" s="48"/>
      <c r="AH428" s="48"/>
      <c r="AI428" s="35"/>
      <c r="AJ428" s="49" t="s">
        <v>57</v>
      </c>
      <c r="AK428" s="72"/>
      <c r="AL428" s="17"/>
      <c r="AM428" s="17"/>
      <c r="AN428" s="73"/>
      <c r="AO428" s="17"/>
      <c r="AP428" s="17"/>
      <c r="AQ428" s="17"/>
      <c r="AR428" s="17"/>
      <c r="AS428" s="17"/>
      <c r="AT428" s="17"/>
      <c r="AX428">
        <v>1</v>
      </c>
    </row>
    <row r="429" spans="1:50" ht="24" customHeight="1">
      <c r="A429" s="42">
        <v>425</v>
      </c>
      <c r="B429" s="43">
        <v>42369</v>
      </c>
      <c r="C429" s="44"/>
      <c r="D429" s="44" t="s">
        <v>82</v>
      </c>
      <c r="E429" s="44">
        <v>1</v>
      </c>
      <c r="F429" s="44"/>
      <c r="G429" s="23"/>
      <c r="H429" s="44" t="s">
        <v>70</v>
      </c>
      <c r="I429" s="59"/>
      <c r="J429" s="25"/>
      <c r="K429" s="63"/>
      <c r="L429" s="64"/>
      <c r="M429" s="64"/>
      <c r="N429" s="65">
        <f t="shared" si="10"/>
        <v>0</v>
      </c>
      <c r="O429" s="64"/>
      <c r="P429" s="64"/>
      <c r="Q429" s="64"/>
      <c r="R429" s="65">
        <f t="shared" si="11"/>
        <v>0</v>
      </c>
      <c r="S429" s="64"/>
      <c r="T429" s="64"/>
      <c r="U429" s="64"/>
      <c r="V429" s="65">
        <f t="shared" si="12"/>
        <v>0</v>
      </c>
      <c r="W429" s="64">
        <f t="shared" si="13"/>
        <v>0</v>
      </c>
      <c r="X429" s="64" t="str">
        <f t="shared" si="14"/>
        <v/>
      </c>
      <c r="Y429" s="64" t="str">
        <f t="shared" si="15"/>
        <v/>
      </c>
      <c r="Z429" s="64" t="str">
        <f t="shared" si="16"/>
        <v/>
      </c>
      <c r="AA429" s="64" t="str">
        <f t="shared" si="17"/>
        <v/>
      </c>
      <c r="AB429" s="64" t="str">
        <f t="shared" si="18"/>
        <v/>
      </c>
      <c r="AC429" s="64" t="str">
        <f t="shared" si="19"/>
        <v/>
      </c>
      <c r="AD429" s="48"/>
      <c r="AE429" s="48"/>
      <c r="AF429" s="48"/>
      <c r="AG429" s="48"/>
      <c r="AH429" s="48"/>
      <c r="AI429" s="35"/>
      <c r="AJ429" s="49" t="s">
        <v>57</v>
      </c>
      <c r="AK429" s="72"/>
      <c r="AL429" s="17"/>
      <c r="AM429" s="17"/>
      <c r="AN429" s="73"/>
      <c r="AO429" s="17"/>
      <c r="AP429" s="17"/>
      <c r="AQ429" s="17"/>
      <c r="AR429" s="17"/>
      <c r="AS429" s="17"/>
      <c r="AT429" s="17"/>
      <c r="AX429">
        <v>1</v>
      </c>
    </row>
    <row r="430" spans="1:50" ht="24" customHeight="1">
      <c r="A430" s="42">
        <v>426</v>
      </c>
      <c r="B430" s="43">
        <v>42369</v>
      </c>
      <c r="C430" s="44"/>
      <c r="D430" s="44" t="s">
        <v>82</v>
      </c>
      <c r="E430" s="44">
        <v>2</v>
      </c>
      <c r="F430" s="44"/>
      <c r="G430" s="23"/>
      <c r="H430" s="44" t="s">
        <v>70</v>
      </c>
      <c r="I430" s="59"/>
      <c r="J430" s="25"/>
      <c r="K430" s="63"/>
      <c r="L430" s="64"/>
      <c r="M430" s="64"/>
      <c r="N430" s="65">
        <f t="shared" si="10"/>
        <v>0</v>
      </c>
      <c r="O430" s="64"/>
      <c r="P430" s="64"/>
      <c r="Q430" s="64"/>
      <c r="R430" s="65">
        <f t="shared" si="11"/>
        <v>0</v>
      </c>
      <c r="S430" s="64"/>
      <c r="T430" s="64"/>
      <c r="U430" s="64"/>
      <c r="V430" s="65">
        <f t="shared" si="12"/>
        <v>0</v>
      </c>
      <c r="W430" s="64">
        <f t="shared" si="13"/>
        <v>0</v>
      </c>
      <c r="X430" s="64" t="str">
        <f t="shared" si="14"/>
        <v/>
      </c>
      <c r="Y430" s="64" t="str">
        <f t="shared" si="15"/>
        <v/>
      </c>
      <c r="Z430" s="64" t="str">
        <f t="shared" si="16"/>
        <v/>
      </c>
      <c r="AA430" s="64" t="str">
        <f t="shared" si="17"/>
        <v/>
      </c>
      <c r="AB430" s="64" t="str">
        <f t="shared" si="18"/>
        <v/>
      </c>
      <c r="AC430" s="64" t="str">
        <f t="shared" si="19"/>
        <v/>
      </c>
      <c r="AD430" s="48"/>
      <c r="AE430" s="48"/>
      <c r="AF430" s="48"/>
      <c r="AG430" s="48"/>
      <c r="AH430" s="48"/>
      <c r="AI430" s="35"/>
      <c r="AJ430" s="49" t="s">
        <v>57</v>
      </c>
      <c r="AK430" s="72"/>
      <c r="AL430" s="17"/>
      <c r="AM430" s="17"/>
      <c r="AN430" s="73"/>
      <c r="AO430" s="17"/>
      <c r="AP430" s="17"/>
      <c r="AQ430" s="17"/>
      <c r="AR430" s="17"/>
      <c r="AS430" s="17"/>
      <c r="AT430" s="17"/>
      <c r="AX430">
        <v>1</v>
      </c>
    </row>
    <row r="431" spans="1:50" ht="24" customHeight="1">
      <c r="A431" s="42">
        <v>427</v>
      </c>
      <c r="B431" s="43">
        <v>42369</v>
      </c>
      <c r="C431" s="44"/>
      <c r="D431" s="44" t="s">
        <v>82</v>
      </c>
      <c r="E431" s="44">
        <v>1</v>
      </c>
      <c r="F431" s="44"/>
      <c r="G431" s="23"/>
      <c r="H431" s="44" t="s">
        <v>70</v>
      </c>
      <c r="I431" s="59"/>
      <c r="J431" s="25"/>
      <c r="K431" s="63"/>
      <c r="L431" s="64"/>
      <c r="M431" s="64"/>
      <c r="N431" s="65">
        <f t="shared" si="10"/>
        <v>0</v>
      </c>
      <c r="O431" s="64"/>
      <c r="P431" s="64"/>
      <c r="Q431" s="64"/>
      <c r="R431" s="65">
        <f t="shared" si="11"/>
        <v>0</v>
      </c>
      <c r="S431" s="64"/>
      <c r="T431" s="64"/>
      <c r="U431" s="64"/>
      <c r="V431" s="65">
        <f t="shared" si="12"/>
        <v>0</v>
      </c>
      <c r="W431" s="64">
        <f t="shared" si="13"/>
        <v>0</v>
      </c>
      <c r="X431" s="64" t="str">
        <f t="shared" si="14"/>
        <v/>
      </c>
      <c r="Y431" s="64" t="str">
        <f t="shared" si="15"/>
        <v/>
      </c>
      <c r="Z431" s="64" t="str">
        <f t="shared" si="16"/>
        <v/>
      </c>
      <c r="AA431" s="64" t="str">
        <f t="shared" si="17"/>
        <v/>
      </c>
      <c r="AB431" s="64" t="str">
        <f t="shared" si="18"/>
        <v/>
      </c>
      <c r="AC431" s="64" t="str">
        <f t="shared" si="19"/>
        <v/>
      </c>
      <c r="AD431" s="48"/>
      <c r="AE431" s="48"/>
      <c r="AF431" s="48"/>
      <c r="AG431" s="48"/>
      <c r="AH431" s="48"/>
      <c r="AI431" s="35"/>
      <c r="AJ431" s="49" t="s">
        <v>57</v>
      </c>
      <c r="AK431" s="72"/>
      <c r="AL431" s="17"/>
      <c r="AM431" s="17"/>
      <c r="AN431" s="73"/>
      <c r="AO431" s="17"/>
      <c r="AP431" s="17"/>
      <c r="AQ431" s="17"/>
      <c r="AR431" s="17"/>
      <c r="AS431" s="17"/>
      <c r="AT431" s="17"/>
      <c r="AX431">
        <v>1</v>
      </c>
    </row>
    <row r="432" spans="1:50" ht="24" customHeight="1">
      <c r="A432" s="42">
        <v>428</v>
      </c>
      <c r="B432" s="43">
        <v>42369</v>
      </c>
      <c r="C432" s="44"/>
      <c r="D432" s="44" t="s">
        <v>82</v>
      </c>
      <c r="E432" s="44">
        <v>2</v>
      </c>
      <c r="F432" s="44"/>
      <c r="G432" s="23"/>
      <c r="H432" s="44" t="s">
        <v>70</v>
      </c>
      <c r="I432" s="59"/>
      <c r="J432" s="25"/>
      <c r="K432" s="63"/>
      <c r="L432" s="64"/>
      <c r="M432" s="64"/>
      <c r="N432" s="65">
        <f t="shared" si="10"/>
        <v>0</v>
      </c>
      <c r="O432" s="64"/>
      <c r="P432" s="64"/>
      <c r="Q432" s="64"/>
      <c r="R432" s="65">
        <f t="shared" si="11"/>
        <v>0</v>
      </c>
      <c r="S432" s="64"/>
      <c r="T432" s="64"/>
      <c r="U432" s="64"/>
      <c r="V432" s="65">
        <f t="shared" si="12"/>
        <v>0</v>
      </c>
      <c r="W432" s="64">
        <f t="shared" si="13"/>
        <v>0</v>
      </c>
      <c r="X432" s="64" t="str">
        <f t="shared" si="14"/>
        <v/>
      </c>
      <c r="Y432" s="64" t="str">
        <f t="shared" si="15"/>
        <v/>
      </c>
      <c r="Z432" s="64" t="str">
        <f t="shared" si="16"/>
        <v/>
      </c>
      <c r="AA432" s="64" t="str">
        <f t="shared" si="17"/>
        <v/>
      </c>
      <c r="AB432" s="64" t="str">
        <f t="shared" si="18"/>
        <v/>
      </c>
      <c r="AC432" s="64" t="str">
        <f t="shared" si="19"/>
        <v/>
      </c>
      <c r="AD432" s="48"/>
      <c r="AE432" s="48"/>
      <c r="AF432" s="48"/>
      <c r="AG432" s="48"/>
      <c r="AH432" s="48"/>
      <c r="AI432" s="35"/>
      <c r="AJ432" s="49" t="s">
        <v>57</v>
      </c>
      <c r="AK432" s="72"/>
      <c r="AL432" s="17"/>
      <c r="AM432" s="17"/>
      <c r="AN432" s="73"/>
      <c r="AO432" s="17"/>
      <c r="AP432" s="17"/>
      <c r="AQ432" s="17"/>
      <c r="AR432" s="17"/>
      <c r="AS432" s="17"/>
      <c r="AT432" s="17"/>
      <c r="AX432">
        <v>1</v>
      </c>
    </row>
    <row r="433" spans="1:50" ht="24" customHeight="1">
      <c r="A433" s="42">
        <v>429</v>
      </c>
      <c r="B433" s="43">
        <v>42369</v>
      </c>
      <c r="C433" s="44"/>
      <c r="D433" s="44" t="s">
        <v>82</v>
      </c>
      <c r="E433" s="44">
        <v>1</v>
      </c>
      <c r="F433" s="44"/>
      <c r="G433" s="23"/>
      <c r="H433" s="44" t="s">
        <v>70</v>
      </c>
      <c r="I433" s="59"/>
      <c r="J433" s="25"/>
      <c r="K433" s="63"/>
      <c r="L433" s="64"/>
      <c r="M433" s="64"/>
      <c r="N433" s="65">
        <f t="shared" si="10"/>
        <v>0</v>
      </c>
      <c r="O433" s="64"/>
      <c r="P433" s="64"/>
      <c r="Q433" s="64"/>
      <c r="R433" s="65">
        <f t="shared" si="11"/>
        <v>0</v>
      </c>
      <c r="S433" s="64"/>
      <c r="T433" s="64"/>
      <c r="U433" s="64"/>
      <c r="V433" s="65">
        <f t="shared" si="12"/>
        <v>0</v>
      </c>
      <c r="W433" s="64">
        <f t="shared" si="13"/>
        <v>0</v>
      </c>
      <c r="X433" s="64" t="str">
        <f t="shared" si="14"/>
        <v/>
      </c>
      <c r="Y433" s="64" t="str">
        <f t="shared" si="15"/>
        <v/>
      </c>
      <c r="Z433" s="64" t="str">
        <f t="shared" si="16"/>
        <v/>
      </c>
      <c r="AA433" s="64" t="str">
        <f t="shared" si="17"/>
        <v/>
      </c>
      <c r="AB433" s="64" t="str">
        <f t="shared" si="18"/>
        <v/>
      </c>
      <c r="AC433" s="64" t="str">
        <f t="shared" si="19"/>
        <v/>
      </c>
      <c r="AD433" s="48"/>
      <c r="AE433" s="48"/>
      <c r="AF433" s="48"/>
      <c r="AG433" s="48"/>
      <c r="AH433" s="48"/>
      <c r="AI433" s="35"/>
      <c r="AJ433" s="49" t="s">
        <v>57</v>
      </c>
      <c r="AK433" s="72"/>
      <c r="AL433" s="17"/>
      <c r="AM433" s="17"/>
      <c r="AN433" s="73"/>
      <c r="AO433" s="17"/>
      <c r="AP433" s="17"/>
      <c r="AQ433" s="17"/>
      <c r="AR433" s="17"/>
      <c r="AS433" s="17"/>
      <c r="AT433" s="17"/>
      <c r="AX433">
        <v>1</v>
      </c>
    </row>
    <row r="434" spans="1:50" ht="24" customHeight="1">
      <c r="A434" s="42">
        <v>430</v>
      </c>
      <c r="B434" s="43">
        <v>42369</v>
      </c>
      <c r="C434" s="44"/>
      <c r="D434" s="44" t="s">
        <v>82</v>
      </c>
      <c r="E434" s="44">
        <v>2</v>
      </c>
      <c r="F434" s="44"/>
      <c r="G434" s="23"/>
      <c r="H434" s="44" t="s">
        <v>70</v>
      </c>
      <c r="I434" s="59"/>
      <c r="J434" s="25"/>
      <c r="K434" s="63"/>
      <c r="L434" s="64"/>
      <c r="M434" s="64"/>
      <c r="N434" s="65">
        <f t="shared" si="10"/>
        <v>0</v>
      </c>
      <c r="O434" s="64"/>
      <c r="P434" s="64"/>
      <c r="Q434" s="64"/>
      <c r="R434" s="65">
        <f t="shared" si="11"/>
        <v>0</v>
      </c>
      <c r="S434" s="64"/>
      <c r="T434" s="64"/>
      <c r="U434" s="64"/>
      <c r="V434" s="65">
        <f t="shared" si="12"/>
        <v>0</v>
      </c>
      <c r="W434" s="64">
        <f t="shared" si="13"/>
        <v>0</v>
      </c>
      <c r="X434" s="64" t="str">
        <f t="shared" si="14"/>
        <v/>
      </c>
      <c r="Y434" s="64" t="str">
        <f t="shared" si="15"/>
        <v/>
      </c>
      <c r="Z434" s="64" t="str">
        <f t="shared" si="16"/>
        <v/>
      </c>
      <c r="AA434" s="64" t="str">
        <f t="shared" si="17"/>
        <v/>
      </c>
      <c r="AB434" s="64" t="str">
        <f t="shared" si="18"/>
        <v/>
      </c>
      <c r="AC434" s="64" t="str">
        <f t="shared" si="19"/>
        <v/>
      </c>
      <c r="AD434" s="48"/>
      <c r="AE434" s="48"/>
      <c r="AF434" s="48"/>
      <c r="AG434" s="48"/>
      <c r="AH434" s="48"/>
      <c r="AI434" s="35"/>
      <c r="AJ434" s="49" t="s">
        <v>57</v>
      </c>
      <c r="AK434" s="72"/>
      <c r="AL434" s="17"/>
      <c r="AM434" s="17"/>
      <c r="AN434" s="73"/>
      <c r="AO434" s="17"/>
      <c r="AP434" s="17"/>
      <c r="AQ434" s="17"/>
      <c r="AR434" s="17"/>
      <c r="AS434" s="17"/>
      <c r="AT434" s="17"/>
      <c r="AX434">
        <v>1</v>
      </c>
    </row>
    <row r="435" spans="1:50" ht="24" customHeight="1">
      <c r="A435" s="42">
        <v>431</v>
      </c>
      <c r="B435" s="43">
        <v>42369</v>
      </c>
      <c r="C435" s="44"/>
      <c r="D435" s="44" t="s">
        <v>82</v>
      </c>
      <c r="E435" s="44">
        <v>1</v>
      </c>
      <c r="F435" s="44"/>
      <c r="G435" s="23"/>
      <c r="H435" s="44" t="s">
        <v>70</v>
      </c>
      <c r="I435" s="59"/>
      <c r="J435" s="25"/>
      <c r="K435" s="63"/>
      <c r="L435" s="64"/>
      <c r="M435" s="64"/>
      <c r="N435" s="65">
        <f t="shared" si="10"/>
        <v>0</v>
      </c>
      <c r="O435" s="64"/>
      <c r="P435" s="64"/>
      <c r="Q435" s="64"/>
      <c r="R435" s="65">
        <f t="shared" si="11"/>
        <v>0</v>
      </c>
      <c r="S435" s="64"/>
      <c r="T435" s="64"/>
      <c r="U435" s="64"/>
      <c r="V435" s="65">
        <f t="shared" si="12"/>
        <v>0</v>
      </c>
      <c r="W435" s="64">
        <f t="shared" si="13"/>
        <v>0</v>
      </c>
      <c r="X435" s="64" t="str">
        <f t="shared" si="14"/>
        <v/>
      </c>
      <c r="Y435" s="64" t="str">
        <f t="shared" si="15"/>
        <v/>
      </c>
      <c r="Z435" s="64" t="str">
        <f t="shared" si="16"/>
        <v/>
      </c>
      <c r="AA435" s="64" t="str">
        <f t="shared" si="17"/>
        <v/>
      </c>
      <c r="AB435" s="64" t="str">
        <f t="shared" si="18"/>
        <v/>
      </c>
      <c r="AC435" s="64" t="str">
        <f t="shared" si="19"/>
        <v/>
      </c>
      <c r="AD435" s="48"/>
      <c r="AE435" s="48"/>
      <c r="AF435" s="48"/>
      <c r="AG435" s="48"/>
      <c r="AH435" s="48"/>
      <c r="AI435" s="35"/>
      <c r="AJ435" s="49" t="s">
        <v>57</v>
      </c>
      <c r="AK435" s="72"/>
      <c r="AL435" s="17"/>
      <c r="AM435" s="17"/>
      <c r="AN435" s="73"/>
      <c r="AO435" s="17"/>
      <c r="AP435" s="17"/>
      <c r="AQ435" s="17"/>
      <c r="AR435" s="17"/>
      <c r="AS435" s="17"/>
      <c r="AT435" s="17"/>
      <c r="AX435">
        <v>1</v>
      </c>
    </row>
    <row r="436" spans="1:50" ht="24" customHeight="1">
      <c r="A436" s="42">
        <v>432</v>
      </c>
      <c r="B436" s="43">
        <v>42369</v>
      </c>
      <c r="C436" s="44"/>
      <c r="D436" s="44" t="s">
        <v>82</v>
      </c>
      <c r="E436" s="44">
        <v>2</v>
      </c>
      <c r="F436" s="44"/>
      <c r="G436" s="23"/>
      <c r="H436" s="44" t="s">
        <v>70</v>
      </c>
      <c r="I436" s="59"/>
      <c r="J436" s="25"/>
      <c r="K436" s="63"/>
      <c r="L436" s="64"/>
      <c r="M436" s="64"/>
      <c r="N436" s="65">
        <f t="shared" si="10"/>
        <v>0</v>
      </c>
      <c r="O436" s="64"/>
      <c r="P436" s="64"/>
      <c r="Q436" s="64"/>
      <c r="R436" s="65">
        <f t="shared" si="11"/>
        <v>0</v>
      </c>
      <c r="S436" s="64"/>
      <c r="T436" s="64"/>
      <c r="U436" s="64"/>
      <c r="V436" s="65">
        <f t="shared" si="12"/>
        <v>0</v>
      </c>
      <c r="W436" s="64">
        <f t="shared" si="13"/>
        <v>0</v>
      </c>
      <c r="X436" s="64" t="str">
        <f t="shared" si="14"/>
        <v/>
      </c>
      <c r="Y436" s="64" t="str">
        <f t="shared" si="15"/>
        <v/>
      </c>
      <c r="Z436" s="64" t="str">
        <f t="shared" si="16"/>
        <v/>
      </c>
      <c r="AA436" s="64" t="str">
        <f t="shared" si="17"/>
        <v/>
      </c>
      <c r="AB436" s="64" t="str">
        <f t="shared" si="18"/>
        <v/>
      </c>
      <c r="AC436" s="64" t="str">
        <f t="shared" si="19"/>
        <v/>
      </c>
      <c r="AD436" s="48"/>
      <c r="AE436" s="48"/>
      <c r="AF436" s="48"/>
      <c r="AG436" s="48"/>
      <c r="AH436" s="48"/>
      <c r="AI436" s="35"/>
      <c r="AJ436" s="49" t="s">
        <v>57</v>
      </c>
      <c r="AK436" s="72"/>
      <c r="AL436" s="17"/>
      <c r="AM436" s="17"/>
      <c r="AN436" s="73"/>
      <c r="AO436" s="17"/>
      <c r="AP436" s="17"/>
      <c r="AQ436" s="17"/>
      <c r="AR436" s="17"/>
      <c r="AS436" s="17"/>
      <c r="AT436" s="17"/>
      <c r="AX436">
        <v>1</v>
      </c>
    </row>
    <row r="437" spans="1:50" ht="24" customHeight="1">
      <c r="A437" s="42">
        <v>433</v>
      </c>
      <c r="B437" s="43">
        <v>42369</v>
      </c>
      <c r="C437" s="44"/>
      <c r="D437" s="44" t="s">
        <v>82</v>
      </c>
      <c r="E437" s="44">
        <v>1</v>
      </c>
      <c r="F437" s="44"/>
      <c r="G437" s="23"/>
      <c r="H437" s="44" t="s">
        <v>70</v>
      </c>
      <c r="I437" s="59"/>
      <c r="J437" s="25"/>
      <c r="K437" s="63"/>
      <c r="L437" s="64"/>
      <c r="M437" s="64"/>
      <c r="N437" s="65">
        <f t="shared" si="10"/>
        <v>0</v>
      </c>
      <c r="O437" s="64"/>
      <c r="P437" s="64"/>
      <c r="Q437" s="64"/>
      <c r="R437" s="65">
        <f t="shared" si="11"/>
        <v>0</v>
      </c>
      <c r="S437" s="64"/>
      <c r="T437" s="64"/>
      <c r="U437" s="64"/>
      <c r="V437" s="65">
        <f t="shared" si="12"/>
        <v>0</v>
      </c>
      <c r="W437" s="64">
        <f t="shared" si="13"/>
        <v>0</v>
      </c>
      <c r="X437" s="64" t="str">
        <f t="shared" si="14"/>
        <v/>
      </c>
      <c r="Y437" s="64" t="str">
        <f t="shared" si="15"/>
        <v/>
      </c>
      <c r="Z437" s="64" t="str">
        <f t="shared" si="16"/>
        <v/>
      </c>
      <c r="AA437" s="64" t="str">
        <f t="shared" si="17"/>
        <v/>
      </c>
      <c r="AB437" s="64" t="str">
        <f t="shared" si="18"/>
        <v/>
      </c>
      <c r="AC437" s="64" t="str">
        <f t="shared" si="19"/>
        <v/>
      </c>
      <c r="AD437" s="48"/>
      <c r="AE437" s="48"/>
      <c r="AF437" s="48"/>
      <c r="AG437" s="48"/>
      <c r="AH437" s="48"/>
      <c r="AI437" s="35"/>
      <c r="AJ437" s="49" t="s">
        <v>57</v>
      </c>
      <c r="AK437" s="72"/>
      <c r="AL437" s="17"/>
      <c r="AM437" s="17"/>
      <c r="AN437" s="73"/>
      <c r="AO437" s="17"/>
      <c r="AP437" s="17"/>
      <c r="AQ437" s="17"/>
      <c r="AR437" s="17"/>
      <c r="AS437" s="17"/>
      <c r="AT437" s="17"/>
      <c r="AX437">
        <v>1</v>
      </c>
    </row>
    <row r="438" spans="1:50" ht="24" customHeight="1">
      <c r="A438" s="42">
        <v>434</v>
      </c>
      <c r="B438" s="43">
        <v>42369</v>
      </c>
      <c r="C438" s="44"/>
      <c r="D438" s="44" t="s">
        <v>82</v>
      </c>
      <c r="E438" s="44">
        <v>2</v>
      </c>
      <c r="F438" s="44"/>
      <c r="G438" s="23"/>
      <c r="H438" s="44" t="s">
        <v>70</v>
      </c>
      <c r="I438" s="59"/>
      <c r="J438" s="25"/>
      <c r="K438" s="63"/>
      <c r="L438" s="64"/>
      <c r="M438" s="64"/>
      <c r="N438" s="65">
        <f t="shared" si="10"/>
        <v>0</v>
      </c>
      <c r="O438" s="64"/>
      <c r="P438" s="64"/>
      <c r="Q438" s="64"/>
      <c r="R438" s="65">
        <f t="shared" si="11"/>
        <v>0</v>
      </c>
      <c r="S438" s="64"/>
      <c r="T438" s="64"/>
      <c r="U438" s="64"/>
      <c r="V438" s="65">
        <f t="shared" si="12"/>
        <v>0</v>
      </c>
      <c r="W438" s="64">
        <f t="shared" si="13"/>
        <v>0</v>
      </c>
      <c r="X438" s="64" t="str">
        <f t="shared" si="14"/>
        <v/>
      </c>
      <c r="Y438" s="64" t="str">
        <f t="shared" si="15"/>
        <v/>
      </c>
      <c r="Z438" s="64" t="str">
        <f t="shared" si="16"/>
        <v/>
      </c>
      <c r="AA438" s="64" t="str">
        <f t="shared" si="17"/>
        <v/>
      </c>
      <c r="AB438" s="64" t="str">
        <f t="shared" si="18"/>
        <v/>
      </c>
      <c r="AC438" s="64" t="str">
        <f t="shared" si="19"/>
        <v/>
      </c>
      <c r="AD438" s="48"/>
      <c r="AE438" s="48"/>
      <c r="AF438" s="48"/>
      <c r="AG438" s="48"/>
      <c r="AH438" s="48"/>
      <c r="AI438" s="35"/>
      <c r="AJ438" s="49" t="s">
        <v>57</v>
      </c>
      <c r="AK438" s="72"/>
      <c r="AL438" s="17"/>
      <c r="AM438" s="17"/>
      <c r="AN438" s="73"/>
      <c r="AO438" s="17"/>
      <c r="AP438" s="17"/>
      <c r="AQ438" s="17"/>
      <c r="AR438" s="17"/>
      <c r="AS438" s="17"/>
      <c r="AT438" s="17"/>
      <c r="AX438">
        <v>1</v>
      </c>
    </row>
    <row r="439" spans="1:50" ht="24" customHeight="1">
      <c r="A439" s="42">
        <v>435</v>
      </c>
      <c r="B439" s="43">
        <v>42369</v>
      </c>
      <c r="C439" s="44"/>
      <c r="D439" s="44" t="s">
        <v>82</v>
      </c>
      <c r="E439" s="44">
        <v>1</v>
      </c>
      <c r="F439" s="44"/>
      <c r="G439" s="23"/>
      <c r="H439" s="44" t="s">
        <v>70</v>
      </c>
      <c r="I439" s="59"/>
      <c r="J439" s="25"/>
      <c r="K439" s="63"/>
      <c r="L439" s="64"/>
      <c r="M439" s="64"/>
      <c r="N439" s="65">
        <f t="shared" si="10"/>
        <v>0</v>
      </c>
      <c r="O439" s="64"/>
      <c r="P439" s="64"/>
      <c r="Q439" s="64"/>
      <c r="R439" s="65">
        <f t="shared" si="11"/>
        <v>0</v>
      </c>
      <c r="S439" s="64"/>
      <c r="T439" s="64"/>
      <c r="U439" s="64"/>
      <c r="V439" s="65">
        <f t="shared" si="12"/>
        <v>0</v>
      </c>
      <c r="W439" s="64">
        <f t="shared" si="13"/>
        <v>0</v>
      </c>
      <c r="X439" s="64" t="str">
        <f t="shared" si="14"/>
        <v/>
      </c>
      <c r="Y439" s="64" t="str">
        <f t="shared" si="15"/>
        <v/>
      </c>
      <c r="Z439" s="64" t="str">
        <f t="shared" si="16"/>
        <v/>
      </c>
      <c r="AA439" s="64" t="str">
        <f t="shared" si="17"/>
        <v/>
      </c>
      <c r="AB439" s="64" t="str">
        <f t="shared" si="18"/>
        <v/>
      </c>
      <c r="AC439" s="64" t="str">
        <f t="shared" si="19"/>
        <v/>
      </c>
      <c r="AD439" s="48"/>
      <c r="AE439" s="48"/>
      <c r="AF439" s="48"/>
      <c r="AG439" s="48"/>
      <c r="AH439" s="48"/>
      <c r="AI439" s="35"/>
      <c r="AJ439" s="49" t="s">
        <v>57</v>
      </c>
      <c r="AK439" s="72"/>
      <c r="AL439" s="17"/>
      <c r="AM439" s="17"/>
      <c r="AN439" s="73"/>
      <c r="AO439" s="17"/>
      <c r="AP439" s="17"/>
      <c r="AQ439" s="17"/>
      <c r="AR439" s="17"/>
      <c r="AS439" s="17"/>
      <c r="AT439" s="17"/>
      <c r="AX439">
        <v>1</v>
      </c>
    </row>
    <row r="440" spans="1:50" ht="24" customHeight="1">
      <c r="A440" s="42">
        <v>436</v>
      </c>
      <c r="B440" s="43">
        <v>42369</v>
      </c>
      <c r="C440" s="44"/>
      <c r="D440" s="44" t="s">
        <v>82</v>
      </c>
      <c r="E440" s="44">
        <v>2</v>
      </c>
      <c r="F440" s="44"/>
      <c r="G440" s="23"/>
      <c r="H440" s="44" t="s">
        <v>70</v>
      </c>
      <c r="I440" s="59"/>
      <c r="J440" s="25"/>
      <c r="K440" s="63"/>
      <c r="L440" s="64"/>
      <c r="M440" s="64"/>
      <c r="N440" s="65">
        <f t="shared" si="10"/>
        <v>0</v>
      </c>
      <c r="O440" s="64"/>
      <c r="P440" s="64"/>
      <c r="Q440" s="64"/>
      <c r="R440" s="65">
        <f t="shared" si="11"/>
        <v>0</v>
      </c>
      <c r="S440" s="64"/>
      <c r="T440" s="64"/>
      <c r="U440" s="64"/>
      <c r="V440" s="65">
        <f t="shared" si="12"/>
        <v>0</v>
      </c>
      <c r="W440" s="64">
        <f t="shared" si="13"/>
        <v>0</v>
      </c>
      <c r="X440" s="64" t="str">
        <f t="shared" si="14"/>
        <v/>
      </c>
      <c r="Y440" s="64" t="str">
        <f t="shared" si="15"/>
        <v/>
      </c>
      <c r="Z440" s="64" t="str">
        <f t="shared" si="16"/>
        <v/>
      </c>
      <c r="AA440" s="64" t="str">
        <f t="shared" si="17"/>
        <v/>
      </c>
      <c r="AB440" s="64" t="str">
        <f t="shared" si="18"/>
        <v/>
      </c>
      <c r="AC440" s="64" t="str">
        <f t="shared" si="19"/>
        <v/>
      </c>
      <c r="AD440" s="48"/>
      <c r="AE440" s="48"/>
      <c r="AF440" s="48"/>
      <c r="AG440" s="48"/>
      <c r="AH440" s="48"/>
      <c r="AI440" s="35"/>
      <c r="AJ440" s="49" t="s">
        <v>57</v>
      </c>
      <c r="AK440" s="72"/>
      <c r="AL440" s="17"/>
      <c r="AM440" s="17"/>
      <c r="AN440" s="73"/>
      <c r="AO440" s="17"/>
      <c r="AP440" s="17"/>
      <c r="AQ440" s="17"/>
      <c r="AR440" s="17"/>
      <c r="AS440" s="17"/>
      <c r="AT440" s="17"/>
      <c r="AX440">
        <v>1</v>
      </c>
    </row>
    <row r="441" spans="1:50" ht="24" customHeight="1">
      <c r="A441" s="42">
        <v>437</v>
      </c>
      <c r="B441" s="43">
        <v>42369</v>
      </c>
      <c r="C441" s="44"/>
      <c r="D441" s="44" t="s">
        <v>82</v>
      </c>
      <c r="E441" s="44">
        <v>1</v>
      </c>
      <c r="F441" s="44"/>
      <c r="G441" s="23"/>
      <c r="H441" s="44" t="s">
        <v>70</v>
      </c>
      <c r="I441" s="59"/>
      <c r="J441" s="25"/>
      <c r="K441" s="63"/>
      <c r="L441" s="64"/>
      <c r="M441" s="64"/>
      <c r="N441" s="65">
        <f t="shared" si="10"/>
        <v>0</v>
      </c>
      <c r="O441" s="64"/>
      <c r="P441" s="64"/>
      <c r="Q441" s="64"/>
      <c r="R441" s="65">
        <f t="shared" si="11"/>
        <v>0</v>
      </c>
      <c r="S441" s="64"/>
      <c r="T441" s="64"/>
      <c r="U441" s="64"/>
      <c r="V441" s="65">
        <f t="shared" si="12"/>
        <v>0</v>
      </c>
      <c r="W441" s="64">
        <f t="shared" si="13"/>
        <v>0</v>
      </c>
      <c r="X441" s="64" t="str">
        <f t="shared" si="14"/>
        <v/>
      </c>
      <c r="Y441" s="64" t="str">
        <f t="shared" si="15"/>
        <v/>
      </c>
      <c r="Z441" s="64" t="str">
        <f t="shared" si="16"/>
        <v/>
      </c>
      <c r="AA441" s="64" t="str">
        <f t="shared" si="17"/>
        <v/>
      </c>
      <c r="AB441" s="64" t="str">
        <f t="shared" si="18"/>
        <v/>
      </c>
      <c r="AC441" s="64" t="str">
        <f t="shared" si="19"/>
        <v/>
      </c>
      <c r="AD441" s="48"/>
      <c r="AE441" s="48"/>
      <c r="AF441" s="48"/>
      <c r="AG441" s="48"/>
      <c r="AH441" s="48"/>
      <c r="AI441" s="35"/>
      <c r="AJ441" s="49" t="s">
        <v>57</v>
      </c>
      <c r="AK441" s="72"/>
      <c r="AL441" s="17"/>
      <c r="AM441" s="17"/>
      <c r="AN441" s="73"/>
      <c r="AO441" s="17"/>
      <c r="AP441" s="17"/>
      <c r="AQ441" s="17"/>
      <c r="AR441" s="17"/>
      <c r="AS441" s="17"/>
      <c r="AT441" s="17"/>
      <c r="AX441">
        <v>1</v>
      </c>
    </row>
    <row r="442" spans="1:50" ht="24" customHeight="1">
      <c r="A442" s="42">
        <v>438</v>
      </c>
      <c r="B442" s="43">
        <v>42369</v>
      </c>
      <c r="C442" s="44"/>
      <c r="D442" s="44" t="s">
        <v>82</v>
      </c>
      <c r="E442" s="44">
        <v>2</v>
      </c>
      <c r="F442" s="44"/>
      <c r="G442" s="23"/>
      <c r="H442" s="44" t="s">
        <v>70</v>
      </c>
      <c r="I442" s="59"/>
      <c r="J442" s="25"/>
      <c r="K442" s="63"/>
      <c r="L442" s="64"/>
      <c r="M442" s="64"/>
      <c r="N442" s="65">
        <f t="shared" si="10"/>
        <v>0</v>
      </c>
      <c r="O442" s="64"/>
      <c r="P442" s="64"/>
      <c r="Q442" s="64"/>
      <c r="R442" s="65">
        <f t="shared" si="11"/>
        <v>0</v>
      </c>
      <c r="S442" s="64"/>
      <c r="T442" s="64"/>
      <c r="U442" s="64"/>
      <c r="V442" s="65">
        <f t="shared" si="12"/>
        <v>0</v>
      </c>
      <c r="W442" s="64">
        <f t="shared" si="13"/>
        <v>0</v>
      </c>
      <c r="X442" s="64" t="str">
        <f t="shared" si="14"/>
        <v/>
      </c>
      <c r="Y442" s="64" t="str">
        <f t="shared" si="15"/>
        <v/>
      </c>
      <c r="Z442" s="64" t="str">
        <f t="shared" si="16"/>
        <v/>
      </c>
      <c r="AA442" s="64" t="str">
        <f t="shared" si="17"/>
        <v/>
      </c>
      <c r="AB442" s="64" t="str">
        <f t="shared" si="18"/>
        <v/>
      </c>
      <c r="AC442" s="64" t="str">
        <f t="shared" si="19"/>
        <v/>
      </c>
      <c r="AD442" s="48"/>
      <c r="AE442" s="48"/>
      <c r="AF442" s="48"/>
      <c r="AG442" s="48"/>
      <c r="AH442" s="48"/>
      <c r="AI442" s="35"/>
      <c r="AJ442" s="49" t="s">
        <v>57</v>
      </c>
      <c r="AK442" s="72"/>
      <c r="AL442" s="17"/>
      <c r="AM442" s="17"/>
      <c r="AN442" s="73"/>
      <c r="AO442" s="17"/>
      <c r="AP442" s="17"/>
      <c r="AQ442" s="17"/>
      <c r="AR442" s="17"/>
      <c r="AS442" s="17"/>
      <c r="AT442" s="17"/>
      <c r="AX442">
        <v>1</v>
      </c>
    </row>
    <row r="443" spans="1:50" ht="24" customHeight="1">
      <c r="A443" s="42">
        <v>439</v>
      </c>
      <c r="B443" s="43">
        <v>42369</v>
      </c>
      <c r="C443" s="44"/>
      <c r="D443" s="44" t="s">
        <v>82</v>
      </c>
      <c r="E443" s="44">
        <v>1</v>
      </c>
      <c r="F443" s="44"/>
      <c r="G443" s="23"/>
      <c r="H443" s="44" t="s">
        <v>70</v>
      </c>
      <c r="I443" s="59"/>
      <c r="J443" s="25"/>
      <c r="K443" s="63"/>
      <c r="L443" s="64"/>
      <c r="M443" s="64"/>
      <c r="N443" s="65">
        <f t="shared" si="10"/>
        <v>0</v>
      </c>
      <c r="O443" s="64"/>
      <c r="P443" s="64"/>
      <c r="Q443" s="64"/>
      <c r="R443" s="65">
        <f t="shared" si="11"/>
        <v>0</v>
      </c>
      <c r="S443" s="64"/>
      <c r="T443" s="64"/>
      <c r="U443" s="64"/>
      <c r="V443" s="65">
        <f t="shared" si="12"/>
        <v>0</v>
      </c>
      <c r="W443" s="64">
        <f t="shared" si="13"/>
        <v>0</v>
      </c>
      <c r="X443" s="64" t="str">
        <f t="shared" si="14"/>
        <v/>
      </c>
      <c r="Y443" s="64" t="str">
        <f t="shared" si="15"/>
        <v/>
      </c>
      <c r="Z443" s="64" t="str">
        <f t="shared" si="16"/>
        <v/>
      </c>
      <c r="AA443" s="64" t="str">
        <f t="shared" si="17"/>
        <v/>
      </c>
      <c r="AB443" s="64" t="str">
        <f t="shared" si="18"/>
        <v/>
      </c>
      <c r="AC443" s="64" t="str">
        <f t="shared" si="19"/>
        <v/>
      </c>
      <c r="AD443" s="48"/>
      <c r="AE443" s="48"/>
      <c r="AF443" s="48"/>
      <c r="AG443" s="48"/>
      <c r="AH443" s="48"/>
      <c r="AI443" s="35"/>
      <c r="AJ443" s="49" t="s">
        <v>57</v>
      </c>
      <c r="AK443" s="72"/>
      <c r="AL443" s="17"/>
      <c r="AM443" s="17"/>
      <c r="AN443" s="73"/>
      <c r="AO443" s="17"/>
      <c r="AP443" s="17"/>
      <c r="AQ443" s="17"/>
      <c r="AR443" s="17"/>
      <c r="AS443" s="17"/>
      <c r="AT443" s="17"/>
      <c r="AX443">
        <v>1</v>
      </c>
    </row>
    <row r="444" spans="1:50" ht="24" customHeight="1">
      <c r="A444" s="42">
        <v>440</v>
      </c>
      <c r="B444" s="43">
        <v>42369</v>
      </c>
      <c r="C444" s="44"/>
      <c r="D444" s="44" t="s">
        <v>82</v>
      </c>
      <c r="E444" s="44">
        <v>2</v>
      </c>
      <c r="F444" s="44"/>
      <c r="G444" s="23"/>
      <c r="H444" s="44" t="s">
        <v>70</v>
      </c>
      <c r="I444" s="59"/>
      <c r="J444" s="25"/>
      <c r="K444" s="63"/>
      <c r="L444" s="64"/>
      <c r="M444" s="64"/>
      <c r="N444" s="65">
        <f t="shared" si="10"/>
        <v>0</v>
      </c>
      <c r="O444" s="64"/>
      <c r="P444" s="64"/>
      <c r="Q444" s="64"/>
      <c r="R444" s="65">
        <f t="shared" si="11"/>
        <v>0</v>
      </c>
      <c r="S444" s="64"/>
      <c r="T444" s="64"/>
      <c r="U444" s="64"/>
      <c r="V444" s="65">
        <f t="shared" si="12"/>
        <v>0</v>
      </c>
      <c r="W444" s="64">
        <f t="shared" si="13"/>
        <v>0</v>
      </c>
      <c r="X444" s="64" t="str">
        <f t="shared" si="14"/>
        <v/>
      </c>
      <c r="Y444" s="64" t="str">
        <f t="shared" si="15"/>
        <v/>
      </c>
      <c r="Z444" s="64" t="str">
        <f t="shared" si="16"/>
        <v/>
      </c>
      <c r="AA444" s="64" t="str">
        <f t="shared" si="17"/>
        <v/>
      </c>
      <c r="AB444" s="64" t="str">
        <f t="shared" si="18"/>
        <v/>
      </c>
      <c r="AC444" s="64" t="str">
        <f t="shared" si="19"/>
        <v/>
      </c>
      <c r="AD444" s="48"/>
      <c r="AE444" s="48"/>
      <c r="AF444" s="48"/>
      <c r="AG444" s="48"/>
      <c r="AH444" s="48"/>
      <c r="AI444" s="35"/>
      <c r="AJ444" s="49" t="s">
        <v>57</v>
      </c>
      <c r="AK444" s="72"/>
      <c r="AL444" s="17"/>
      <c r="AM444" s="17"/>
      <c r="AN444" s="73"/>
      <c r="AO444" s="17"/>
      <c r="AP444" s="17"/>
      <c r="AQ444" s="17"/>
      <c r="AR444" s="17"/>
      <c r="AS444" s="17"/>
      <c r="AT444" s="17"/>
      <c r="AX444">
        <v>1</v>
      </c>
    </row>
    <row r="445" spans="1:50" ht="24" customHeight="1">
      <c r="A445" s="42">
        <v>441</v>
      </c>
      <c r="B445" s="43">
        <v>42369</v>
      </c>
      <c r="C445" s="44"/>
      <c r="D445" s="44" t="s">
        <v>82</v>
      </c>
      <c r="E445" s="44">
        <v>1</v>
      </c>
      <c r="F445" s="44"/>
      <c r="G445" s="23"/>
      <c r="H445" s="44" t="s">
        <v>70</v>
      </c>
      <c r="I445" s="59"/>
      <c r="J445" s="25"/>
      <c r="K445" s="63"/>
      <c r="L445" s="64"/>
      <c r="M445" s="64"/>
      <c r="N445" s="65">
        <f t="shared" si="10"/>
        <v>0</v>
      </c>
      <c r="O445" s="64"/>
      <c r="P445" s="64"/>
      <c r="Q445" s="64"/>
      <c r="R445" s="65">
        <f t="shared" si="11"/>
        <v>0</v>
      </c>
      <c r="S445" s="64"/>
      <c r="T445" s="64"/>
      <c r="U445" s="64"/>
      <c r="V445" s="65">
        <f t="shared" si="12"/>
        <v>0</v>
      </c>
      <c r="W445" s="64">
        <f t="shared" si="13"/>
        <v>0</v>
      </c>
      <c r="X445" s="64" t="str">
        <f t="shared" si="14"/>
        <v/>
      </c>
      <c r="Y445" s="64" t="str">
        <f t="shared" si="15"/>
        <v/>
      </c>
      <c r="Z445" s="64" t="str">
        <f t="shared" si="16"/>
        <v/>
      </c>
      <c r="AA445" s="64" t="str">
        <f t="shared" si="17"/>
        <v/>
      </c>
      <c r="AB445" s="64" t="str">
        <f t="shared" si="18"/>
        <v/>
      </c>
      <c r="AC445" s="64" t="str">
        <f t="shared" si="19"/>
        <v/>
      </c>
      <c r="AD445" s="48"/>
      <c r="AE445" s="48"/>
      <c r="AF445" s="48"/>
      <c r="AG445" s="48"/>
      <c r="AH445" s="48"/>
      <c r="AI445" s="35"/>
      <c r="AJ445" s="49" t="s">
        <v>57</v>
      </c>
      <c r="AK445" s="72"/>
      <c r="AL445" s="17"/>
      <c r="AM445" s="17"/>
      <c r="AN445" s="73"/>
      <c r="AO445" s="17"/>
      <c r="AP445" s="17"/>
      <c r="AQ445" s="17"/>
      <c r="AR445" s="17"/>
      <c r="AS445" s="17"/>
      <c r="AT445" s="17"/>
      <c r="AX445">
        <v>1</v>
      </c>
    </row>
    <row r="446" spans="1:50" ht="24" customHeight="1">
      <c r="A446" s="42">
        <v>442</v>
      </c>
      <c r="B446" s="43">
        <v>42369</v>
      </c>
      <c r="C446" s="44"/>
      <c r="D446" s="44" t="s">
        <v>82</v>
      </c>
      <c r="E446" s="44">
        <v>2</v>
      </c>
      <c r="F446" s="44"/>
      <c r="G446" s="23"/>
      <c r="H446" s="44" t="s">
        <v>70</v>
      </c>
      <c r="I446" s="59"/>
      <c r="J446" s="25"/>
      <c r="K446" s="63"/>
      <c r="L446" s="64"/>
      <c r="M446" s="64"/>
      <c r="N446" s="65">
        <f t="shared" si="10"/>
        <v>0</v>
      </c>
      <c r="O446" s="64"/>
      <c r="P446" s="64"/>
      <c r="Q446" s="64"/>
      <c r="R446" s="65">
        <f t="shared" si="11"/>
        <v>0</v>
      </c>
      <c r="S446" s="64"/>
      <c r="T446" s="64"/>
      <c r="U446" s="64"/>
      <c r="V446" s="65">
        <f t="shared" si="12"/>
        <v>0</v>
      </c>
      <c r="W446" s="64">
        <f t="shared" si="13"/>
        <v>0</v>
      </c>
      <c r="X446" s="64" t="str">
        <f t="shared" si="14"/>
        <v/>
      </c>
      <c r="Y446" s="64" t="str">
        <f t="shared" si="15"/>
        <v/>
      </c>
      <c r="Z446" s="64" t="str">
        <f t="shared" si="16"/>
        <v/>
      </c>
      <c r="AA446" s="64" t="str">
        <f t="shared" si="17"/>
        <v/>
      </c>
      <c r="AB446" s="64" t="str">
        <f t="shared" si="18"/>
        <v/>
      </c>
      <c r="AC446" s="64" t="str">
        <f t="shared" si="19"/>
        <v/>
      </c>
      <c r="AD446" s="48"/>
      <c r="AE446" s="48"/>
      <c r="AF446" s="48"/>
      <c r="AG446" s="48"/>
      <c r="AH446" s="48"/>
      <c r="AI446" s="35"/>
      <c r="AJ446" s="49" t="s">
        <v>57</v>
      </c>
      <c r="AK446" s="72"/>
      <c r="AL446" s="17"/>
      <c r="AM446" s="17"/>
      <c r="AN446" s="73"/>
      <c r="AO446" s="17"/>
      <c r="AP446" s="17"/>
      <c r="AQ446" s="17"/>
      <c r="AR446" s="17"/>
      <c r="AS446" s="17"/>
      <c r="AT446" s="17"/>
      <c r="AX446">
        <v>1</v>
      </c>
    </row>
    <row r="447" spans="1:50" ht="24" customHeight="1">
      <c r="A447" s="42">
        <v>443</v>
      </c>
      <c r="B447" s="43">
        <v>42369</v>
      </c>
      <c r="C447" s="44"/>
      <c r="D447" s="44" t="s">
        <v>82</v>
      </c>
      <c r="E447" s="44">
        <v>1</v>
      </c>
      <c r="F447" s="44"/>
      <c r="G447" s="23"/>
      <c r="H447" s="44" t="s">
        <v>70</v>
      </c>
      <c r="I447" s="59"/>
      <c r="J447" s="25"/>
      <c r="K447" s="63"/>
      <c r="L447" s="64"/>
      <c r="M447" s="64"/>
      <c r="N447" s="65">
        <f t="shared" si="10"/>
        <v>0</v>
      </c>
      <c r="O447" s="64"/>
      <c r="P447" s="64"/>
      <c r="Q447" s="64"/>
      <c r="R447" s="65">
        <f t="shared" si="11"/>
        <v>0</v>
      </c>
      <c r="S447" s="64"/>
      <c r="T447" s="64"/>
      <c r="U447" s="64"/>
      <c r="V447" s="65">
        <f t="shared" si="12"/>
        <v>0</v>
      </c>
      <c r="W447" s="64">
        <f t="shared" si="13"/>
        <v>0</v>
      </c>
      <c r="X447" s="64" t="str">
        <f t="shared" si="14"/>
        <v/>
      </c>
      <c r="Y447" s="64" t="str">
        <f t="shared" si="15"/>
        <v/>
      </c>
      <c r="Z447" s="64" t="str">
        <f t="shared" si="16"/>
        <v/>
      </c>
      <c r="AA447" s="64" t="str">
        <f t="shared" si="17"/>
        <v/>
      </c>
      <c r="AB447" s="64" t="str">
        <f t="shared" si="18"/>
        <v/>
      </c>
      <c r="AC447" s="64" t="str">
        <f t="shared" si="19"/>
        <v/>
      </c>
      <c r="AD447" s="48"/>
      <c r="AE447" s="48"/>
      <c r="AF447" s="48"/>
      <c r="AG447" s="48"/>
      <c r="AH447" s="48"/>
      <c r="AI447" s="35"/>
      <c r="AJ447" s="49" t="s">
        <v>57</v>
      </c>
      <c r="AK447" s="72"/>
      <c r="AL447" s="17"/>
      <c r="AM447" s="17"/>
      <c r="AN447" s="73"/>
      <c r="AO447" s="17"/>
      <c r="AP447" s="17"/>
      <c r="AQ447" s="17"/>
      <c r="AR447" s="17"/>
      <c r="AS447" s="17"/>
      <c r="AT447" s="17"/>
      <c r="AX447">
        <v>1</v>
      </c>
    </row>
    <row r="448" spans="1:50" ht="24" customHeight="1">
      <c r="A448" s="42">
        <v>444</v>
      </c>
      <c r="B448" s="43">
        <v>42369</v>
      </c>
      <c r="C448" s="44"/>
      <c r="D448" s="44" t="s">
        <v>82</v>
      </c>
      <c r="E448" s="44">
        <v>2</v>
      </c>
      <c r="F448" s="44"/>
      <c r="G448" s="23"/>
      <c r="H448" s="44" t="s">
        <v>70</v>
      </c>
      <c r="I448" s="59"/>
      <c r="J448" s="25"/>
      <c r="K448" s="63"/>
      <c r="L448" s="64"/>
      <c r="M448" s="64"/>
      <c r="N448" s="65">
        <f t="shared" si="10"/>
        <v>0</v>
      </c>
      <c r="O448" s="64"/>
      <c r="P448" s="64"/>
      <c r="Q448" s="64"/>
      <c r="R448" s="65">
        <f t="shared" si="11"/>
        <v>0</v>
      </c>
      <c r="S448" s="64"/>
      <c r="T448" s="64"/>
      <c r="U448" s="64"/>
      <c r="V448" s="65">
        <f t="shared" si="12"/>
        <v>0</v>
      </c>
      <c r="W448" s="64">
        <f t="shared" si="13"/>
        <v>0</v>
      </c>
      <c r="X448" s="64" t="str">
        <f t="shared" si="14"/>
        <v/>
      </c>
      <c r="Y448" s="64" t="str">
        <f t="shared" si="15"/>
        <v/>
      </c>
      <c r="Z448" s="64" t="str">
        <f t="shared" si="16"/>
        <v/>
      </c>
      <c r="AA448" s="64" t="str">
        <f t="shared" si="17"/>
        <v/>
      </c>
      <c r="AB448" s="64" t="str">
        <f t="shared" si="18"/>
        <v/>
      </c>
      <c r="AC448" s="64" t="str">
        <f t="shared" si="19"/>
        <v/>
      </c>
      <c r="AD448" s="48"/>
      <c r="AE448" s="48"/>
      <c r="AF448" s="48"/>
      <c r="AG448" s="48"/>
      <c r="AH448" s="48"/>
      <c r="AI448" s="35"/>
      <c r="AJ448" s="49" t="s">
        <v>57</v>
      </c>
      <c r="AK448" s="72"/>
      <c r="AL448" s="17"/>
      <c r="AM448" s="17"/>
      <c r="AN448" s="73"/>
      <c r="AO448" s="17"/>
      <c r="AP448" s="17"/>
      <c r="AQ448" s="17"/>
      <c r="AR448" s="17"/>
      <c r="AS448" s="17"/>
      <c r="AT448" s="17"/>
      <c r="AX448">
        <v>1</v>
      </c>
    </row>
    <row r="449" spans="1:50" ht="24" customHeight="1">
      <c r="A449" s="42">
        <v>445</v>
      </c>
      <c r="B449" s="43">
        <v>42369</v>
      </c>
      <c r="C449" s="44"/>
      <c r="D449" s="44" t="s">
        <v>82</v>
      </c>
      <c r="E449" s="44">
        <v>1</v>
      </c>
      <c r="F449" s="44"/>
      <c r="G449" s="23"/>
      <c r="H449" s="44" t="s">
        <v>70</v>
      </c>
      <c r="I449" s="59"/>
      <c r="J449" s="25"/>
      <c r="K449" s="63"/>
      <c r="L449" s="64"/>
      <c r="M449" s="64"/>
      <c r="N449" s="65">
        <f t="shared" si="10"/>
        <v>0</v>
      </c>
      <c r="O449" s="64"/>
      <c r="P449" s="64"/>
      <c r="Q449" s="64"/>
      <c r="R449" s="65">
        <f t="shared" si="11"/>
        <v>0</v>
      </c>
      <c r="S449" s="64"/>
      <c r="T449" s="64"/>
      <c r="U449" s="64"/>
      <c r="V449" s="65">
        <f t="shared" si="12"/>
        <v>0</v>
      </c>
      <c r="W449" s="64">
        <f t="shared" si="13"/>
        <v>0</v>
      </c>
      <c r="X449" s="64" t="str">
        <f t="shared" si="14"/>
        <v/>
      </c>
      <c r="Y449" s="64" t="str">
        <f t="shared" si="15"/>
        <v/>
      </c>
      <c r="Z449" s="64" t="str">
        <f t="shared" si="16"/>
        <v/>
      </c>
      <c r="AA449" s="64" t="str">
        <f t="shared" si="17"/>
        <v/>
      </c>
      <c r="AB449" s="64" t="str">
        <f t="shared" si="18"/>
        <v/>
      </c>
      <c r="AC449" s="64" t="str">
        <f t="shared" si="19"/>
        <v/>
      </c>
      <c r="AD449" s="48"/>
      <c r="AE449" s="48"/>
      <c r="AF449" s="48"/>
      <c r="AG449" s="48"/>
      <c r="AH449" s="48"/>
      <c r="AI449" s="35"/>
      <c r="AJ449" s="49" t="s">
        <v>57</v>
      </c>
      <c r="AK449" s="72"/>
      <c r="AL449" s="17"/>
      <c r="AM449" s="17"/>
      <c r="AN449" s="73"/>
      <c r="AO449" s="17"/>
      <c r="AP449" s="17"/>
      <c r="AQ449" s="17"/>
      <c r="AR449" s="17"/>
      <c r="AS449" s="17"/>
      <c r="AT449" s="17"/>
      <c r="AX449">
        <v>1</v>
      </c>
    </row>
    <row r="450" spans="1:50" ht="24" customHeight="1">
      <c r="A450" s="42">
        <v>446</v>
      </c>
      <c r="B450" s="43">
        <v>42369</v>
      </c>
      <c r="C450" s="44"/>
      <c r="D450" s="44" t="s">
        <v>82</v>
      </c>
      <c r="E450" s="44">
        <v>2</v>
      </c>
      <c r="F450" s="44"/>
      <c r="G450" s="23"/>
      <c r="H450" s="44" t="s">
        <v>70</v>
      </c>
      <c r="I450" s="59"/>
      <c r="J450" s="25"/>
      <c r="K450" s="63"/>
      <c r="L450" s="64"/>
      <c r="M450" s="64"/>
      <c r="N450" s="65">
        <f t="shared" si="10"/>
        <v>0</v>
      </c>
      <c r="O450" s="64"/>
      <c r="P450" s="64"/>
      <c r="Q450" s="64"/>
      <c r="R450" s="65">
        <f t="shared" si="11"/>
        <v>0</v>
      </c>
      <c r="S450" s="64"/>
      <c r="T450" s="64"/>
      <c r="U450" s="64"/>
      <c r="V450" s="65">
        <f t="shared" si="12"/>
        <v>0</v>
      </c>
      <c r="W450" s="64">
        <f t="shared" si="13"/>
        <v>0</v>
      </c>
      <c r="X450" s="64" t="str">
        <f t="shared" si="14"/>
        <v/>
      </c>
      <c r="Y450" s="64" t="str">
        <f t="shared" si="15"/>
        <v/>
      </c>
      <c r="Z450" s="64" t="str">
        <f t="shared" si="16"/>
        <v/>
      </c>
      <c r="AA450" s="64" t="str">
        <f t="shared" si="17"/>
        <v/>
      </c>
      <c r="AB450" s="64" t="str">
        <f t="shared" si="18"/>
        <v/>
      </c>
      <c r="AC450" s="64" t="str">
        <f t="shared" si="19"/>
        <v/>
      </c>
      <c r="AD450" s="48"/>
      <c r="AE450" s="48"/>
      <c r="AF450" s="48"/>
      <c r="AG450" s="48"/>
      <c r="AH450" s="48"/>
      <c r="AI450" s="35"/>
      <c r="AJ450" s="49" t="s">
        <v>57</v>
      </c>
      <c r="AK450" s="72"/>
      <c r="AL450" s="17"/>
      <c r="AM450" s="17"/>
      <c r="AN450" s="73"/>
      <c r="AO450" s="17"/>
      <c r="AP450" s="17"/>
      <c r="AQ450" s="17"/>
      <c r="AR450" s="17"/>
      <c r="AS450" s="17"/>
      <c r="AT450" s="17"/>
      <c r="AX450">
        <v>1</v>
      </c>
    </row>
    <row r="451" spans="1:50" ht="24" customHeight="1">
      <c r="A451" s="42">
        <v>447</v>
      </c>
      <c r="B451" s="43">
        <v>42369</v>
      </c>
      <c r="C451" s="44"/>
      <c r="D451" s="44" t="s">
        <v>82</v>
      </c>
      <c r="E451" s="44">
        <v>1</v>
      </c>
      <c r="F451" s="44"/>
      <c r="G451" s="23"/>
      <c r="H451" s="44" t="s">
        <v>70</v>
      </c>
      <c r="I451" s="59"/>
      <c r="J451" s="25"/>
      <c r="K451" s="63"/>
      <c r="L451" s="64"/>
      <c r="M451" s="64"/>
      <c r="N451" s="65">
        <f t="shared" si="10"/>
        <v>0</v>
      </c>
      <c r="O451" s="64"/>
      <c r="P451" s="64"/>
      <c r="Q451" s="64"/>
      <c r="R451" s="65">
        <f t="shared" si="11"/>
        <v>0</v>
      </c>
      <c r="S451" s="64"/>
      <c r="T451" s="64"/>
      <c r="U451" s="64"/>
      <c r="V451" s="65">
        <f t="shared" si="12"/>
        <v>0</v>
      </c>
      <c r="W451" s="64">
        <f t="shared" si="13"/>
        <v>0</v>
      </c>
      <c r="X451" s="64" t="str">
        <f t="shared" si="14"/>
        <v/>
      </c>
      <c r="Y451" s="64" t="str">
        <f t="shared" si="15"/>
        <v/>
      </c>
      <c r="Z451" s="64" t="str">
        <f t="shared" si="16"/>
        <v/>
      </c>
      <c r="AA451" s="64" t="str">
        <f t="shared" si="17"/>
        <v/>
      </c>
      <c r="AB451" s="64" t="str">
        <f t="shared" si="18"/>
        <v/>
      </c>
      <c r="AC451" s="64" t="str">
        <f t="shared" si="19"/>
        <v/>
      </c>
      <c r="AD451" s="48"/>
      <c r="AE451" s="48"/>
      <c r="AF451" s="48"/>
      <c r="AG451" s="48"/>
      <c r="AH451" s="48"/>
      <c r="AI451" s="35"/>
      <c r="AJ451" s="49" t="s">
        <v>57</v>
      </c>
      <c r="AK451" s="72"/>
      <c r="AL451" s="17"/>
      <c r="AM451" s="17"/>
      <c r="AN451" s="73"/>
      <c r="AO451" s="17"/>
      <c r="AP451" s="17"/>
      <c r="AQ451" s="17"/>
      <c r="AR451" s="17"/>
      <c r="AS451" s="17"/>
      <c r="AT451" s="17"/>
      <c r="AX451">
        <v>1</v>
      </c>
    </row>
    <row r="452" spans="1:50" ht="24" customHeight="1">
      <c r="A452" s="42">
        <v>448</v>
      </c>
      <c r="B452" s="43">
        <v>42369</v>
      </c>
      <c r="C452" s="44"/>
      <c r="D452" s="44" t="s">
        <v>82</v>
      </c>
      <c r="E452" s="44">
        <v>2</v>
      </c>
      <c r="F452" s="44"/>
      <c r="G452" s="23"/>
      <c r="H452" s="44" t="s">
        <v>70</v>
      </c>
      <c r="I452" s="59"/>
      <c r="J452" s="25"/>
      <c r="K452" s="63"/>
      <c r="L452" s="64"/>
      <c r="M452" s="64"/>
      <c r="N452" s="65">
        <f t="shared" si="10"/>
        <v>0</v>
      </c>
      <c r="O452" s="64"/>
      <c r="P452" s="64"/>
      <c r="Q452" s="64"/>
      <c r="R452" s="65">
        <f t="shared" si="11"/>
        <v>0</v>
      </c>
      <c r="S452" s="64"/>
      <c r="T452" s="64"/>
      <c r="U452" s="64"/>
      <c r="V452" s="65">
        <f t="shared" si="12"/>
        <v>0</v>
      </c>
      <c r="W452" s="64">
        <f t="shared" si="13"/>
        <v>0</v>
      </c>
      <c r="X452" s="64" t="str">
        <f t="shared" si="14"/>
        <v/>
      </c>
      <c r="Y452" s="64" t="str">
        <f t="shared" si="15"/>
        <v/>
      </c>
      <c r="Z452" s="64" t="str">
        <f t="shared" si="16"/>
        <v/>
      </c>
      <c r="AA452" s="64" t="str">
        <f t="shared" si="17"/>
        <v/>
      </c>
      <c r="AB452" s="64" t="str">
        <f t="shared" si="18"/>
        <v/>
      </c>
      <c r="AC452" s="64" t="str">
        <f t="shared" si="19"/>
        <v/>
      </c>
      <c r="AD452" s="48"/>
      <c r="AE452" s="48"/>
      <c r="AF452" s="48"/>
      <c r="AG452" s="48"/>
      <c r="AH452" s="48"/>
      <c r="AI452" s="35"/>
      <c r="AJ452" s="49" t="s">
        <v>57</v>
      </c>
      <c r="AK452" s="72"/>
      <c r="AL452" s="17"/>
      <c r="AM452" s="17"/>
      <c r="AN452" s="73"/>
      <c r="AO452" s="17"/>
      <c r="AP452" s="17"/>
      <c r="AQ452" s="17"/>
      <c r="AR452" s="17"/>
      <c r="AS452" s="17"/>
      <c r="AT452" s="17"/>
      <c r="AX452">
        <v>1</v>
      </c>
    </row>
    <row r="453" spans="1:50" ht="24" customHeight="1">
      <c r="A453" s="42">
        <v>449</v>
      </c>
      <c r="B453" s="43">
        <v>42369</v>
      </c>
      <c r="C453" s="44"/>
      <c r="D453" s="44" t="s">
        <v>82</v>
      </c>
      <c r="E453" s="44">
        <v>1</v>
      </c>
      <c r="F453" s="44"/>
      <c r="G453" s="23"/>
      <c r="H453" s="44" t="s">
        <v>70</v>
      </c>
      <c r="I453" s="59"/>
      <c r="J453" s="25"/>
      <c r="K453" s="63"/>
      <c r="L453" s="64"/>
      <c r="M453" s="64"/>
      <c r="N453" s="65">
        <f t="shared" si="10"/>
        <v>0</v>
      </c>
      <c r="O453" s="64"/>
      <c r="P453" s="64"/>
      <c r="Q453" s="64"/>
      <c r="R453" s="65">
        <f t="shared" si="11"/>
        <v>0</v>
      </c>
      <c r="S453" s="64"/>
      <c r="T453" s="64"/>
      <c r="U453" s="64"/>
      <c r="V453" s="65">
        <f t="shared" si="12"/>
        <v>0</v>
      </c>
      <c r="W453" s="64">
        <f t="shared" si="13"/>
        <v>0</v>
      </c>
      <c r="X453" s="64" t="str">
        <f t="shared" si="14"/>
        <v/>
      </c>
      <c r="Y453" s="64" t="str">
        <f t="shared" si="15"/>
        <v/>
      </c>
      <c r="Z453" s="64" t="str">
        <f t="shared" si="16"/>
        <v/>
      </c>
      <c r="AA453" s="64" t="str">
        <f t="shared" si="17"/>
        <v/>
      </c>
      <c r="AB453" s="64" t="str">
        <f t="shared" si="18"/>
        <v/>
      </c>
      <c r="AC453" s="64" t="str">
        <f t="shared" si="19"/>
        <v/>
      </c>
      <c r="AD453" s="48"/>
      <c r="AE453" s="48"/>
      <c r="AF453" s="48"/>
      <c r="AG453" s="48"/>
      <c r="AH453" s="48"/>
      <c r="AI453" s="35"/>
      <c r="AJ453" s="49" t="s">
        <v>57</v>
      </c>
      <c r="AK453" s="72"/>
      <c r="AL453" s="17"/>
      <c r="AM453" s="17"/>
      <c r="AN453" s="73"/>
      <c r="AO453" s="17"/>
      <c r="AP453" s="17"/>
      <c r="AQ453" s="17"/>
      <c r="AR453" s="17"/>
      <c r="AS453" s="17"/>
      <c r="AT453" s="17"/>
      <c r="AX453">
        <v>1</v>
      </c>
    </row>
    <row r="454" spans="1:50" ht="24" customHeight="1">
      <c r="A454" s="42">
        <v>450</v>
      </c>
      <c r="B454" s="43">
        <v>42369</v>
      </c>
      <c r="C454" s="44"/>
      <c r="D454" s="44" t="s">
        <v>82</v>
      </c>
      <c r="E454" s="44">
        <v>2</v>
      </c>
      <c r="F454" s="44"/>
      <c r="G454" s="23"/>
      <c r="H454" s="44" t="s">
        <v>70</v>
      </c>
      <c r="I454" s="59"/>
      <c r="J454" s="25"/>
      <c r="K454" s="63"/>
      <c r="L454" s="64"/>
      <c r="M454" s="64"/>
      <c r="N454" s="65">
        <f t="shared" si="10"/>
        <v>0</v>
      </c>
      <c r="O454" s="64"/>
      <c r="P454" s="64"/>
      <c r="Q454" s="64"/>
      <c r="R454" s="65">
        <f t="shared" si="11"/>
        <v>0</v>
      </c>
      <c r="S454" s="64"/>
      <c r="T454" s="64"/>
      <c r="U454" s="64"/>
      <c r="V454" s="65">
        <f t="shared" si="12"/>
        <v>0</v>
      </c>
      <c r="W454" s="64">
        <f t="shared" si="13"/>
        <v>0</v>
      </c>
      <c r="X454" s="64" t="str">
        <f t="shared" si="14"/>
        <v/>
      </c>
      <c r="Y454" s="64" t="str">
        <f t="shared" si="15"/>
        <v/>
      </c>
      <c r="Z454" s="64" t="str">
        <f t="shared" si="16"/>
        <v/>
      </c>
      <c r="AA454" s="64" t="str">
        <f t="shared" si="17"/>
        <v/>
      </c>
      <c r="AB454" s="64" t="str">
        <f t="shared" si="18"/>
        <v/>
      </c>
      <c r="AC454" s="64" t="str">
        <f t="shared" si="19"/>
        <v/>
      </c>
      <c r="AD454" s="48"/>
      <c r="AE454" s="48"/>
      <c r="AF454" s="48"/>
      <c r="AG454" s="48"/>
      <c r="AH454" s="48"/>
      <c r="AI454" s="35"/>
      <c r="AJ454" s="49" t="s">
        <v>57</v>
      </c>
      <c r="AK454" s="72"/>
      <c r="AL454" s="17"/>
      <c r="AM454" s="17"/>
      <c r="AN454" s="73"/>
      <c r="AO454" s="17"/>
      <c r="AP454" s="17"/>
      <c r="AQ454" s="17"/>
      <c r="AR454" s="17"/>
      <c r="AS454" s="17"/>
      <c r="AT454" s="17"/>
      <c r="AX454">
        <v>1</v>
      </c>
    </row>
    <row r="455" spans="1:50" ht="24" customHeight="1">
      <c r="A455" s="42">
        <v>451</v>
      </c>
      <c r="B455" s="43">
        <v>42369</v>
      </c>
      <c r="C455" s="44"/>
      <c r="D455" s="44" t="s">
        <v>82</v>
      </c>
      <c r="E455" s="44">
        <v>1</v>
      </c>
      <c r="F455" s="44"/>
      <c r="G455" s="23"/>
      <c r="H455" s="44" t="s">
        <v>70</v>
      </c>
      <c r="I455" s="59"/>
      <c r="J455" s="25"/>
      <c r="K455" s="63"/>
      <c r="L455" s="64"/>
      <c r="M455" s="64"/>
      <c r="N455" s="65">
        <f t="shared" si="10"/>
        <v>0</v>
      </c>
      <c r="O455" s="64"/>
      <c r="P455" s="64"/>
      <c r="Q455" s="64"/>
      <c r="R455" s="65">
        <f t="shared" si="11"/>
        <v>0</v>
      </c>
      <c r="S455" s="64"/>
      <c r="T455" s="64"/>
      <c r="U455" s="64"/>
      <c r="V455" s="65">
        <f t="shared" si="12"/>
        <v>0</v>
      </c>
      <c r="W455" s="64">
        <f t="shared" si="13"/>
        <v>0</v>
      </c>
      <c r="X455" s="64" t="str">
        <f t="shared" si="14"/>
        <v/>
      </c>
      <c r="Y455" s="64" t="str">
        <f t="shared" si="15"/>
        <v/>
      </c>
      <c r="Z455" s="64" t="str">
        <f t="shared" si="16"/>
        <v/>
      </c>
      <c r="AA455" s="64" t="str">
        <f t="shared" si="17"/>
        <v/>
      </c>
      <c r="AB455" s="64" t="str">
        <f t="shared" si="18"/>
        <v/>
      </c>
      <c r="AC455" s="64" t="str">
        <f t="shared" si="19"/>
        <v/>
      </c>
      <c r="AD455" s="48"/>
      <c r="AE455" s="48"/>
      <c r="AF455" s="48"/>
      <c r="AG455" s="48"/>
      <c r="AH455" s="48"/>
      <c r="AI455" s="35"/>
      <c r="AJ455" s="49" t="s">
        <v>57</v>
      </c>
      <c r="AK455" s="72"/>
      <c r="AL455" s="17"/>
      <c r="AM455" s="17"/>
      <c r="AN455" s="73"/>
      <c r="AO455" s="17"/>
      <c r="AP455" s="17"/>
      <c r="AQ455" s="17"/>
      <c r="AR455" s="17"/>
      <c r="AS455" s="17"/>
      <c r="AT455" s="17"/>
      <c r="AX455">
        <v>1</v>
      </c>
    </row>
    <row r="456" spans="1:50" ht="24" customHeight="1">
      <c r="A456" s="42">
        <v>452</v>
      </c>
      <c r="B456" s="43">
        <v>42369</v>
      </c>
      <c r="C456" s="44"/>
      <c r="D456" s="44" t="s">
        <v>82</v>
      </c>
      <c r="E456" s="44">
        <v>2</v>
      </c>
      <c r="F456" s="44"/>
      <c r="G456" s="23"/>
      <c r="H456" s="44" t="s">
        <v>70</v>
      </c>
      <c r="I456" s="59"/>
      <c r="J456" s="25"/>
      <c r="K456" s="63"/>
      <c r="L456" s="64"/>
      <c r="M456" s="64"/>
      <c r="N456" s="65">
        <f t="shared" si="10"/>
        <v>0</v>
      </c>
      <c r="O456" s="64"/>
      <c r="P456" s="64"/>
      <c r="Q456" s="64"/>
      <c r="R456" s="65">
        <f t="shared" si="11"/>
        <v>0</v>
      </c>
      <c r="S456" s="64"/>
      <c r="T456" s="64"/>
      <c r="U456" s="64"/>
      <c r="V456" s="65">
        <f t="shared" si="12"/>
        <v>0</v>
      </c>
      <c r="W456" s="64">
        <f t="shared" si="13"/>
        <v>0</v>
      </c>
      <c r="X456" s="64" t="str">
        <f t="shared" si="14"/>
        <v/>
      </c>
      <c r="Y456" s="64" t="str">
        <f t="shared" si="15"/>
        <v/>
      </c>
      <c r="Z456" s="64" t="str">
        <f t="shared" si="16"/>
        <v/>
      </c>
      <c r="AA456" s="64" t="str">
        <f t="shared" si="17"/>
        <v/>
      </c>
      <c r="AB456" s="64" t="str">
        <f t="shared" si="18"/>
        <v/>
      </c>
      <c r="AC456" s="64" t="str">
        <f t="shared" si="19"/>
        <v/>
      </c>
      <c r="AD456" s="48"/>
      <c r="AE456" s="48"/>
      <c r="AF456" s="48"/>
      <c r="AG456" s="48"/>
      <c r="AH456" s="48"/>
      <c r="AI456" s="35"/>
      <c r="AJ456" s="49" t="s">
        <v>57</v>
      </c>
      <c r="AK456" s="72"/>
      <c r="AL456" s="17"/>
      <c r="AM456" s="17"/>
      <c r="AN456" s="73"/>
      <c r="AO456" s="17"/>
      <c r="AP456" s="17"/>
      <c r="AQ456" s="17"/>
      <c r="AR456" s="17"/>
      <c r="AS456" s="17"/>
      <c r="AT456" s="17"/>
      <c r="AX456">
        <v>1</v>
      </c>
    </row>
    <row r="457" spans="1:50" ht="24" customHeight="1">
      <c r="A457" s="42">
        <v>453</v>
      </c>
      <c r="B457" s="43">
        <v>42369</v>
      </c>
      <c r="C457" s="44"/>
      <c r="D457" s="44" t="s">
        <v>82</v>
      </c>
      <c r="E457" s="44">
        <v>1</v>
      </c>
      <c r="F457" s="44"/>
      <c r="G457" s="23"/>
      <c r="H457" s="44" t="s">
        <v>70</v>
      </c>
      <c r="I457" s="59"/>
      <c r="J457" s="25"/>
      <c r="K457" s="63"/>
      <c r="L457" s="64"/>
      <c r="M457" s="64"/>
      <c r="N457" s="65">
        <f t="shared" si="10"/>
        <v>0</v>
      </c>
      <c r="O457" s="64"/>
      <c r="P457" s="64"/>
      <c r="Q457" s="64"/>
      <c r="R457" s="65">
        <f t="shared" si="11"/>
        <v>0</v>
      </c>
      <c r="S457" s="64"/>
      <c r="T457" s="64"/>
      <c r="U457" s="64"/>
      <c r="V457" s="65">
        <f t="shared" si="12"/>
        <v>0</v>
      </c>
      <c r="W457" s="64">
        <f t="shared" si="13"/>
        <v>0</v>
      </c>
      <c r="X457" s="64" t="str">
        <f t="shared" si="14"/>
        <v/>
      </c>
      <c r="Y457" s="64" t="str">
        <f t="shared" si="15"/>
        <v/>
      </c>
      <c r="Z457" s="64" t="str">
        <f t="shared" si="16"/>
        <v/>
      </c>
      <c r="AA457" s="64" t="str">
        <f t="shared" si="17"/>
        <v/>
      </c>
      <c r="AB457" s="64" t="str">
        <f t="shared" si="18"/>
        <v/>
      </c>
      <c r="AC457" s="64" t="str">
        <f t="shared" si="19"/>
        <v/>
      </c>
      <c r="AD457" s="48"/>
      <c r="AE457" s="48"/>
      <c r="AF457" s="48"/>
      <c r="AG457" s="48"/>
      <c r="AH457" s="48"/>
      <c r="AI457" s="35"/>
      <c r="AJ457" s="49" t="s">
        <v>57</v>
      </c>
      <c r="AK457" s="72"/>
      <c r="AL457" s="17"/>
      <c r="AM457" s="17"/>
      <c r="AN457" s="73"/>
      <c r="AO457" s="17"/>
      <c r="AP457" s="17"/>
      <c r="AQ457" s="17"/>
      <c r="AR457" s="17"/>
      <c r="AS457" s="17"/>
      <c r="AT457" s="17"/>
      <c r="AX457">
        <v>1</v>
      </c>
    </row>
    <row r="458" spans="1:50" ht="24" customHeight="1">
      <c r="A458" s="42">
        <v>454</v>
      </c>
      <c r="B458" s="43">
        <v>42369</v>
      </c>
      <c r="C458" s="44"/>
      <c r="D458" s="44" t="s">
        <v>82</v>
      </c>
      <c r="E458" s="44">
        <v>2</v>
      </c>
      <c r="F458" s="44"/>
      <c r="G458" s="23"/>
      <c r="H458" s="44" t="s">
        <v>70</v>
      </c>
      <c r="I458" s="59"/>
      <c r="J458" s="25"/>
      <c r="K458" s="63"/>
      <c r="L458" s="64"/>
      <c r="M458" s="64"/>
      <c r="N458" s="65">
        <f t="shared" si="10"/>
        <v>0</v>
      </c>
      <c r="O458" s="64"/>
      <c r="P458" s="64"/>
      <c r="Q458" s="64"/>
      <c r="R458" s="65">
        <f t="shared" si="11"/>
        <v>0</v>
      </c>
      <c r="S458" s="64"/>
      <c r="T458" s="64"/>
      <c r="U458" s="64"/>
      <c r="V458" s="65">
        <f t="shared" si="12"/>
        <v>0</v>
      </c>
      <c r="W458" s="64">
        <f t="shared" si="13"/>
        <v>0</v>
      </c>
      <c r="X458" s="64" t="str">
        <f t="shared" si="14"/>
        <v/>
      </c>
      <c r="Y458" s="64" t="str">
        <f t="shared" si="15"/>
        <v/>
      </c>
      <c r="Z458" s="64" t="str">
        <f t="shared" si="16"/>
        <v/>
      </c>
      <c r="AA458" s="64" t="str">
        <f t="shared" si="17"/>
        <v/>
      </c>
      <c r="AB458" s="64" t="str">
        <f t="shared" si="18"/>
        <v/>
      </c>
      <c r="AC458" s="64" t="str">
        <f t="shared" si="19"/>
        <v/>
      </c>
      <c r="AD458" s="48"/>
      <c r="AE458" s="48"/>
      <c r="AF458" s="48"/>
      <c r="AG458" s="48"/>
      <c r="AH458" s="48"/>
      <c r="AI458" s="35"/>
      <c r="AJ458" s="49" t="s">
        <v>57</v>
      </c>
      <c r="AK458" s="72"/>
      <c r="AL458" s="17"/>
      <c r="AM458" s="17"/>
      <c r="AN458" s="73"/>
      <c r="AO458" s="17"/>
      <c r="AP458" s="17"/>
      <c r="AQ458" s="17"/>
      <c r="AR458" s="17"/>
      <c r="AS458" s="17"/>
      <c r="AT458" s="17"/>
      <c r="AX458">
        <v>1</v>
      </c>
    </row>
    <row r="459" spans="1:50" ht="24" customHeight="1">
      <c r="A459" s="42">
        <v>455</v>
      </c>
      <c r="B459" s="43">
        <v>42369</v>
      </c>
      <c r="C459" s="44"/>
      <c r="D459" s="44" t="s">
        <v>82</v>
      </c>
      <c r="E459" s="44">
        <v>1</v>
      </c>
      <c r="F459" s="44"/>
      <c r="G459" s="23"/>
      <c r="H459" s="44" t="s">
        <v>70</v>
      </c>
      <c r="I459" s="59"/>
      <c r="J459" s="25"/>
      <c r="K459" s="63"/>
      <c r="L459" s="64"/>
      <c r="M459" s="64"/>
      <c r="N459" s="65">
        <f t="shared" si="10"/>
        <v>0</v>
      </c>
      <c r="O459" s="64"/>
      <c r="P459" s="64"/>
      <c r="Q459" s="64"/>
      <c r="R459" s="65">
        <f t="shared" si="11"/>
        <v>0</v>
      </c>
      <c r="S459" s="64"/>
      <c r="T459" s="64"/>
      <c r="U459" s="64"/>
      <c r="V459" s="65">
        <f t="shared" si="12"/>
        <v>0</v>
      </c>
      <c r="W459" s="64">
        <f t="shared" si="13"/>
        <v>0</v>
      </c>
      <c r="X459" s="64" t="str">
        <f t="shared" si="14"/>
        <v/>
      </c>
      <c r="Y459" s="64" t="str">
        <f t="shared" si="15"/>
        <v/>
      </c>
      <c r="Z459" s="64" t="str">
        <f t="shared" si="16"/>
        <v/>
      </c>
      <c r="AA459" s="64" t="str">
        <f t="shared" si="17"/>
        <v/>
      </c>
      <c r="AB459" s="64" t="str">
        <f t="shared" si="18"/>
        <v/>
      </c>
      <c r="AC459" s="64" t="str">
        <f t="shared" si="19"/>
        <v/>
      </c>
      <c r="AD459" s="48"/>
      <c r="AE459" s="48"/>
      <c r="AF459" s="48"/>
      <c r="AG459" s="48"/>
      <c r="AH459" s="48"/>
      <c r="AI459" s="35"/>
      <c r="AJ459" s="49" t="s">
        <v>57</v>
      </c>
      <c r="AK459" s="72"/>
      <c r="AL459" s="17"/>
      <c r="AM459" s="17"/>
      <c r="AN459" s="73"/>
      <c r="AO459" s="17"/>
      <c r="AP459" s="17"/>
      <c r="AQ459" s="17"/>
      <c r="AR459" s="17"/>
      <c r="AS459" s="17"/>
      <c r="AT459" s="17"/>
      <c r="AX459">
        <v>1</v>
      </c>
    </row>
    <row r="460" spans="1:50" ht="24" customHeight="1">
      <c r="A460" s="42">
        <v>456</v>
      </c>
      <c r="B460" s="43">
        <v>42369</v>
      </c>
      <c r="C460" s="44"/>
      <c r="D460" s="44" t="s">
        <v>82</v>
      </c>
      <c r="E460" s="44">
        <v>2</v>
      </c>
      <c r="F460" s="44"/>
      <c r="G460" s="23"/>
      <c r="H460" s="44" t="s">
        <v>70</v>
      </c>
      <c r="I460" s="59"/>
      <c r="J460" s="25"/>
      <c r="K460" s="63"/>
      <c r="L460" s="64"/>
      <c r="M460" s="64"/>
      <c r="N460" s="65">
        <f t="shared" si="10"/>
        <v>0</v>
      </c>
      <c r="O460" s="64"/>
      <c r="P460" s="64"/>
      <c r="Q460" s="64"/>
      <c r="R460" s="65">
        <f t="shared" si="11"/>
        <v>0</v>
      </c>
      <c r="S460" s="64"/>
      <c r="T460" s="64"/>
      <c r="U460" s="64"/>
      <c r="V460" s="65">
        <f t="shared" si="12"/>
        <v>0</v>
      </c>
      <c r="W460" s="64">
        <f t="shared" si="13"/>
        <v>0</v>
      </c>
      <c r="X460" s="64" t="str">
        <f t="shared" si="14"/>
        <v/>
      </c>
      <c r="Y460" s="64" t="str">
        <f t="shared" si="15"/>
        <v/>
      </c>
      <c r="Z460" s="64" t="str">
        <f t="shared" si="16"/>
        <v/>
      </c>
      <c r="AA460" s="64" t="str">
        <f t="shared" si="17"/>
        <v/>
      </c>
      <c r="AB460" s="64" t="str">
        <f t="shared" si="18"/>
        <v/>
      </c>
      <c r="AC460" s="64" t="str">
        <f t="shared" si="19"/>
        <v/>
      </c>
      <c r="AD460" s="48"/>
      <c r="AE460" s="48"/>
      <c r="AF460" s="48"/>
      <c r="AG460" s="48"/>
      <c r="AH460" s="48"/>
      <c r="AI460" s="35"/>
      <c r="AJ460" s="49" t="s">
        <v>57</v>
      </c>
      <c r="AK460" s="72"/>
      <c r="AL460" s="17"/>
      <c r="AM460" s="17"/>
      <c r="AN460" s="73"/>
      <c r="AO460" s="17"/>
      <c r="AP460" s="17"/>
      <c r="AQ460" s="17"/>
      <c r="AR460" s="17"/>
      <c r="AS460" s="17"/>
      <c r="AT460" s="17"/>
      <c r="AX460">
        <v>1</v>
      </c>
    </row>
    <row r="461" spans="1:50" ht="24" customHeight="1">
      <c r="A461" s="42">
        <v>457</v>
      </c>
      <c r="B461" s="43">
        <v>42369</v>
      </c>
      <c r="C461" s="44"/>
      <c r="D461" s="44" t="s">
        <v>82</v>
      </c>
      <c r="E461" s="44">
        <v>1</v>
      </c>
      <c r="F461" s="44"/>
      <c r="G461" s="23"/>
      <c r="H461" s="44" t="s">
        <v>70</v>
      </c>
      <c r="I461" s="59"/>
      <c r="J461" s="25"/>
      <c r="K461" s="63"/>
      <c r="L461" s="64"/>
      <c r="M461" s="64"/>
      <c r="N461" s="65">
        <f t="shared" si="10"/>
        <v>0</v>
      </c>
      <c r="O461" s="64"/>
      <c r="P461" s="64"/>
      <c r="Q461" s="64"/>
      <c r="R461" s="65">
        <f t="shared" si="11"/>
        <v>0</v>
      </c>
      <c r="S461" s="64"/>
      <c r="T461" s="64"/>
      <c r="U461" s="64"/>
      <c r="V461" s="65">
        <f t="shared" si="12"/>
        <v>0</v>
      </c>
      <c r="W461" s="64">
        <f t="shared" si="13"/>
        <v>0</v>
      </c>
      <c r="X461" s="64" t="str">
        <f t="shared" si="14"/>
        <v/>
      </c>
      <c r="Y461" s="64" t="str">
        <f t="shared" si="15"/>
        <v/>
      </c>
      <c r="Z461" s="64" t="str">
        <f t="shared" si="16"/>
        <v/>
      </c>
      <c r="AA461" s="64" t="str">
        <f t="shared" si="17"/>
        <v/>
      </c>
      <c r="AB461" s="64" t="str">
        <f t="shared" si="18"/>
        <v/>
      </c>
      <c r="AC461" s="64" t="str">
        <f t="shared" si="19"/>
        <v/>
      </c>
      <c r="AD461" s="48"/>
      <c r="AE461" s="48"/>
      <c r="AF461" s="48"/>
      <c r="AG461" s="48"/>
      <c r="AH461" s="48"/>
      <c r="AI461" s="35"/>
      <c r="AJ461" s="49" t="s">
        <v>57</v>
      </c>
      <c r="AK461" s="72"/>
      <c r="AL461" s="17"/>
      <c r="AM461" s="17"/>
      <c r="AN461" s="73"/>
      <c r="AO461" s="17"/>
      <c r="AP461" s="17"/>
      <c r="AQ461" s="17"/>
      <c r="AR461" s="17"/>
      <c r="AS461" s="17"/>
      <c r="AT461" s="17"/>
      <c r="AX461">
        <v>1</v>
      </c>
    </row>
    <row r="462" spans="1:50" ht="24" customHeight="1">
      <c r="A462" s="42">
        <v>458</v>
      </c>
      <c r="B462" s="43">
        <v>42369</v>
      </c>
      <c r="C462" s="44"/>
      <c r="D462" s="44" t="s">
        <v>82</v>
      </c>
      <c r="E462" s="44">
        <v>2</v>
      </c>
      <c r="F462" s="44"/>
      <c r="G462" s="23"/>
      <c r="H462" s="44" t="s">
        <v>70</v>
      </c>
      <c r="I462" s="59"/>
      <c r="J462" s="25"/>
      <c r="K462" s="63"/>
      <c r="L462" s="64"/>
      <c r="M462" s="64"/>
      <c r="N462" s="65">
        <f t="shared" si="10"/>
        <v>0</v>
      </c>
      <c r="O462" s="64"/>
      <c r="P462" s="64"/>
      <c r="Q462" s="64"/>
      <c r="R462" s="65">
        <f t="shared" si="11"/>
        <v>0</v>
      </c>
      <c r="S462" s="64"/>
      <c r="T462" s="64"/>
      <c r="U462" s="64"/>
      <c r="V462" s="65">
        <f t="shared" si="12"/>
        <v>0</v>
      </c>
      <c r="W462" s="64">
        <f t="shared" si="13"/>
        <v>0</v>
      </c>
      <c r="X462" s="64" t="str">
        <f t="shared" si="14"/>
        <v/>
      </c>
      <c r="Y462" s="64" t="str">
        <f t="shared" si="15"/>
        <v/>
      </c>
      <c r="Z462" s="64" t="str">
        <f t="shared" si="16"/>
        <v/>
      </c>
      <c r="AA462" s="64" t="str">
        <f t="shared" si="17"/>
        <v/>
      </c>
      <c r="AB462" s="64" t="str">
        <f t="shared" si="18"/>
        <v/>
      </c>
      <c r="AC462" s="64" t="str">
        <f t="shared" si="19"/>
        <v/>
      </c>
      <c r="AD462" s="48"/>
      <c r="AE462" s="48"/>
      <c r="AF462" s="48"/>
      <c r="AG462" s="48"/>
      <c r="AH462" s="48"/>
      <c r="AI462" s="35"/>
      <c r="AJ462" s="49" t="s">
        <v>57</v>
      </c>
      <c r="AK462" s="72"/>
      <c r="AL462" s="17"/>
      <c r="AM462" s="17"/>
      <c r="AN462" s="73"/>
      <c r="AO462" s="17"/>
      <c r="AP462" s="17"/>
      <c r="AQ462" s="17"/>
      <c r="AR462" s="17"/>
      <c r="AS462" s="17"/>
      <c r="AT462" s="17"/>
      <c r="AX462">
        <v>1</v>
      </c>
    </row>
    <row r="463" spans="1:50" ht="24" customHeight="1">
      <c r="A463" s="42">
        <v>459</v>
      </c>
      <c r="B463" s="43">
        <v>42369</v>
      </c>
      <c r="C463" s="44"/>
      <c r="D463" s="44" t="s">
        <v>82</v>
      </c>
      <c r="E463" s="44">
        <v>1</v>
      </c>
      <c r="F463" s="44"/>
      <c r="G463" s="23"/>
      <c r="H463" s="44" t="s">
        <v>70</v>
      </c>
      <c r="I463" s="59"/>
      <c r="J463" s="25"/>
      <c r="K463" s="63"/>
      <c r="L463" s="64"/>
      <c r="M463" s="64"/>
      <c r="N463" s="65">
        <f t="shared" si="10"/>
        <v>0</v>
      </c>
      <c r="O463" s="64"/>
      <c r="P463" s="64"/>
      <c r="Q463" s="64"/>
      <c r="R463" s="65">
        <f t="shared" si="11"/>
        <v>0</v>
      </c>
      <c r="S463" s="64"/>
      <c r="T463" s="64"/>
      <c r="U463" s="64"/>
      <c r="V463" s="65">
        <f t="shared" si="12"/>
        <v>0</v>
      </c>
      <c r="W463" s="64">
        <f t="shared" si="13"/>
        <v>0</v>
      </c>
      <c r="X463" s="64" t="str">
        <f t="shared" si="14"/>
        <v/>
      </c>
      <c r="Y463" s="64" t="str">
        <f t="shared" si="15"/>
        <v/>
      </c>
      <c r="Z463" s="64" t="str">
        <f t="shared" si="16"/>
        <v/>
      </c>
      <c r="AA463" s="64" t="str">
        <f t="shared" si="17"/>
        <v/>
      </c>
      <c r="AB463" s="64" t="str">
        <f t="shared" si="18"/>
        <v/>
      </c>
      <c r="AC463" s="64" t="str">
        <f t="shared" si="19"/>
        <v/>
      </c>
      <c r="AD463" s="48"/>
      <c r="AE463" s="48"/>
      <c r="AF463" s="48"/>
      <c r="AG463" s="48"/>
      <c r="AH463" s="48"/>
      <c r="AI463" s="35"/>
      <c r="AJ463" s="49" t="s">
        <v>57</v>
      </c>
      <c r="AK463" s="72"/>
      <c r="AL463" s="17"/>
      <c r="AM463" s="17"/>
      <c r="AN463" s="73"/>
      <c r="AO463" s="17"/>
      <c r="AP463" s="17"/>
      <c r="AQ463" s="17"/>
      <c r="AR463" s="17"/>
      <c r="AS463" s="17"/>
      <c r="AT463" s="17"/>
      <c r="AX463">
        <v>1</v>
      </c>
    </row>
    <row r="464" spans="1:50" ht="24" customHeight="1">
      <c r="A464" s="42">
        <v>460</v>
      </c>
      <c r="B464" s="43">
        <v>42369</v>
      </c>
      <c r="C464" s="44"/>
      <c r="D464" s="44" t="s">
        <v>82</v>
      </c>
      <c r="E464" s="44">
        <v>2</v>
      </c>
      <c r="F464" s="44"/>
      <c r="G464" s="23"/>
      <c r="H464" s="44" t="s">
        <v>70</v>
      </c>
      <c r="I464" s="59"/>
      <c r="J464" s="25"/>
      <c r="K464" s="63"/>
      <c r="L464" s="64"/>
      <c r="M464" s="64"/>
      <c r="N464" s="65">
        <f t="shared" si="10"/>
        <v>0</v>
      </c>
      <c r="O464" s="64"/>
      <c r="P464" s="64"/>
      <c r="Q464" s="64"/>
      <c r="R464" s="65">
        <f t="shared" si="11"/>
        <v>0</v>
      </c>
      <c r="S464" s="64"/>
      <c r="T464" s="64"/>
      <c r="U464" s="64"/>
      <c r="V464" s="65">
        <f t="shared" si="12"/>
        <v>0</v>
      </c>
      <c r="W464" s="64">
        <f t="shared" si="13"/>
        <v>0</v>
      </c>
      <c r="X464" s="64" t="str">
        <f t="shared" si="14"/>
        <v/>
      </c>
      <c r="Y464" s="64" t="str">
        <f t="shared" si="15"/>
        <v/>
      </c>
      <c r="Z464" s="64" t="str">
        <f t="shared" si="16"/>
        <v/>
      </c>
      <c r="AA464" s="64" t="str">
        <f t="shared" si="17"/>
        <v/>
      </c>
      <c r="AB464" s="64" t="str">
        <f t="shared" si="18"/>
        <v/>
      </c>
      <c r="AC464" s="64" t="str">
        <f t="shared" si="19"/>
        <v/>
      </c>
      <c r="AD464" s="48"/>
      <c r="AE464" s="48"/>
      <c r="AF464" s="48"/>
      <c r="AG464" s="48"/>
      <c r="AH464" s="48"/>
      <c r="AI464" s="35"/>
      <c r="AJ464" s="49" t="s">
        <v>57</v>
      </c>
      <c r="AK464" s="72"/>
      <c r="AL464" s="17"/>
      <c r="AM464" s="17"/>
      <c r="AN464" s="73"/>
      <c r="AO464" s="17"/>
      <c r="AP464" s="17"/>
      <c r="AQ464" s="17"/>
      <c r="AR464" s="17"/>
      <c r="AS464" s="17"/>
      <c r="AT464" s="17"/>
      <c r="AX464">
        <v>1</v>
      </c>
    </row>
    <row r="465" spans="1:50" ht="24" customHeight="1">
      <c r="A465" s="42">
        <v>461</v>
      </c>
      <c r="B465" s="43">
        <v>42369</v>
      </c>
      <c r="C465" s="44"/>
      <c r="D465" s="44" t="s">
        <v>82</v>
      </c>
      <c r="E465" s="44">
        <v>1</v>
      </c>
      <c r="F465" s="44"/>
      <c r="G465" s="23"/>
      <c r="H465" s="44" t="s">
        <v>70</v>
      </c>
      <c r="I465" s="59"/>
      <c r="J465" s="25"/>
      <c r="K465" s="63"/>
      <c r="L465" s="64"/>
      <c r="M465" s="64"/>
      <c r="N465" s="65">
        <f t="shared" si="10"/>
        <v>0</v>
      </c>
      <c r="O465" s="64"/>
      <c r="P465" s="64"/>
      <c r="Q465" s="64"/>
      <c r="R465" s="65">
        <f t="shared" si="11"/>
        <v>0</v>
      </c>
      <c r="S465" s="64"/>
      <c r="T465" s="64"/>
      <c r="U465" s="64"/>
      <c r="V465" s="65">
        <f t="shared" si="12"/>
        <v>0</v>
      </c>
      <c r="W465" s="64">
        <f t="shared" si="13"/>
        <v>0</v>
      </c>
      <c r="X465" s="64" t="str">
        <f t="shared" si="14"/>
        <v/>
      </c>
      <c r="Y465" s="64" t="str">
        <f t="shared" si="15"/>
        <v/>
      </c>
      <c r="Z465" s="64" t="str">
        <f t="shared" si="16"/>
        <v/>
      </c>
      <c r="AA465" s="64" t="str">
        <f t="shared" si="17"/>
        <v/>
      </c>
      <c r="AB465" s="64" t="str">
        <f t="shared" si="18"/>
        <v/>
      </c>
      <c r="AC465" s="64" t="str">
        <f t="shared" si="19"/>
        <v/>
      </c>
      <c r="AD465" s="48"/>
      <c r="AE465" s="48"/>
      <c r="AF465" s="48"/>
      <c r="AG465" s="48"/>
      <c r="AH465" s="48"/>
      <c r="AI465" s="35"/>
      <c r="AJ465" s="49" t="s">
        <v>57</v>
      </c>
      <c r="AK465" s="72"/>
      <c r="AL465" s="17"/>
      <c r="AM465" s="17"/>
      <c r="AN465" s="73"/>
      <c r="AO465" s="17"/>
      <c r="AP465" s="17"/>
      <c r="AQ465" s="17"/>
      <c r="AR465" s="17"/>
      <c r="AS465" s="17"/>
      <c r="AT465" s="17"/>
      <c r="AX465">
        <v>1</v>
      </c>
    </row>
    <row r="466" spans="1:50" ht="24" customHeight="1">
      <c r="A466" s="42">
        <v>462</v>
      </c>
      <c r="B466" s="43">
        <v>42369</v>
      </c>
      <c r="C466" s="44"/>
      <c r="D466" s="44" t="s">
        <v>82</v>
      </c>
      <c r="E466" s="44">
        <v>2</v>
      </c>
      <c r="F466" s="44"/>
      <c r="G466" s="23"/>
      <c r="H466" s="44" t="s">
        <v>70</v>
      </c>
      <c r="I466" s="59"/>
      <c r="J466" s="25"/>
      <c r="K466" s="63"/>
      <c r="L466" s="64"/>
      <c r="M466" s="64"/>
      <c r="N466" s="65">
        <f t="shared" si="10"/>
        <v>0</v>
      </c>
      <c r="O466" s="64"/>
      <c r="P466" s="64"/>
      <c r="Q466" s="64"/>
      <c r="R466" s="65">
        <f t="shared" si="11"/>
        <v>0</v>
      </c>
      <c r="S466" s="64"/>
      <c r="T466" s="64"/>
      <c r="U466" s="64"/>
      <c r="V466" s="65">
        <f t="shared" si="12"/>
        <v>0</v>
      </c>
      <c r="W466" s="64">
        <f t="shared" si="13"/>
        <v>0</v>
      </c>
      <c r="X466" s="64" t="str">
        <f t="shared" si="14"/>
        <v/>
      </c>
      <c r="Y466" s="64" t="str">
        <f t="shared" si="15"/>
        <v/>
      </c>
      <c r="Z466" s="64" t="str">
        <f t="shared" si="16"/>
        <v/>
      </c>
      <c r="AA466" s="64" t="str">
        <f t="shared" si="17"/>
        <v/>
      </c>
      <c r="AB466" s="64" t="str">
        <f t="shared" si="18"/>
        <v/>
      </c>
      <c r="AC466" s="64" t="str">
        <f t="shared" si="19"/>
        <v/>
      </c>
      <c r="AD466" s="48"/>
      <c r="AE466" s="48"/>
      <c r="AF466" s="48"/>
      <c r="AG466" s="48"/>
      <c r="AH466" s="48"/>
      <c r="AI466" s="35"/>
      <c r="AJ466" s="49" t="s">
        <v>57</v>
      </c>
      <c r="AK466" s="72"/>
      <c r="AL466" s="17"/>
      <c r="AM466" s="17"/>
      <c r="AN466" s="73"/>
      <c r="AO466" s="17"/>
      <c r="AP466" s="17"/>
      <c r="AQ466" s="17"/>
      <c r="AR466" s="17"/>
      <c r="AS466" s="17"/>
      <c r="AT466" s="17"/>
      <c r="AX466">
        <v>1</v>
      </c>
    </row>
    <row r="467" spans="1:50" ht="24" customHeight="1">
      <c r="A467" s="42">
        <v>463</v>
      </c>
      <c r="B467" s="43">
        <v>42369</v>
      </c>
      <c r="C467" s="44"/>
      <c r="D467" s="44" t="s">
        <v>82</v>
      </c>
      <c r="E467" s="44">
        <v>1</v>
      </c>
      <c r="F467" s="44"/>
      <c r="G467" s="23"/>
      <c r="H467" s="44" t="s">
        <v>70</v>
      </c>
      <c r="I467" s="59"/>
      <c r="J467" s="25"/>
      <c r="K467" s="63"/>
      <c r="L467" s="64"/>
      <c r="M467" s="64"/>
      <c r="N467" s="65">
        <f t="shared" si="10"/>
        <v>0</v>
      </c>
      <c r="O467" s="64"/>
      <c r="P467" s="64"/>
      <c r="Q467" s="64"/>
      <c r="R467" s="65">
        <f t="shared" si="11"/>
        <v>0</v>
      </c>
      <c r="S467" s="64"/>
      <c r="T467" s="64"/>
      <c r="U467" s="64"/>
      <c r="V467" s="65">
        <f t="shared" si="12"/>
        <v>0</v>
      </c>
      <c r="W467" s="64">
        <f t="shared" si="13"/>
        <v>0</v>
      </c>
      <c r="X467" s="64" t="str">
        <f t="shared" si="14"/>
        <v/>
      </c>
      <c r="Y467" s="64" t="str">
        <f t="shared" si="15"/>
        <v/>
      </c>
      <c r="Z467" s="64" t="str">
        <f t="shared" si="16"/>
        <v/>
      </c>
      <c r="AA467" s="64" t="str">
        <f t="shared" si="17"/>
        <v/>
      </c>
      <c r="AB467" s="64" t="str">
        <f t="shared" si="18"/>
        <v/>
      </c>
      <c r="AC467" s="64" t="str">
        <f t="shared" si="19"/>
        <v/>
      </c>
      <c r="AD467" s="48"/>
      <c r="AE467" s="48"/>
      <c r="AF467" s="48"/>
      <c r="AG467" s="48"/>
      <c r="AH467" s="48"/>
      <c r="AI467" s="35"/>
      <c r="AJ467" s="49" t="s">
        <v>57</v>
      </c>
      <c r="AK467" s="72"/>
      <c r="AL467" s="17"/>
      <c r="AM467" s="17"/>
      <c r="AN467" s="73"/>
      <c r="AO467" s="17"/>
      <c r="AP467" s="17"/>
      <c r="AQ467" s="17"/>
      <c r="AR467" s="17"/>
      <c r="AS467" s="17"/>
      <c r="AT467" s="17"/>
      <c r="AX467">
        <v>1</v>
      </c>
    </row>
    <row r="468" spans="1:50" ht="24" customHeight="1">
      <c r="A468" s="42">
        <v>464</v>
      </c>
      <c r="B468" s="43">
        <v>42369</v>
      </c>
      <c r="C468" s="44"/>
      <c r="D468" s="44" t="s">
        <v>82</v>
      </c>
      <c r="E468" s="44">
        <v>2</v>
      </c>
      <c r="F468" s="44"/>
      <c r="G468" s="23"/>
      <c r="H468" s="44" t="s">
        <v>70</v>
      </c>
      <c r="I468" s="59"/>
      <c r="J468" s="25"/>
      <c r="K468" s="63"/>
      <c r="L468" s="64"/>
      <c r="M468" s="64"/>
      <c r="N468" s="65">
        <f t="shared" si="10"/>
        <v>0</v>
      </c>
      <c r="O468" s="64"/>
      <c r="P468" s="64"/>
      <c r="Q468" s="64"/>
      <c r="R468" s="65">
        <f t="shared" si="11"/>
        <v>0</v>
      </c>
      <c r="S468" s="64"/>
      <c r="T468" s="64"/>
      <c r="U468" s="64"/>
      <c r="V468" s="65">
        <f t="shared" si="12"/>
        <v>0</v>
      </c>
      <c r="W468" s="64">
        <f t="shared" si="13"/>
        <v>0</v>
      </c>
      <c r="X468" s="64" t="str">
        <f t="shared" si="14"/>
        <v/>
      </c>
      <c r="Y468" s="64" t="str">
        <f t="shared" si="15"/>
        <v/>
      </c>
      <c r="Z468" s="64" t="str">
        <f t="shared" si="16"/>
        <v/>
      </c>
      <c r="AA468" s="64" t="str">
        <f t="shared" si="17"/>
        <v/>
      </c>
      <c r="AB468" s="64" t="str">
        <f t="shared" si="18"/>
        <v/>
      </c>
      <c r="AC468" s="64" t="str">
        <f t="shared" si="19"/>
        <v/>
      </c>
      <c r="AD468" s="48"/>
      <c r="AE468" s="48"/>
      <c r="AF468" s="48"/>
      <c r="AG468" s="48"/>
      <c r="AH468" s="48"/>
      <c r="AI468" s="35"/>
      <c r="AJ468" s="49" t="s">
        <v>57</v>
      </c>
      <c r="AK468" s="72"/>
      <c r="AL468" s="17"/>
      <c r="AM468" s="17"/>
      <c r="AN468" s="73"/>
      <c r="AO468" s="17"/>
      <c r="AP468" s="17"/>
      <c r="AQ468" s="17"/>
      <c r="AR468" s="17"/>
      <c r="AS468" s="17"/>
      <c r="AT468" s="17"/>
      <c r="AX468">
        <v>1</v>
      </c>
    </row>
    <row r="469" spans="1:50" ht="24" customHeight="1">
      <c r="A469" s="42">
        <v>465</v>
      </c>
      <c r="B469" s="43">
        <v>42369</v>
      </c>
      <c r="C469" s="44"/>
      <c r="D469" s="44" t="s">
        <v>82</v>
      </c>
      <c r="E469" s="44">
        <v>1</v>
      </c>
      <c r="F469" s="44"/>
      <c r="G469" s="23"/>
      <c r="H469" s="44" t="s">
        <v>70</v>
      </c>
      <c r="I469" s="59"/>
      <c r="J469" s="25"/>
      <c r="K469" s="63"/>
      <c r="L469" s="64"/>
      <c r="M469" s="64"/>
      <c r="N469" s="65">
        <f t="shared" si="10"/>
        <v>0</v>
      </c>
      <c r="O469" s="64"/>
      <c r="P469" s="64"/>
      <c r="Q469" s="64"/>
      <c r="R469" s="65">
        <f t="shared" si="11"/>
        <v>0</v>
      </c>
      <c r="S469" s="64"/>
      <c r="T469" s="64"/>
      <c r="U469" s="64"/>
      <c r="V469" s="65">
        <f t="shared" si="12"/>
        <v>0</v>
      </c>
      <c r="W469" s="64">
        <f t="shared" si="13"/>
        <v>0</v>
      </c>
      <c r="X469" s="64" t="str">
        <f t="shared" si="14"/>
        <v/>
      </c>
      <c r="Y469" s="64" t="str">
        <f t="shared" si="15"/>
        <v/>
      </c>
      <c r="Z469" s="64" t="str">
        <f t="shared" si="16"/>
        <v/>
      </c>
      <c r="AA469" s="64" t="str">
        <f t="shared" si="17"/>
        <v/>
      </c>
      <c r="AB469" s="64" t="str">
        <f t="shared" si="18"/>
        <v/>
      </c>
      <c r="AC469" s="64" t="str">
        <f t="shared" si="19"/>
        <v/>
      </c>
      <c r="AD469" s="48"/>
      <c r="AE469" s="48"/>
      <c r="AF469" s="48"/>
      <c r="AG469" s="48"/>
      <c r="AH469" s="48"/>
      <c r="AI469" s="35"/>
      <c r="AJ469" s="49" t="s">
        <v>57</v>
      </c>
      <c r="AK469" s="72"/>
      <c r="AL469" s="17"/>
      <c r="AM469" s="17"/>
      <c r="AN469" s="73"/>
      <c r="AO469" s="17"/>
      <c r="AP469" s="17"/>
      <c r="AQ469" s="17"/>
      <c r="AR469" s="17"/>
      <c r="AS469" s="17"/>
      <c r="AT469" s="17"/>
      <c r="AX469">
        <v>1</v>
      </c>
    </row>
    <row r="470" spans="1:50" ht="24" customHeight="1">
      <c r="A470" s="42">
        <v>466</v>
      </c>
      <c r="B470" s="43">
        <v>42369</v>
      </c>
      <c r="C470" s="44"/>
      <c r="D470" s="44" t="s">
        <v>82</v>
      </c>
      <c r="E470" s="44">
        <v>2</v>
      </c>
      <c r="F470" s="44"/>
      <c r="G470" s="23"/>
      <c r="H470" s="44" t="s">
        <v>70</v>
      </c>
      <c r="I470" s="59"/>
      <c r="J470" s="25"/>
      <c r="K470" s="63"/>
      <c r="L470" s="64"/>
      <c r="M470" s="64"/>
      <c r="N470" s="65">
        <f t="shared" si="10"/>
        <v>0</v>
      </c>
      <c r="O470" s="64"/>
      <c r="P470" s="64"/>
      <c r="Q470" s="64"/>
      <c r="R470" s="65">
        <f t="shared" si="11"/>
        <v>0</v>
      </c>
      <c r="S470" s="64"/>
      <c r="T470" s="64"/>
      <c r="U470" s="64"/>
      <c r="V470" s="65">
        <f t="shared" si="12"/>
        <v>0</v>
      </c>
      <c r="W470" s="64">
        <f t="shared" si="13"/>
        <v>0</v>
      </c>
      <c r="X470" s="64" t="str">
        <f t="shared" si="14"/>
        <v/>
      </c>
      <c r="Y470" s="64" t="str">
        <f t="shared" si="15"/>
        <v/>
      </c>
      <c r="Z470" s="64" t="str">
        <f t="shared" si="16"/>
        <v/>
      </c>
      <c r="AA470" s="64" t="str">
        <f t="shared" si="17"/>
        <v/>
      </c>
      <c r="AB470" s="64" t="str">
        <f t="shared" si="18"/>
        <v/>
      </c>
      <c r="AC470" s="64" t="str">
        <f t="shared" si="19"/>
        <v/>
      </c>
      <c r="AD470" s="48"/>
      <c r="AE470" s="48"/>
      <c r="AF470" s="48"/>
      <c r="AG470" s="48"/>
      <c r="AH470" s="48"/>
      <c r="AI470" s="35"/>
      <c r="AJ470" s="49" t="s">
        <v>57</v>
      </c>
      <c r="AK470" s="72"/>
      <c r="AL470" s="17"/>
      <c r="AM470" s="17"/>
      <c r="AN470" s="73"/>
      <c r="AO470" s="17"/>
      <c r="AP470" s="17"/>
      <c r="AQ470" s="17"/>
      <c r="AR470" s="17"/>
      <c r="AS470" s="17"/>
      <c r="AT470" s="17"/>
      <c r="AX470">
        <v>1</v>
      </c>
    </row>
    <row r="471" spans="1:50" ht="24" customHeight="1">
      <c r="A471" s="42">
        <v>467</v>
      </c>
      <c r="B471" s="43">
        <v>42369</v>
      </c>
      <c r="C471" s="44"/>
      <c r="D471" s="44" t="s">
        <v>82</v>
      </c>
      <c r="E471" s="44">
        <v>1</v>
      </c>
      <c r="F471" s="44"/>
      <c r="G471" s="23"/>
      <c r="H471" s="44" t="s">
        <v>70</v>
      </c>
      <c r="I471" s="59"/>
      <c r="J471" s="25"/>
      <c r="K471" s="63"/>
      <c r="L471" s="64"/>
      <c r="M471" s="64"/>
      <c r="N471" s="65">
        <f t="shared" si="10"/>
        <v>0</v>
      </c>
      <c r="O471" s="64"/>
      <c r="P471" s="64"/>
      <c r="Q471" s="64"/>
      <c r="R471" s="65">
        <f t="shared" si="11"/>
        <v>0</v>
      </c>
      <c r="S471" s="64"/>
      <c r="T471" s="64"/>
      <c r="U471" s="64"/>
      <c r="V471" s="65">
        <f t="shared" si="12"/>
        <v>0</v>
      </c>
      <c r="W471" s="64">
        <f t="shared" si="13"/>
        <v>0</v>
      </c>
      <c r="X471" s="64" t="str">
        <f t="shared" si="14"/>
        <v/>
      </c>
      <c r="Y471" s="64" t="str">
        <f t="shared" si="15"/>
        <v/>
      </c>
      <c r="Z471" s="64" t="str">
        <f t="shared" si="16"/>
        <v/>
      </c>
      <c r="AA471" s="64" t="str">
        <f t="shared" si="17"/>
        <v/>
      </c>
      <c r="AB471" s="64" t="str">
        <f t="shared" si="18"/>
        <v/>
      </c>
      <c r="AC471" s="64" t="str">
        <f t="shared" si="19"/>
        <v/>
      </c>
      <c r="AD471" s="48"/>
      <c r="AE471" s="48"/>
      <c r="AF471" s="48"/>
      <c r="AG471" s="48"/>
      <c r="AH471" s="48"/>
      <c r="AI471" s="35"/>
      <c r="AJ471" s="49" t="s">
        <v>57</v>
      </c>
      <c r="AK471" s="72"/>
      <c r="AL471" s="17"/>
      <c r="AM471" s="17"/>
      <c r="AN471" s="73"/>
      <c r="AO471" s="17"/>
      <c r="AP471" s="17"/>
      <c r="AQ471" s="17"/>
      <c r="AR471" s="17"/>
      <c r="AS471" s="17"/>
      <c r="AT471" s="17"/>
      <c r="AX471">
        <v>1</v>
      </c>
    </row>
    <row r="472" spans="1:50" ht="24" customHeight="1">
      <c r="A472" s="42">
        <v>468</v>
      </c>
      <c r="B472" s="43">
        <v>42369</v>
      </c>
      <c r="C472" s="44"/>
      <c r="D472" s="44" t="s">
        <v>82</v>
      </c>
      <c r="E472" s="44">
        <v>2</v>
      </c>
      <c r="F472" s="44"/>
      <c r="G472" s="23"/>
      <c r="H472" s="44" t="s">
        <v>70</v>
      </c>
      <c r="I472" s="59"/>
      <c r="J472" s="25"/>
      <c r="K472" s="63"/>
      <c r="L472" s="64"/>
      <c r="M472" s="64"/>
      <c r="N472" s="65">
        <f t="shared" si="10"/>
        <v>0</v>
      </c>
      <c r="O472" s="64"/>
      <c r="P472" s="64"/>
      <c r="Q472" s="64"/>
      <c r="R472" s="65">
        <f t="shared" si="11"/>
        <v>0</v>
      </c>
      <c r="S472" s="64"/>
      <c r="T472" s="64"/>
      <c r="U472" s="64"/>
      <c r="V472" s="65">
        <f t="shared" si="12"/>
        <v>0</v>
      </c>
      <c r="W472" s="64">
        <f t="shared" si="13"/>
        <v>0</v>
      </c>
      <c r="X472" s="64" t="str">
        <f t="shared" si="14"/>
        <v/>
      </c>
      <c r="Y472" s="64" t="str">
        <f t="shared" si="15"/>
        <v/>
      </c>
      <c r="Z472" s="64" t="str">
        <f t="shared" si="16"/>
        <v/>
      </c>
      <c r="AA472" s="64" t="str">
        <f t="shared" si="17"/>
        <v/>
      </c>
      <c r="AB472" s="64" t="str">
        <f t="shared" si="18"/>
        <v/>
      </c>
      <c r="AC472" s="64" t="str">
        <f t="shared" si="19"/>
        <v/>
      </c>
      <c r="AD472" s="48"/>
      <c r="AE472" s="48"/>
      <c r="AF472" s="48"/>
      <c r="AG472" s="48"/>
      <c r="AH472" s="48"/>
      <c r="AI472" s="35"/>
      <c r="AJ472" s="49" t="s">
        <v>57</v>
      </c>
      <c r="AK472" s="72"/>
      <c r="AL472" s="17"/>
      <c r="AM472" s="17"/>
      <c r="AN472" s="73"/>
      <c r="AO472" s="17"/>
      <c r="AP472" s="17"/>
      <c r="AQ472" s="17"/>
      <c r="AR472" s="17"/>
      <c r="AS472" s="17"/>
      <c r="AT472" s="17"/>
      <c r="AX472">
        <v>1</v>
      </c>
    </row>
    <row r="473" spans="1:50" ht="24" customHeight="1">
      <c r="A473" s="42">
        <v>469</v>
      </c>
      <c r="B473" s="43">
        <v>42369</v>
      </c>
      <c r="C473" s="44"/>
      <c r="D473" s="44" t="s">
        <v>82</v>
      </c>
      <c r="E473" s="44">
        <v>1</v>
      </c>
      <c r="F473" s="44"/>
      <c r="G473" s="23"/>
      <c r="H473" s="44" t="s">
        <v>70</v>
      </c>
      <c r="I473" s="59"/>
      <c r="J473" s="25"/>
      <c r="K473" s="63"/>
      <c r="L473" s="64"/>
      <c r="M473" s="64"/>
      <c r="N473" s="65">
        <f t="shared" si="10"/>
        <v>0</v>
      </c>
      <c r="O473" s="64"/>
      <c r="P473" s="64"/>
      <c r="Q473" s="64"/>
      <c r="R473" s="65">
        <f t="shared" si="11"/>
        <v>0</v>
      </c>
      <c r="S473" s="64"/>
      <c r="T473" s="64"/>
      <c r="U473" s="64"/>
      <c r="V473" s="65">
        <f t="shared" si="12"/>
        <v>0</v>
      </c>
      <c r="W473" s="64">
        <f t="shared" si="13"/>
        <v>0</v>
      </c>
      <c r="X473" s="64" t="str">
        <f t="shared" si="14"/>
        <v/>
      </c>
      <c r="Y473" s="64" t="str">
        <f t="shared" si="15"/>
        <v/>
      </c>
      <c r="Z473" s="64" t="str">
        <f t="shared" si="16"/>
        <v/>
      </c>
      <c r="AA473" s="64" t="str">
        <f t="shared" si="17"/>
        <v/>
      </c>
      <c r="AB473" s="64" t="str">
        <f t="shared" si="18"/>
        <v/>
      </c>
      <c r="AC473" s="64" t="str">
        <f t="shared" si="19"/>
        <v/>
      </c>
      <c r="AD473" s="48"/>
      <c r="AE473" s="48"/>
      <c r="AF473" s="48"/>
      <c r="AG473" s="48"/>
      <c r="AH473" s="48"/>
      <c r="AI473" s="35"/>
      <c r="AJ473" s="49" t="s">
        <v>57</v>
      </c>
      <c r="AK473" s="72"/>
      <c r="AL473" s="17"/>
      <c r="AM473" s="17"/>
      <c r="AN473" s="73"/>
      <c r="AO473" s="17"/>
      <c r="AP473" s="17"/>
      <c r="AQ473" s="17"/>
      <c r="AR473" s="17"/>
      <c r="AS473" s="17"/>
      <c r="AT473" s="17"/>
      <c r="AX473">
        <v>1</v>
      </c>
    </row>
    <row r="474" spans="1:50" ht="24" customHeight="1">
      <c r="A474" s="42">
        <v>470</v>
      </c>
      <c r="B474" s="43">
        <v>42369</v>
      </c>
      <c r="C474" s="44"/>
      <c r="D474" s="44" t="s">
        <v>82</v>
      </c>
      <c r="E474" s="44">
        <v>2</v>
      </c>
      <c r="F474" s="44"/>
      <c r="G474" s="23"/>
      <c r="H474" s="44" t="s">
        <v>70</v>
      </c>
      <c r="I474" s="59"/>
      <c r="J474" s="25"/>
      <c r="K474" s="63"/>
      <c r="L474" s="64"/>
      <c r="M474" s="64"/>
      <c r="N474" s="65">
        <f t="shared" si="10"/>
        <v>0</v>
      </c>
      <c r="O474" s="64"/>
      <c r="P474" s="64"/>
      <c r="Q474" s="64"/>
      <c r="R474" s="65">
        <f t="shared" si="11"/>
        <v>0</v>
      </c>
      <c r="S474" s="64"/>
      <c r="T474" s="64"/>
      <c r="U474" s="64"/>
      <c r="V474" s="65">
        <f t="shared" si="12"/>
        <v>0</v>
      </c>
      <c r="W474" s="64">
        <f t="shared" si="13"/>
        <v>0</v>
      </c>
      <c r="X474" s="64" t="str">
        <f t="shared" si="14"/>
        <v/>
      </c>
      <c r="Y474" s="64" t="str">
        <f t="shared" si="15"/>
        <v/>
      </c>
      <c r="Z474" s="64" t="str">
        <f t="shared" si="16"/>
        <v/>
      </c>
      <c r="AA474" s="64" t="str">
        <f t="shared" si="17"/>
        <v/>
      </c>
      <c r="AB474" s="64" t="str">
        <f t="shared" si="18"/>
        <v/>
      </c>
      <c r="AC474" s="64" t="str">
        <f t="shared" si="19"/>
        <v/>
      </c>
      <c r="AD474" s="48"/>
      <c r="AE474" s="48"/>
      <c r="AF474" s="48"/>
      <c r="AG474" s="48"/>
      <c r="AH474" s="48"/>
      <c r="AI474" s="35"/>
      <c r="AJ474" s="49" t="s">
        <v>57</v>
      </c>
      <c r="AK474" s="72"/>
      <c r="AL474" s="17"/>
      <c r="AM474" s="17"/>
      <c r="AN474" s="73"/>
      <c r="AO474" s="17"/>
      <c r="AP474" s="17"/>
      <c r="AQ474" s="17"/>
      <c r="AR474" s="17"/>
      <c r="AS474" s="17"/>
      <c r="AT474" s="17"/>
      <c r="AX474">
        <v>1</v>
      </c>
    </row>
    <row r="475" spans="1:50" ht="24" customHeight="1">
      <c r="A475" s="42">
        <v>471</v>
      </c>
      <c r="B475" s="43">
        <v>42369</v>
      </c>
      <c r="C475" s="44"/>
      <c r="D475" s="44" t="s">
        <v>82</v>
      </c>
      <c r="E475" s="44">
        <v>1</v>
      </c>
      <c r="F475" s="44"/>
      <c r="G475" s="23"/>
      <c r="H475" s="44" t="s">
        <v>70</v>
      </c>
      <c r="I475" s="59"/>
      <c r="J475" s="25"/>
      <c r="K475" s="63"/>
      <c r="L475" s="64"/>
      <c r="M475" s="64"/>
      <c r="N475" s="65">
        <f t="shared" si="10"/>
        <v>0</v>
      </c>
      <c r="O475" s="64"/>
      <c r="P475" s="64"/>
      <c r="Q475" s="64"/>
      <c r="R475" s="65">
        <f t="shared" si="11"/>
        <v>0</v>
      </c>
      <c r="S475" s="64"/>
      <c r="T475" s="64"/>
      <c r="U475" s="64"/>
      <c r="V475" s="65">
        <f t="shared" si="12"/>
        <v>0</v>
      </c>
      <c r="W475" s="64">
        <f t="shared" si="13"/>
        <v>0</v>
      </c>
      <c r="X475" s="64" t="str">
        <f t="shared" si="14"/>
        <v/>
      </c>
      <c r="Y475" s="64" t="str">
        <f t="shared" si="15"/>
        <v/>
      </c>
      <c r="Z475" s="64" t="str">
        <f t="shared" si="16"/>
        <v/>
      </c>
      <c r="AA475" s="64" t="str">
        <f t="shared" si="17"/>
        <v/>
      </c>
      <c r="AB475" s="64" t="str">
        <f t="shared" si="18"/>
        <v/>
      </c>
      <c r="AC475" s="64" t="str">
        <f t="shared" si="19"/>
        <v/>
      </c>
      <c r="AD475" s="48"/>
      <c r="AE475" s="48"/>
      <c r="AF475" s="48"/>
      <c r="AG475" s="48"/>
      <c r="AH475" s="48"/>
      <c r="AI475" s="35"/>
      <c r="AJ475" s="49" t="s">
        <v>57</v>
      </c>
      <c r="AK475" s="72"/>
      <c r="AL475" s="17"/>
      <c r="AM475" s="17"/>
      <c r="AN475" s="73"/>
      <c r="AO475" s="17"/>
      <c r="AP475" s="17"/>
      <c r="AQ475" s="17"/>
      <c r="AR475" s="17"/>
      <c r="AS475" s="17"/>
      <c r="AT475" s="17"/>
      <c r="AX475">
        <v>1</v>
      </c>
    </row>
    <row r="476" spans="1:50" ht="24" customHeight="1">
      <c r="A476" s="42">
        <v>472</v>
      </c>
      <c r="B476" s="43">
        <v>42369</v>
      </c>
      <c r="C476" s="44"/>
      <c r="D476" s="44" t="s">
        <v>82</v>
      </c>
      <c r="E476" s="44">
        <v>2</v>
      </c>
      <c r="F476" s="44"/>
      <c r="G476" s="23"/>
      <c r="H476" s="44" t="s">
        <v>70</v>
      </c>
      <c r="I476" s="59"/>
      <c r="J476" s="25"/>
      <c r="K476" s="63"/>
      <c r="L476" s="64"/>
      <c r="M476" s="64"/>
      <c r="N476" s="65">
        <f t="shared" si="10"/>
        <v>0</v>
      </c>
      <c r="O476" s="64"/>
      <c r="P476" s="64"/>
      <c r="Q476" s="64"/>
      <c r="R476" s="65">
        <f t="shared" si="11"/>
        <v>0</v>
      </c>
      <c r="S476" s="64"/>
      <c r="T476" s="64"/>
      <c r="U476" s="64"/>
      <c r="V476" s="65">
        <f t="shared" si="12"/>
        <v>0</v>
      </c>
      <c r="W476" s="64">
        <f t="shared" si="13"/>
        <v>0</v>
      </c>
      <c r="X476" s="64" t="str">
        <f t="shared" si="14"/>
        <v/>
      </c>
      <c r="Y476" s="64" t="str">
        <f t="shared" si="15"/>
        <v/>
      </c>
      <c r="Z476" s="64" t="str">
        <f t="shared" si="16"/>
        <v/>
      </c>
      <c r="AA476" s="64" t="str">
        <f t="shared" si="17"/>
        <v/>
      </c>
      <c r="AB476" s="64" t="str">
        <f t="shared" si="18"/>
        <v/>
      </c>
      <c r="AC476" s="64" t="str">
        <f t="shared" si="19"/>
        <v/>
      </c>
      <c r="AD476" s="48"/>
      <c r="AE476" s="48"/>
      <c r="AF476" s="48"/>
      <c r="AG476" s="48"/>
      <c r="AH476" s="48"/>
      <c r="AI476" s="35"/>
      <c r="AJ476" s="49" t="s">
        <v>57</v>
      </c>
      <c r="AK476" s="72"/>
      <c r="AL476" s="17"/>
      <c r="AM476" s="17"/>
      <c r="AN476" s="73"/>
      <c r="AO476" s="17"/>
      <c r="AP476" s="17"/>
      <c r="AQ476" s="17"/>
      <c r="AR476" s="17"/>
      <c r="AS476" s="17"/>
      <c r="AT476" s="17"/>
      <c r="AX476">
        <v>1</v>
      </c>
    </row>
    <row r="477" spans="1:50" ht="24" customHeight="1">
      <c r="A477" s="42">
        <v>473</v>
      </c>
      <c r="B477" s="43">
        <v>42369</v>
      </c>
      <c r="C477" s="44"/>
      <c r="D477" s="44" t="s">
        <v>82</v>
      </c>
      <c r="E477" s="44">
        <v>1</v>
      </c>
      <c r="F477" s="44"/>
      <c r="G477" s="23"/>
      <c r="H477" s="44" t="s">
        <v>70</v>
      </c>
      <c r="I477" s="59"/>
      <c r="J477" s="25"/>
      <c r="K477" s="63"/>
      <c r="L477" s="64"/>
      <c r="M477" s="64"/>
      <c r="N477" s="65">
        <f t="shared" si="10"/>
        <v>0</v>
      </c>
      <c r="O477" s="64"/>
      <c r="P477" s="64"/>
      <c r="Q477" s="64"/>
      <c r="R477" s="65">
        <f t="shared" si="11"/>
        <v>0</v>
      </c>
      <c r="S477" s="64"/>
      <c r="T477" s="64"/>
      <c r="U477" s="64"/>
      <c r="V477" s="65">
        <f t="shared" si="12"/>
        <v>0</v>
      </c>
      <c r="W477" s="64">
        <f t="shared" si="13"/>
        <v>0</v>
      </c>
      <c r="X477" s="64" t="str">
        <f t="shared" si="14"/>
        <v/>
      </c>
      <c r="Y477" s="64" t="str">
        <f t="shared" si="15"/>
        <v/>
      </c>
      <c r="Z477" s="64" t="str">
        <f t="shared" si="16"/>
        <v/>
      </c>
      <c r="AA477" s="64" t="str">
        <f t="shared" si="17"/>
        <v/>
      </c>
      <c r="AB477" s="64" t="str">
        <f t="shared" si="18"/>
        <v/>
      </c>
      <c r="AC477" s="64" t="str">
        <f t="shared" si="19"/>
        <v/>
      </c>
      <c r="AD477" s="48"/>
      <c r="AE477" s="48"/>
      <c r="AF477" s="48"/>
      <c r="AG477" s="48"/>
      <c r="AH477" s="48"/>
      <c r="AI477" s="35"/>
      <c r="AJ477" s="49" t="s">
        <v>57</v>
      </c>
      <c r="AK477" s="72"/>
      <c r="AL477" s="17"/>
      <c r="AM477" s="17"/>
      <c r="AN477" s="73"/>
      <c r="AO477" s="17"/>
      <c r="AP477" s="17"/>
      <c r="AQ477" s="17"/>
      <c r="AR477" s="17"/>
      <c r="AS477" s="17"/>
      <c r="AT477" s="17"/>
      <c r="AX477">
        <v>1</v>
      </c>
    </row>
    <row r="478" spans="1:50" ht="24" customHeight="1">
      <c r="A478" s="42">
        <v>474</v>
      </c>
      <c r="B478" s="43">
        <v>42369</v>
      </c>
      <c r="C478" s="44"/>
      <c r="D478" s="44" t="s">
        <v>82</v>
      </c>
      <c r="E478" s="44">
        <v>2</v>
      </c>
      <c r="F478" s="44"/>
      <c r="G478" s="23"/>
      <c r="H478" s="44" t="s">
        <v>70</v>
      </c>
      <c r="I478" s="59"/>
      <c r="J478" s="25"/>
      <c r="K478" s="63"/>
      <c r="L478" s="64"/>
      <c r="M478" s="64"/>
      <c r="N478" s="65">
        <f t="shared" si="10"/>
        <v>0</v>
      </c>
      <c r="O478" s="64"/>
      <c r="P478" s="64"/>
      <c r="Q478" s="64"/>
      <c r="R478" s="65">
        <f t="shared" si="11"/>
        <v>0</v>
      </c>
      <c r="S478" s="64"/>
      <c r="T478" s="64"/>
      <c r="U478" s="64"/>
      <c r="V478" s="65">
        <f t="shared" si="12"/>
        <v>0</v>
      </c>
      <c r="W478" s="64">
        <f t="shared" si="13"/>
        <v>0</v>
      </c>
      <c r="X478" s="64" t="str">
        <f t="shared" si="14"/>
        <v/>
      </c>
      <c r="Y478" s="64" t="str">
        <f t="shared" si="15"/>
        <v/>
      </c>
      <c r="Z478" s="64" t="str">
        <f t="shared" si="16"/>
        <v/>
      </c>
      <c r="AA478" s="64" t="str">
        <f t="shared" si="17"/>
        <v/>
      </c>
      <c r="AB478" s="64" t="str">
        <f t="shared" si="18"/>
        <v/>
      </c>
      <c r="AC478" s="64" t="str">
        <f t="shared" si="19"/>
        <v/>
      </c>
      <c r="AD478" s="48"/>
      <c r="AE478" s="48"/>
      <c r="AF478" s="48"/>
      <c r="AG478" s="48"/>
      <c r="AH478" s="48"/>
      <c r="AI478" s="35"/>
      <c r="AJ478" s="49" t="s">
        <v>57</v>
      </c>
      <c r="AK478" s="72"/>
      <c r="AL478" s="17"/>
      <c r="AM478" s="17"/>
      <c r="AN478" s="73"/>
      <c r="AO478" s="17"/>
      <c r="AP478" s="17"/>
      <c r="AQ478" s="17"/>
      <c r="AR478" s="17"/>
      <c r="AS478" s="17"/>
      <c r="AT478" s="17"/>
      <c r="AX478">
        <v>1</v>
      </c>
    </row>
    <row r="479" spans="1:50" ht="24" customHeight="1">
      <c r="A479" s="42">
        <v>475</v>
      </c>
      <c r="B479" s="43">
        <v>42369</v>
      </c>
      <c r="C479" s="44"/>
      <c r="D479" s="44" t="s">
        <v>82</v>
      </c>
      <c r="E479" s="44">
        <v>1</v>
      </c>
      <c r="F479" s="44"/>
      <c r="G479" s="23"/>
      <c r="H479" s="44" t="s">
        <v>70</v>
      </c>
      <c r="I479" s="59"/>
      <c r="J479" s="25"/>
      <c r="K479" s="63"/>
      <c r="L479" s="64"/>
      <c r="M479" s="64"/>
      <c r="N479" s="65">
        <f t="shared" si="10"/>
        <v>0</v>
      </c>
      <c r="O479" s="64"/>
      <c r="P479" s="64"/>
      <c r="Q479" s="64"/>
      <c r="R479" s="65">
        <f t="shared" si="11"/>
        <v>0</v>
      </c>
      <c r="S479" s="64"/>
      <c r="T479" s="64"/>
      <c r="U479" s="64"/>
      <c r="V479" s="65">
        <f t="shared" si="12"/>
        <v>0</v>
      </c>
      <c r="W479" s="64">
        <f t="shared" si="13"/>
        <v>0</v>
      </c>
      <c r="X479" s="64" t="str">
        <f t="shared" si="14"/>
        <v/>
      </c>
      <c r="Y479" s="64" t="str">
        <f t="shared" si="15"/>
        <v/>
      </c>
      <c r="Z479" s="64" t="str">
        <f t="shared" si="16"/>
        <v/>
      </c>
      <c r="AA479" s="64" t="str">
        <f t="shared" si="17"/>
        <v/>
      </c>
      <c r="AB479" s="64" t="str">
        <f t="shared" si="18"/>
        <v/>
      </c>
      <c r="AC479" s="64" t="str">
        <f t="shared" si="19"/>
        <v/>
      </c>
      <c r="AD479" s="48"/>
      <c r="AE479" s="48"/>
      <c r="AF479" s="48"/>
      <c r="AG479" s="48"/>
      <c r="AH479" s="48"/>
      <c r="AI479" s="35"/>
      <c r="AJ479" s="49" t="s">
        <v>57</v>
      </c>
      <c r="AK479" s="72"/>
      <c r="AL479" s="17"/>
      <c r="AM479" s="17"/>
      <c r="AN479" s="73"/>
      <c r="AO479" s="17"/>
      <c r="AP479" s="17"/>
      <c r="AQ479" s="17"/>
      <c r="AR479" s="17"/>
      <c r="AS479" s="17"/>
      <c r="AT479" s="17"/>
      <c r="AX479">
        <v>1</v>
      </c>
    </row>
    <row r="480" spans="1:50" ht="24" customHeight="1">
      <c r="A480" s="42">
        <v>476</v>
      </c>
      <c r="B480" s="43">
        <v>42369</v>
      </c>
      <c r="C480" s="44"/>
      <c r="D480" s="44" t="s">
        <v>82</v>
      </c>
      <c r="E480" s="44">
        <v>2</v>
      </c>
      <c r="F480" s="44"/>
      <c r="G480" s="23"/>
      <c r="H480" s="44" t="s">
        <v>70</v>
      </c>
      <c r="I480" s="59"/>
      <c r="J480" s="25"/>
      <c r="K480" s="63"/>
      <c r="L480" s="64"/>
      <c r="M480" s="64"/>
      <c r="N480" s="65">
        <f t="shared" si="10"/>
        <v>0</v>
      </c>
      <c r="O480" s="64"/>
      <c r="P480" s="64"/>
      <c r="Q480" s="64"/>
      <c r="R480" s="65">
        <f t="shared" si="11"/>
        <v>0</v>
      </c>
      <c r="S480" s="64"/>
      <c r="T480" s="64"/>
      <c r="U480" s="64"/>
      <c r="V480" s="65">
        <f t="shared" si="12"/>
        <v>0</v>
      </c>
      <c r="W480" s="64">
        <f t="shared" si="13"/>
        <v>0</v>
      </c>
      <c r="X480" s="64" t="str">
        <f t="shared" si="14"/>
        <v/>
      </c>
      <c r="Y480" s="64" t="str">
        <f t="shared" si="15"/>
        <v/>
      </c>
      <c r="Z480" s="64" t="str">
        <f t="shared" si="16"/>
        <v/>
      </c>
      <c r="AA480" s="64" t="str">
        <f t="shared" si="17"/>
        <v/>
      </c>
      <c r="AB480" s="64" t="str">
        <f t="shared" si="18"/>
        <v/>
      </c>
      <c r="AC480" s="64" t="str">
        <f t="shared" si="19"/>
        <v/>
      </c>
      <c r="AD480" s="48"/>
      <c r="AE480" s="48"/>
      <c r="AF480" s="48"/>
      <c r="AG480" s="48"/>
      <c r="AH480" s="48"/>
      <c r="AI480" s="35"/>
      <c r="AJ480" s="49" t="s">
        <v>57</v>
      </c>
      <c r="AK480" s="72"/>
      <c r="AL480" s="17"/>
      <c r="AM480" s="17"/>
      <c r="AN480" s="73"/>
      <c r="AO480" s="17"/>
      <c r="AP480" s="17"/>
      <c r="AQ480" s="17"/>
      <c r="AR480" s="17"/>
      <c r="AS480" s="17"/>
      <c r="AT480" s="17"/>
      <c r="AX480">
        <v>1</v>
      </c>
    </row>
    <row r="481" spans="1:50" ht="24" customHeight="1">
      <c r="A481" s="42">
        <v>477</v>
      </c>
      <c r="B481" s="43">
        <v>42369</v>
      </c>
      <c r="C481" s="44"/>
      <c r="D481" s="44" t="s">
        <v>82</v>
      </c>
      <c r="E481" s="44">
        <v>1</v>
      </c>
      <c r="F481" s="44"/>
      <c r="G481" s="23"/>
      <c r="H481" s="44" t="s">
        <v>70</v>
      </c>
      <c r="I481" s="59"/>
      <c r="J481" s="25"/>
      <c r="K481" s="63"/>
      <c r="L481" s="64"/>
      <c r="M481" s="64"/>
      <c r="N481" s="65">
        <f t="shared" si="10"/>
        <v>0</v>
      </c>
      <c r="O481" s="64"/>
      <c r="P481" s="64"/>
      <c r="Q481" s="64"/>
      <c r="R481" s="65">
        <f t="shared" si="11"/>
        <v>0</v>
      </c>
      <c r="S481" s="64"/>
      <c r="T481" s="64"/>
      <c r="U481" s="64"/>
      <c r="V481" s="65">
        <f t="shared" si="12"/>
        <v>0</v>
      </c>
      <c r="W481" s="64">
        <f t="shared" si="13"/>
        <v>0</v>
      </c>
      <c r="X481" s="64" t="str">
        <f t="shared" si="14"/>
        <v/>
      </c>
      <c r="Y481" s="64" t="str">
        <f t="shared" si="15"/>
        <v/>
      </c>
      <c r="Z481" s="64" t="str">
        <f t="shared" si="16"/>
        <v/>
      </c>
      <c r="AA481" s="64" t="str">
        <f t="shared" si="17"/>
        <v/>
      </c>
      <c r="AB481" s="64" t="str">
        <f t="shared" si="18"/>
        <v/>
      </c>
      <c r="AC481" s="64" t="str">
        <f t="shared" si="19"/>
        <v/>
      </c>
      <c r="AD481" s="48"/>
      <c r="AE481" s="48"/>
      <c r="AF481" s="48"/>
      <c r="AG481" s="48"/>
      <c r="AH481" s="48"/>
      <c r="AI481" s="35"/>
      <c r="AJ481" s="49" t="s">
        <v>57</v>
      </c>
      <c r="AK481" s="72"/>
      <c r="AL481" s="17"/>
      <c r="AM481" s="17"/>
      <c r="AN481" s="73"/>
      <c r="AO481" s="17"/>
      <c r="AP481" s="17"/>
      <c r="AQ481" s="17"/>
      <c r="AR481" s="17"/>
      <c r="AS481" s="17"/>
      <c r="AT481" s="17"/>
      <c r="AX481">
        <v>1</v>
      </c>
    </row>
    <row r="482" spans="1:50" ht="24" customHeight="1">
      <c r="A482" s="42">
        <v>478</v>
      </c>
      <c r="B482" s="43">
        <v>42369</v>
      </c>
      <c r="C482" s="44"/>
      <c r="D482" s="44" t="s">
        <v>82</v>
      </c>
      <c r="E482" s="44">
        <v>2</v>
      </c>
      <c r="F482" s="44"/>
      <c r="G482" s="23"/>
      <c r="H482" s="44" t="s">
        <v>70</v>
      </c>
      <c r="I482" s="59"/>
      <c r="J482" s="25"/>
      <c r="K482" s="63"/>
      <c r="L482" s="64"/>
      <c r="M482" s="64"/>
      <c r="N482" s="65">
        <f t="shared" si="10"/>
        <v>0</v>
      </c>
      <c r="O482" s="64"/>
      <c r="P482" s="64"/>
      <c r="Q482" s="64"/>
      <c r="R482" s="65">
        <f t="shared" si="11"/>
        <v>0</v>
      </c>
      <c r="S482" s="64"/>
      <c r="T482" s="64"/>
      <c r="U482" s="64"/>
      <c r="V482" s="65">
        <f t="shared" si="12"/>
        <v>0</v>
      </c>
      <c r="W482" s="64">
        <f t="shared" si="13"/>
        <v>0</v>
      </c>
      <c r="X482" s="64" t="str">
        <f t="shared" si="14"/>
        <v/>
      </c>
      <c r="Y482" s="64" t="str">
        <f t="shared" si="15"/>
        <v/>
      </c>
      <c r="Z482" s="64" t="str">
        <f t="shared" si="16"/>
        <v/>
      </c>
      <c r="AA482" s="64" t="str">
        <f t="shared" si="17"/>
        <v/>
      </c>
      <c r="AB482" s="64" t="str">
        <f t="shared" si="18"/>
        <v/>
      </c>
      <c r="AC482" s="64" t="str">
        <f t="shared" si="19"/>
        <v/>
      </c>
      <c r="AD482" s="48"/>
      <c r="AE482" s="48"/>
      <c r="AF482" s="48"/>
      <c r="AG482" s="48"/>
      <c r="AH482" s="48"/>
      <c r="AI482" s="35"/>
      <c r="AJ482" s="49" t="s">
        <v>57</v>
      </c>
      <c r="AK482" s="72"/>
      <c r="AL482" s="17"/>
      <c r="AM482" s="17"/>
      <c r="AN482" s="73"/>
      <c r="AO482" s="17"/>
      <c r="AP482" s="17"/>
      <c r="AQ482" s="17"/>
      <c r="AR482" s="17"/>
      <c r="AS482" s="17"/>
      <c r="AT482" s="17"/>
      <c r="AX482">
        <v>1</v>
      </c>
    </row>
    <row r="483" spans="1:50" ht="24" customHeight="1">
      <c r="A483" s="42">
        <v>479</v>
      </c>
      <c r="B483" s="43">
        <v>42369</v>
      </c>
      <c r="C483" s="44"/>
      <c r="D483" s="44" t="s">
        <v>82</v>
      </c>
      <c r="E483" s="44">
        <v>1</v>
      </c>
      <c r="F483" s="44"/>
      <c r="G483" s="23"/>
      <c r="H483" s="44" t="s">
        <v>70</v>
      </c>
      <c r="I483" s="59"/>
      <c r="J483" s="25"/>
      <c r="K483" s="63"/>
      <c r="L483" s="64"/>
      <c r="M483" s="64"/>
      <c r="N483" s="65">
        <f t="shared" si="10"/>
        <v>0</v>
      </c>
      <c r="O483" s="64"/>
      <c r="P483" s="64"/>
      <c r="Q483" s="64"/>
      <c r="R483" s="65">
        <f t="shared" si="11"/>
        <v>0</v>
      </c>
      <c r="S483" s="64"/>
      <c r="T483" s="64"/>
      <c r="U483" s="64"/>
      <c r="V483" s="65">
        <f t="shared" si="12"/>
        <v>0</v>
      </c>
      <c r="W483" s="64">
        <f t="shared" si="13"/>
        <v>0</v>
      </c>
      <c r="X483" s="64" t="str">
        <f t="shared" si="14"/>
        <v/>
      </c>
      <c r="Y483" s="64" t="str">
        <f t="shared" si="15"/>
        <v/>
      </c>
      <c r="Z483" s="64" t="str">
        <f t="shared" si="16"/>
        <v/>
      </c>
      <c r="AA483" s="64" t="str">
        <f t="shared" si="17"/>
        <v/>
      </c>
      <c r="AB483" s="64" t="str">
        <f t="shared" si="18"/>
        <v/>
      </c>
      <c r="AC483" s="64" t="str">
        <f t="shared" si="19"/>
        <v/>
      </c>
      <c r="AD483" s="48"/>
      <c r="AE483" s="48"/>
      <c r="AF483" s="48"/>
      <c r="AG483" s="48"/>
      <c r="AH483" s="48"/>
      <c r="AI483" s="35"/>
      <c r="AJ483" s="49" t="s">
        <v>57</v>
      </c>
      <c r="AK483" s="72"/>
      <c r="AL483" s="17"/>
      <c r="AM483" s="17"/>
      <c r="AN483" s="73"/>
      <c r="AO483" s="17"/>
      <c r="AP483" s="17"/>
      <c r="AQ483" s="17"/>
      <c r="AR483" s="17"/>
      <c r="AS483" s="17"/>
      <c r="AT483" s="17"/>
      <c r="AX483">
        <v>1</v>
      </c>
    </row>
    <row r="484" spans="1:50" ht="24" customHeight="1">
      <c r="A484" s="42">
        <v>480</v>
      </c>
      <c r="B484" s="43">
        <v>42369</v>
      </c>
      <c r="C484" s="44"/>
      <c r="D484" s="44" t="s">
        <v>82</v>
      </c>
      <c r="E484" s="44">
        <v>2</v>
      </c>
      <c r="F484" s="44"/>
      <c r="G484" s="23"/>
      <c r="H484" s="44" t="s">
        <v>70</v>
      </c>
      <c r="I484" s="59"/>
      <c r="J484" s="25"/>
      <c r="K484" s="63"/>
      <c r="L484" s="64"/>
      <c r="M484" s="64"/>
      <c r="N484" s="65">
        <f t="shared" si="10"/>
        <v>0</v>
      </c>
      <c r="O484" s="64"/>
      <c r="P484" s="64"/>
      <c r="Q484" s="64"/>
      <c r="R484" s="65">
        <f t="shared" si="11"/>
        <v>0</v>
      </c>
      <c r="S484" s="64"/>
      <c r="T484" s="64"/>
      <c r="U484" s="64"/>
      <c r="V484" s="65">
        <f t="shared" si="12"/>
        <v>0</v>
      </c>
      <c r="W484" s="64">
        <f t="shared" si="13"/>
        <v>0</v>
      </c>
      <c r="X484" s="64" t="str">
        <f t="shared" si="14"/>
        <v/>
      </c>
      <c r="Y484" s="64" t="str">
        <f t="shared" si="15"/>
        <v/>
      </c>
      <c r="Z484" s="64" t="str">
        <f t="shared" si="16"/>
        <v/>
      </c>
      <c r="AA484" s="64" t="str">
        <f t="shared" si="17"/>
        <v/>
      </c>
      <c r="AB484" s="64" t="str">
        <f t="shared" si="18"/>
        <v/>
      </c>
      <c r="AC484" s="64" t="str">
        <f t="shared" si="19"/>
        <v/>
      </c>
      <c r="AD484" s="48"/>
      <c r="AE484" s="48"/>
      <c r="AF484" s="48"/>
      <c r="AG484" s="48"/>
      <c r="AH484" s="48"/>
      <c r="AI484" s="35"/>
      <c r="AJ484" s="49" t="s">
        <v>57</v>
      </c>
      <c r="AK484" s="72"/>
      <c r="AL484" s="17"/>
      <c r="AM484" s="17"/>
      <c r="AN484" s="73"/>
      <c r="AO484" s="17"/>
      <c r="AP484" s="17"/>
      <c r="AQ484" s="17"/>
      <c r="AR484" s="17"/>
      <c r="AS484" s="17"/>
      <c r="AT484" s="17"/>
      <c r="AX484">
        <v>1</v>
      </c>
    </row>
    <row r="485" spans="1:50" ht="24" customHeight="1">
      <c r="A485" s="42">
        <v>481</v>
      </c>
      <c r="B485" s="43">
        <v>42369</v>
      </c>
      <c r="C485" s="44"/>
      <c r="D485" s="44" t="s">
        <v>82</v>
      </c>
      <c r="E485" s="44">
        <v>1</v>
      </c>
      <c r="F485" s="44"/>
      <c r="G485" s="23"/>
      <c r="H485" s="44" t="s">
        <v>70</v>
      </c>
      <c r="I485" s="59"/>
      <c r="J485" s="25"/>
      <c r="K485" s="63"/>
      <c r="L485" s="64"/>
      <c r="M485" s="64"/>
      <c r="N485" s="65">
        <f t="shared" si="10"/>
        <v>0</v>
      </c>
      <c r="O485" s="64"/>
      <c r="P485" s="64"/>
      <c r="Q485" s="64"/>
      <c r="R485" s="65">
        <f t="shared" si="11"/>
        <v>0</v>
      </c>
      <c r="S485" s="64"/>
      <c r="T485" s="64"/>
      <c r="U485" s="64"/>
      <c r="V485" s="65">
        <f t="shared" si="12"/>
        <v>0</v>
      </c>
      <c r="W485" s="64">
        <f t="shared" si="13"/>
        <v>0</v>
      </c>
      <c r="X485" s="64" t="str">
        <f t="shared" si="14"/>
        <v/>
      </c>
      <c r="Y485" s="64" t="str">
        <f t="shared" si="15"/>
        <v/>
      </c>
      <c r="Z485" s="64" t="str">
        <f t="shared" si="16"/>
        <v/>
      </c>
      <c r="AA485" s="64" t="str">
        <f t="shared" si="17"/>
        <v/>
      </c>
      <c r="AB485" s="64" t="str">
        <f t="shared" si="18"/>
        <v/>
      </c>
      <c r="AC485" s="64" t="str">
        <f t="shared" si="19"/>
        <v/>
      </c>
      <c r="AD485" s="48"/>
      <c r="AE485" s="48"/>
      <c r="AF485" s="48"/>
      <c r="AG485" s="48"/>
      <c r="AH485" s="48"/>
      <c r="AI485" s="35"/>
      <c r="AJ485" s="49" t="s">
        <v>57</v>
      </c>
      <c r="AK485" s="72"/>
      <c r="AL485" s="17"/>
      <c r="AM485" s="17"/>
      <c r="AN485" s="73"/>
      <c r="AO485" s="17"/>
      <c r="AP485" s="17"/>
      <c r="AQ485" s="17"/>
      <c r="AR485" s="17"/>
      <c r="AS485" s="17"/>
      <c r="AT485" s="17"/>
      <c r="AX485">
        <v>1</v>
      </c>
    </row>
    <row r="486" spans="1:50" ht="24" customHeight="1">
      <c r="A486" s="42">
        <v>482</v>
      </c>
      <c r="B486" s="43">
        <v>42369</v>
      </c>
      <c r="C486" s="44"/>
      <c r="D486" s="44" t="s">
        <v>82</v>
      </c>
      <c r="E486" s="44">
        <v>2</v>
      </c>
      <c r="F486" s="44"/>
      <c r="G486" s="23"/>
      <c r="H486" s="44" t="s">
        <v>70</v>
      </c>
      <c r="I486" s="59"/>
      <c r="J486" s="25"/>
      <c r="K486" s="63"/>
      <c r="L486" s="64"/>
      <c r="M486" s="64"/>
      <c r="N486" s="65">
        <f t="shared" si="10"/>
        <v>0</v>
      </c>
      <c r="O486" s="64"/>
      <c r="P486" s="64"/>
      <c r="Q486" s="64"/>
      <c r="R486" s="65">
        <f t="shared" si="11"/>
        <v>0</v>
      </c>
      <c r="S486" s="64"/>
      <c r="T486" s="64"/>
      <c r="U486" s="64"/>
      <c r="V486" s="65">
        <f t="shared" si="12"/>
        <v>0</v>
      </c>
      <c r="W486" s="64">
        <f t="shared" si="13"/>
        <v>0</v>
      </c>
      <c r="X486" s="64" t="str">
        <f t="shared" si="14"/>
        <v/>
      </c>
      <c r="Y486" s="64" t="str">
        <f t="shared" si="15"/>
        <v/>
      </c>
      <c r="Z486" s="64" t="str">
        <f t="shared" si="16"/>
        <v/>
      </c>
      <c r="AA486" s="64" t="str">
        <f t="shared" si="17"/>
        <v/>
      </c>
      <c r="AB486" s="64" t="str">
        <f t="shared" si="18"/>
        <v/>
      </c>
      <c r="AC486" s="64" t="str">
        <f t="shared" si="19"/>
        <v/>
      </c>
      <c r="AD486" s="48"/>
      <c r="AE486" s="48"/>
      <c r="AF486" s="48"/>
      <c r="AG486" s="48"/>
      <c r="AH486" s="48"/>
      <c r="AI486" s="35"/>
      <c r="AJ486" s="49" t="s">
        <v>57</v>
      </c>
      <c r="AK486" s="72"/>
      <c r="AL486" s="17"/>
      <c r="AM486" s="17"/>
      <c r="AN486" s="73"/>
      <c r="AO486" s="17"/>
      <c r="AP486" s="17"/>
      <c r="AQ486" s="17"/>
      <c r="AR486" s="17"/>
      <c r="AS486" s="17"/>
      <c r="AT486" s="17"/>
      <c r="AX486">
        <v>1</v>
      </c>
    </row>
    <row r="487" spans="1:50" ht="24" customHeight="1">
      <c r="A487" s="42">
        <v>483</v>
      </c>
      <c r="B487" s="43">
        <v>42369</v>
      </c>
      <c r="C487" s="44"/>
      <c r="D487" s="44" t="s">
        <v>82</v>
      </c>
      <c r="E487" s="44">
        <v>1</v>
      </c>
      <c r="F487" s="44"/>
      <c r="G487" s="23"/>
      <c r="H487" s="44" t="s">
        <v>70</v>
      </c>
      <c r="I487" s="59"/>
      <c r="J487" s="25"/>
      <c r="K487" s="63"/>
      <c r="L487" s="64"/>
      <c r="M487" s="64"/>
      <c r="N487" s="65">
        <f t="shared" si="10"/>
        <v>0</v>
      </c>
      <c r="O487" s="64"/>
      <c r="P487" s="64"/>
      <c r="Q487" s="64"/>
      <c r="R487" s="65">
        <f t="shared" si="11"/>
        <v>0</v>
      </c>
      <c r="S487" s="64"/>
      <c r="T487" s="64"/>
      <c r="U487" s="64"/>
      <c r="V487" s="65">
        <f t="shared" si="12"/>
        <v>0</v>
      </c>
      <c r="W487" s="64">
        <f t="shared" si="13"/>
        <v>0</v>
      </c>
      <c r="X487" s="64" t="str">
        <f t="shared" si="14"/>
        <v/>
      </c>
      <c r="Y487" s="64" t="str">
        <f t="shared" si="15"/>
        <v/>
      </c>
      <c r="Z487" s="64" t="str">
        <f t="shared" si="16"/>
        <v/>
      </c>
      <c r="AA487" s="64" t="str">
        <f t="shared" si="17"/>
        <v/>
      </c>
      <c r="AB487" s="64" t="str">
        <f t="shared" si="18"/>
        <v/>
      </c>
      <c r="AC487" s="64" t="str">
        <f t="shared" si="19"/>
        <v/>
      </c>
      <c r="AD487" s="48"/>
      <c r="AE487" s="48"/>
      <c r="AF487" s="48"/>
      <c r="AG487" s="48"/>
      <c r="AH487" s="48"/>
      <c r="AI487" s="35"/>
      <c r="AJ487" s="49" t="s">
        <v>57</v>
      </c>
      <c r="AK487" s="72"/>
      <c r="AL487" s="17"/>
      <c r="AM487" s="17"/>
      <c r="AN487" s="73"/>
      <c r="AO487" s="17"/>
      <c r="AP487" s="17"/>
      <c r="AQ487" s="17"/>
      <c r="AR487" s="17"/>
      <c r="AS487" s="17"/>
      <c r="AT487" s="17"/>
      <c r="AX487">
        <v>1</v>
      </c>
    </row>
    <row r="488" spans="1:50" ht="24" customHeight="1">
      <c r="A488" s="42">
        <v>484</v>
      </c>
      <c r="B488" s="43">
        <v>42369</v>
      </c>
      <c r="C488" s="44"/>
      <c r="D488" s="44" t="s">
        <v>82</v>
      </c>
      <c r="E488" s="44">
        <v>2</v>
      </c>
      <c r="F488" s="44"/>
      <c r="G488" s="23"/>
      <c r="H488" s="44" t="s">
        <v>70</v>
      </c>
      <c r="I488" s="59"/>
      <c r="J488" s="25"/>
      <c r="K488" s="63"/>
      <c r="L488" s="64"/>
      <c r="M488" s="64"/>
      <c r="N488" s="65">
        <f t="shared" si="10"/>
        <v>0</v>
      </c>
      <c r="O488" s="64"/>
      <c r="P488" s="64"/>
      <c r="Q488" s="64"/>
      <c r="R488" s="65">
        <f t="shared" si="11"/>
        <v>0</v>
      </c>
      <c r="S488" s="64"/>
      <c r="T488" s="64"/>
      <c r="U488" s="64"/>
      <c r="V488" s="65">
        <f t="shared" si="12"/>
        <v>0</v>
      </c>
      <c r="W488" s="64">
        <f t="shared" si="13"/>
        <v>0</v>
      </c>
      <c r="X488" s="64" t="str">
        <f t="shared" si="14"/>
        <v/>
      </c>
      <c r="Y488" s="64" t="str">
        <f t="shared" si="15"/>
        <v/>
      </c>
      <c r="Z488" s="64" t="str">
        <f t="shared" si="16"/>
        <v/>
      </c>
      <c r="AA488" s="64" t="str">
        <f t="shared" si="17"/>
        <v/>
      </c>
      <c r="AB488" s="64" t="str">
        <f t="shared" si="18"/>
        <v/>
      </c>
      <c r="AC488" s="64" t="str">
        <f t="shared" si="19"/>
        <v/>
      </c>
      <c r="AD488" s="48"/>
      <c r="AE488" s="48"/>
      <c r="AF488" s="48"/>
      <c r="AG488" s="48"/>
      <c r="AH488" s="48"/>
      <c r="AI488" s="35"/>
      <c r="AJ488" s="49" t="s">
        <v>57</v>
      </c>
      <c r="AK488" s="72"/>
      <c r="AL488" s="17"/>
      <c r="AM488" s="17"/>
      <c r="AN488" s="73"/>
      <c r="AO488" s="17"/>
      <c r="AP488" s="17"/>
      <c r="AQ488" s="17"/>
      <c r="AR488" s="17"/>
      <c r="AS488" s="17"/>
      <c r="AT488" s="17"/>
      <c r="AX488">
        <v>1</v>
      </c>
    </row>
    <row r="489" spans="1:50" ht="24" customHeight="1">
      <c r="A489" s="42">
        <v>485</v>
      </c>
      <c r="B489" s="43">
        <v>42369</v>
      </c>
      <c r="C489" s="44"/>
      <c r="D489" s="44" t="s">
        <v>82</v>
      </c>
      <c r="E489" s="44">
        <v>1</v>
      </c>
      <c r="F489" s="44"/>
      <c r="G489" s="23"/>
      <c r="H489" s="44" t="s">
        <v>70</v>
      </c>
      <c r="I489" s="59"/>
      <c r="J489" s="25"/>
      <c r="K489" s="63"/>
      <c r="L489" s="64"/>
      <c r="M489" s="64"/>
      <c r="N489" s="65">
        <f t="shared" si="10"/>
        <v>0</v>
      </c>
      <c r="O489" s="64"/>
      <c r="P489" s="64"/>
      <c r="Q489" s="64"/>
      <c r="R489" s="65">
        <f t="shared" si="11"/>
        <v>0</v>
      </c>
      <c r="S489" s="64"/>
      <c r="T489" s="64"/>
      <c r="U489" s="64"/>
      <c r="V489" s="65">
        <f t="shared" si="12"/>
        <v>0</v>
      </c>
      <c r="W489" s="64">
        <f t="shared" si="13"/>
        <v>0</v>
      </c>
      <c r="X489" s="64" t="str">
        <f t="shared" si="14"/>
        <v/>
      </c>
      <c r="Y489" s="64" t="str">
        <f t="shared" si="15"/>
        <v/>
      </c>
      <c r="Z489" s="64" t="str">
        <f t="shared" si="16"/>
        <v/>
      </c>
      <c r="AA489" s="64" t="str">
        <f t="shared" si="17"/>
        <v/>
      </c>
      <c r="AB489" s="64" t="str">
        <f t="shared" si="18"/>
        <v/>
      </c>
      <c r="AC489" s="64" t="str">
        <f t="shared" si="19"/>
        <v/>
      </c>
      <c r="AD489" s="48"/>
      <c r="AE489" s="48"/>
      <c r="AF489" s="48"/>
      <c r="AG489" s="48"/>
      <c r="AH489" s="48"/>
      <c r="AI489" s="35"/>
      <c r="AJ489" s="49" t="s">
        <v>57</v>
      </c>
      <c r="AK489" s="72"/>
      <c r="AL489" s="17"/>
      <c r="AM489" s="17"/>
      <c r="AN489" s="73"/>
      <c r="AO489" s="17"/>
      <c r="AP489" s="17"/>
      <c r="AQ489" s="17"/>
      <c r="AR489" s="17"/>
      <c r="AS489" s="17"/>
      <c r="AT489" s="17"/>
      <c r="AX489">
        <v>1</v>
      </c>
    </row>
    <row r="490" spans="1:50" ht="24" customHeight="1">
      <c r="A490" s="42">
        <v>486</v>
      </c>
      <c r="B490" s="43">
        <v>42369</v>
      </c>
      <c r="C490" s="44"/>
      <c r="D490" s="44" t="s">
        <v>82</v>
      </c>
      <c r="E490" s="44">
        <v>2</v>
      </c>
      <c r="F490" s="44"/>
      <c r="G490" s="23"/>
      <c r="H490" s="44" t="s">
        <v>70</v>
      </c>
      <c r="I490" s="59"/>
      <c r="J490" s="25"/>
      <c r="K490" s="63"/>
      <c r="L490" s="64"/>
      <c r="M490" s="64"/>
      <c r="N490" s="65">
        <f t="shared" si="10"/>
        <v>0</v>
      </c>
      <c r="O490" s="64"/>
      <c r="P490" s="64"/>
      <c r="Q490" s="64"/>
      <c r="R490" s="65">
        <f t="shared" si="11"/>
        <v>0</v>
      </c>
      <c r="S490" s="64"/>
      <c r="T490" s="64"/>
      <c r="U490" s="64"/>
      <c r="V490" s="65">
        <f t="shared" si="12"/>
        <v>0</v>
      </c>
      <c r="W490" s="64">
        <f t="shared" si="13"/>
        <v>0</v>
      </c>
      <c r="X490" s="64" t="str">
        <f t="shared" si="14"/>
        <v/>
      </c>
      <c r="Y490" s="64" t="str">
        <f t="shared" si="15"/>
        <v/>
      </c>
      <c r="Z490" s="64" t="str">
        <f t="shared" si="16"/>
        <v/>
      </c>
      <c r="AA490" s="64" t="str">
        <f t="shared" si="17"/>
        <v/>
      </c>
      <c r="AB490" s="64" t="str">
        <f t="shared" si="18"/>
        <v/>
      </c>
      <c r="AC490" s="64" t="str">
        <f t="shared" si="19"/>
        <v/>
      </c>
      <c r="AD490" s="48"/>
      <c r="AE490" s="48"/>
      <c r="AF490" s="48"/>
      <c r="AG490" s="48"/>
      <c r="AH490" s="48"/>
      <c r="AI490" s="35"/>
      <c r="AJ490" s="49" t="s">
        <v>57</v>
      </c>
      <c r="AK490" s="72"/>
      <c r="AL490" s="17"/>
      <c r="AM490" s="17"/>
      <c r="AN490" s="73"/>
      <c r="AO490" s="17"/>
      <c r="AP490" s="17"/>
      <c r="AQ490" s="17"/>
      <c r="AR490" s="17"/>
      <c r="AS490" s="17"/>
      <c r="AT490" s="17"/>
      <c r="AX490">
        <v>1</v>
      </c>
    </row>
    <row r="491" spans="1:50" ht="24" customHeight="1">
      <c r="A491" s="42">
        <v>487</v>
      </c>
      <c r="B491" s="43">
        <v>42369</v>
      </c>
      <c r="C491" s="44"/>
      <c r="D491" s="44" t="s">
        <v>82</v>
      </c>
      <c r="E491" s="44">
        <v>1</v>
      </c>
      <c r="F491" s="44"/>
      <c r="G491" s="23"/>
      <c r="H491" s="44" t="s">
        <v>70</v>
      </c>
      <c r="I491" s="59"/>
      <c r="J491" s="25"/>
      <c r="K491" s="63"/>
      <c r="L491" s="64"/>
      <c r="M491" s="64"/>
      <c r="N491" s="65">
        <f t="shared" si="10"/>
        <v>0</v>
      </c>
      <c r="O491" s="64"/>
      <c r="P491" s="64"/>
      <c r="Q491" s="64"/>
      <c r="R491" s="65">
        <f t="shared" si="11"/>
        <v>0</v>
      </c>
      <c r="S491" s="64"/>
      <c r="T491" s="64"/>
      <c r="U491" s="64"/>
      <c r="V491" s="65">
        <f t="shared" si="12"/>
        <v>0</v>
      </c>
      <c r="W491" s="64">
        <f t="shared" si="13"/>
        <v>0</v>
      </c>
      <c r="X491" s="64" t="str">
        <f t="shared" si="14"/>
        <v/>
      </c>
      <c r="Y491" s="64" t="str">
        <f t="shared" si="15"/>
        <v/>
      </c>
      <c r="Z491" s="64" t="str">
        <f t="shared" si="16"/>
        <v/>
      </c>
      <c r="AA491" s="64" t="str">
        <f t="shared" si="17"/>
        <v/>
      </c>
      <c r="AB491" s="64" t="str">
        <f t="shared" si="18"/>
        <v/>
      </c>
      <c r="AC491" s="64" t="str">
        <f t="shared" si="19"/>
        <v/>
      </c>
      <c r="AD491" s="48"/>
      <c r="AE491" s="48"/>
      <c r="AF491" s="48"/>
      <c r="AG491" s="48"/>
      <c r="AH491" s="48"/>
      <c r="AI491" s="35"/>
      <c r="AJ491" s="49" t="s">
        <v>57</v>
      </c>
      <c r="AK491" s="72"/>
      <c r="AL491" s="17"/>
      <c r="AM491" s="17"/>
      <c r="AN491" s="73"/>
      <c r="AO491" s="17"/>
      <c r="AP491" s="17"/>
      <c r="AQ491" s="17"/>
      <c r="AR491" s="17"/>
      <c r="AS491" s="17"/>
      <c r="AT491" s="17"/>
      <c r="AX491">
        <v>1</v>
      </c>
    </row>
    <row r="492" spans="1:50" ht="24" customHeight="1">
      <c r="A492" s="42">
        <v>488</v>
      </c>
      <c r="B492" s="43">
        <v>42369</v>
      </c>
      <c r="C492" s="44"/>
      <c r="D492" s="44" t="s">
        <v>82</v>
      </c>
      <c r="E492" s="44">
        <v>2</v>
      </c>
      <c r="F492" s="44"/>
      <c r="G492" s="23"/>
      <c r="H492" s="44" t="s">
        <v>70</v>
      </c>
      <c r="I492" s="59"/>
      <c r="J492" s="25"/>
      <c r="K492" s="63"/>
      <c r="L492" s="64"/>
      <c r="M492" s="64"/>
      <c r="N492" s="65">
        <f t="shared" si="10"/>
        <v>0</v>
      </c>
      <c r="O492" s="64"/>
      <c r="P492" s="64"/>
      <c r="Q492" s="64"/>
      <c r="R492" s="65">
        <f t="shared" si="11"/>
        <v>0</v>
      </c>
      <c r="S492" s="64"/>
      <c r="T492" s="64"/>
      <c r="U492" s="64"/>
      <c r="V492" s="65">
        <f t="shared" si="12"/>
        <v>0</v>
      </c>
      <c r="W492" s="64">
        <f t="shared" si="13"/>
        <v>0</v>
      </c>
      <c r="X492" s="64" t="str">
        <f t="shared" si="14"/>
        <v/>
      </c>
      <c r="Y492" s="64" t="str">
        <f t="shared" si="15"/>
        <v/>
      </c>
      <c r="Z492" s="64" t="str">
        <f t="shared" si="16"/>
        <v/>
      </c>
      <c r="AA492" s="64" t="str">
        <f t="shared" si="17"/>
        <v/>
      </c>
      <c r="AB492" s="64" t="str">
        <f t="shared" si="18"/>
        <v/>
      </c>
      <c r="AC492" s="64" t="str">
        <f t="shared" si="19"/>
        <v/>
      </c>
      <c r="AD492" s="48"/>
      <c r="AE492" s="48"/>
      <c r="AF492" s="48"/>
      <c r="AG492" s="48"/>
      <c r="AH492" s="48"/>
      <c r="AI492" s="35"/>
      <c r="AJ492" s="49" t="s">
        <v>57</v>
      </c>
      <c r="AK492" s="72"/>
      <c r="AL492" s="17"/>
      <c r="AM492" s="17"/>
      <c r="AN492" s="73"/>
      <c r="AO492" s="17"/>
      <c r="AP492" s="17"/>
      <c r="AQ492" s="17"/>
      <c r="AR492" s="17"/>
      <c r="AS492" s="17"/>
      <c r="AT492" s="17"/>
      <c r="AX492">
        <v>1</v>
      </c>
    </row>
    <row r="493" spans="1:50" ht="24" customHeight="1">
      <c r="A493" s="42">
        <v>489</v>
      </c>
      <c r="B493" s="43">
        <v>42369</v>
      </c>
      <c r="C493" s="44"/>
      <c r="D493" s="44" t="s">
        <v>82</v>
      </c>
      <c r="E493" s="44">
        <v>1</v>
      </c>
      <c r="F493" s="44"/>
      <c r="G493" s="23"/>
      <c r="H493" s="44" t="s">
        <v>70</v>
      </c>
      <c r="I493" s="59"/>
      <c r="J493" s="25"/>
      <c r="K493" s="63"/>
      <c r="L493" s="64"/>
      <c r="M493" s="64"/>
      <c r="N493" s="65">
        <f t="shared" si="10"/>
        <v>0</v>
      </c>
      <c r="O493" s="64"/>
      <c r="P493" s="64"/>
      <c r="Q493" s="64"/>
      <c r="R493" s="65">
        <f t="shared" si="11"/>
        <v>0</v>
      </c>
      <c r="S493" s="64"/>
      <c r="T493" s="64"/>
      <c r="U493" s="64"/>
      <c r="V493" s="65">
        <f t="shared" si="12"/>
        <v>0</v>
      </c>
      <c r="W493" s="64">
        <f t="shared" si="13"/>
        <v>0</v>
      </c>
      <c r="X493" s="64" t="str">
        <f t="shared" si="14"/>
        <v/>
      </c>
      <c r="Y493" s="64" t="str">
        <f t="shared" si="15"/>
        <v/>
      </c>
      <c r="Z493" s="64" t="str">
        <f t="shared" si="16"/>
        <v/>
      </c>
      <c r="AA493" s="64" t="str">
        <f t="shared" si="17"/>
        <v/>
      </c>
      <c r="AB493" s="64" t="str">
        <f t="shared" si="18"/>
        <v/>
      </c>
      <c r="AC493" s="64" t="str">
        <f t="shared" si="19"/>
        <v/>
      </c>
      <c r="AD493" s="48"/>
      <c r="AE493" s="48"/>
      <c r="AF493" s="48"/>
      <c r="AG493" s="48"/>
      <c r="AH493" s="48"/>
      <c r="AI493" s="35"/>
      <c r="AJ493" s="49" t="s">
        <v>57</v>
      </c>
      <c r="AK493" s="72"/>
      <c r="AL493" s="17"/>
      <c r="AM493" s="17"/>
      <c r="AN493" s="73"/>
      <c r="AO493" s="17"/>
      <c r="AP493" s="17"/>
      <c r="AQ493" s="17"/>
      <c r="AR493" s="17"/>
      <c r="AS493" s="17"/>
      <c r="AT493" s="17"/>
      <c r="AX493">
        <v>1</v>
      </c>
    </row>
    <row r="494" spans="1:50" ht="24" customHeight="1">
      <c r="A494" s="42">
        <v>490</v>
      </c>
      <c r="B494" s="43">
        <v>42369</v>
      </c>
      <c r="C494" s="44"/>
      <c r="D494" s="44" t="s">
        <v>82</v>
      </c>
      <c r="E494" s="44">
        <v>2</v>
      </c>
      <c r="F494" s="44"/>
      <c r="G494" s="23"/>
      <c r="H494" s="44" t="s">
        <v>70</v>
      </c>
      <c r="I494" s="59"/>
      <c r="J494" s="25"/>
      <c r="K494" s="63"/>
      <c r="L494" s="64"/>
      <c r="M494" s="64"/>
      <c r="N494" s="65">
        <f t="shared" si="10"/>
        <v>0</v>
      </c>
      <c r="O494" s="64"/>
      <c r="P494" s="64"/>
      <c r="Q494" s="64"/>
      <c r="R494" s="65">
        <f t="shared" si="11"/>
        <v>0</v>
      </c>
      <c r="S494" s="64"/>
      <c r="T494" s="64"/>
      <c r="U494" s="64"/>
      <c r="V494" s="65">
        <f t="shared" si="12"/>
        <v>0</v>
      </c>
      <c r="W494" s="64">
        <f t="shared" si="13"/>
        <v>0</v>
      </c>
      <c r="X494" s="64" t="str">
        <f t="shared" si="14"/>
        <v/>
      </c>
      <c r="Y494" s="64" t="str">
        <f t="shared" si="15"/>
        <v/>
      </c>
      <c r="Z494" s="64" t="str">
        <f t="shared" si="16"/>
        <v/>
      </c>
      <c r="AA494" s="64" t="str">
        <f t="shared" si="17"/>
        <v/>
      </c>
      <c r="AB494" s="64" t="str">
        <f t="shared" si="18"/>
        <v/>
      </c>
      <c r="AC494" s="64" t="str">
        <f t="shared" si="19"/>
        <v/>
      </c>
      <c r="AD494" s="48"/>
      <c r="AE494" s="48"/>
      <c r="AF494" s="48"/>
      <c r="AG494" s="48"/>
      <c r="AH494" s="48"/>
      <c r="AI494" s="35"/>
      <c r="AJ494" s="49" t="s">
        <v>57</v>
      </c>
      <c r="AK494" s="72"/>
      <c r="AL494" s="17"/>
      <c r="AM494" s="17"/>
      <c r="AN494" s="73"/>
      <c r="AO494" s="17"/>
      <c r="AP494" s="17"/>
      <c r="AQ494" s="17"/>
      <c r="AR494" s="17"/>
      <c r="AS494" s="17"/>
      <c r="AT494" s="17"/>
      <c r="AX494">
        <v>1</v>
      </c>
    </row>
    <row r="495" spans="1:50" ht="24" customHeight="1">
      <c r="A495" s="42">
        <v>491</v>
      </c>
      <c r="B495" s="43">
        <v>42369</v>
      </c>
      <c r="C495" s="44"/>
      <c r="D495" s="44" t="s">
        <v>82</v>
      </c>
      <c r="E495" s="44">
        <v>1</v>
      </c>
      <c r="F495" s="44"/>
      <c r="G495" s="23"/>
      <c r="H495" s="44" t="s">
        <v>70</v>
      </c>
      <c r="I495" s="59"/>
      <c r="J495" s="25"/>
      <c r="K495" s="63"/>
      <c r="L495" s="64"/>
      <c r="M495" s="64"/>
      <c r="N495" s="65">
        <f t="shared" si="10"/>
        <v>0</v>
      </c>
      <c r="O495" s="64"/>
      <c r="P495" s="64"/>
      <c r="Q495" s="64"/>
      <c r="R495" s="65">
        <f t="shared" si="11"/>
        <v>0</v>
      </c>
      <c r="S495" s="64"/>
      <c r="T495" s="64"/>
      <c r="U495" s="64"/>
      <c r="V495" s="65">
        <f t="shared" si="12"/>
        <v>0</v>
      </c>
      <c r="W495" s="64">
        <f t="shared" si="13"/>
        <v>0</v>
      </c>
      <c r="X495" s="64" t="str">
        <f t="shared" si="14"/>
        <v/>
      </c>
      <c r="Y495" s="64" t="str">
        <f t="shared" si="15"/>
        <v/>
      </c>
      <c r="Z495" s="64" t="str">
        <f t="shared" si="16"/>
        <v/>
      </c>
      <c r="AA495" s="64" t="str">
        <f t="shared" si="17"/>
        <v/>
      </c>
      <c r="AB495" s="64" t="str">
        <f t="shared" si="18"/>
        <v/>
      </c>
      <c r="AC495" s="64" t="str">
        <f t="shared" si="19"/>
        <v/>
      </c>
      <c r="AD495" s="48"/>
      <c r="AE495" s="48"/>
      <c r="AF495" s="48"/>
      <c r="AG495" s="48"/>
      <c r="AH495" s="48"/>
      <c r="AI495" s="35"/>
      <c r="AJ495" s="49" t="s">
        <v>57</v>
      </c>
      <c r="AK495" s="72"/>
      <c r="AL495" s="17"/>
      <c r="AM495" s="17"/>
      <c r="AN495" s="73"/>
      <c r="AO495" s="17"/>
      <c r="AP495" s="17"/>
      <c r="AQ495" s="17"/>
      <c r="AR495" s="17"/>
      <c r="AS495" s="17"/>
      <c r="AT495" s="17"/>
      <c r="AX495">
        <v>1</v>
      </c>
    </row>
    <row r="496" spans="1:50" ht="24" customHeight="1">
      <c r="A496" s="42">
        <v>492</v>
      </c>
      <c r="B496" s="43">
        <v>42369</v>
      </c>
      <c r="C496" s="44"/>
      <c r="D496" s="44" t="s">
        <v>82</v>
      </c>
      <c r="E496" s="44">
        <v>2</v>
      </c>
      <c r="F496" s="44"/>
      <c r="G496" s="23"/>
      <c r="H496" s="44" t="s">
        <v>70</v>
      </c>
      <c r="I496" s="59"/>
      <c r="J496" s="25"/>
      <c r="K496" s="63"/>
      <c r="L496" s="64"/>
      <c r="M496" s="64"/>
      <c r="N496" s="65">
        <f t="shared" si="10"/>
        <v>0</v>
      </c>
      <c r="O496" s="64"/>
      <c r="P496" s="64"/>
      <c r="Q496" s="64"/>
      <c r="R496" s="65">
        <f t="shared" si="11"/>
        <v>0</v>
      </c>
      <c r="S496" s="64"/>
      <c r="T496" s="64"/>
      <c r="U496" s="64"/>
      <c r="V496" s="65">
        <f t="shared" si="12"/>
        <v>0</v>
      </c>
      <c r="W496" s="64">
        <f t="shared" si="13"/>
        <v>0</v>
      </c>
      <c r="X496" s="64" t="str">
        <f t="shared" si="14"/>
        <v/>
      </c>
      <c r="Y496" s="64" t="str">
        <f t="shared" si="15"/>
        <v/>
      </c>
      <c r="Z496" s="64" t="str">
        <f t="shared" si="16"/>
        <v/>
      </c>
      <c r="AA496" s="64" t="str">
        <f t="shared" si="17"/>
        <v/>
      </c>
      <c r="AB496" s="64" t="str">
        <f t="shared" si="18"/>
        <v/>
      </c>
      <c r="AC496" s="64" t="str">
        <f t="shared" si="19"/>
        <v/>
      </c>
      <c r="AD496" s="48"/>
      <c r="AE496" s="48"/>
      <c r="AF496" s="48"/>
      <c r="AG496" s="48"/>
      <c r="AH496" s="48"/>
      <c r="AI496" s="35"/>
      <c r="AJ496" s="49" t="s">
        <v>57</v>
      </c>
      <c r="AK496" s="72"/>
      <c r="AL496" s="17"/>
      <c r="AM496" s="17"/>
      <c r="AN496" s="73"/>
      <c r="AO496" s="17"/>
      <c r="AP496" s="17"/>
      <c r="AQ496" s="17"/>
      <c r="AR496" s="17"/>
      <c r="AS496" s="17"/>
      <c r="AT496" s="17"/>
      <c r="AX496">
        <v>1</v>
      </c>
    </row>
    <row r="497" spans="1:50" ht="24" customHeight="1">
      <c r="A497" s="42">
        <v>493</v>
      </c>
      <c r="B497" s="43">
        <v>42369</v>
      </c>
      <c r="C497" s="44"/>
      <c r="D497" s="44" t="s">
        <v>82</v>
      </c>
      <c r="E497" s="44">
        <v>1</v>
      </c>
      <c r="F497" s="44"/>
      <c r="G497" s="23"/>
      <c r="H497" s="44" t="s">
        <v>70</v>
      </c>
      <c r="I497" s="59"/>
      <c r="J497" s="25"/>
      <c r="K497" s="63"/>
      <c r="L497" s="64"/>
      <c r="M497" s="64"/>
      <c r="N497" s="65">
        <f t="shared" si="10"/>
        <v>0</v>
      </c>
      <c r="O497" s="64"/>
      <c r="P497" s="64"/>
      <c r="Q497" s="64"/>
      <c r="R497" s="65">
        <f t="shared" si="11"/>
        <v>0</v>
      </c>
      <c r="S497" s="64"/>
      <c r="T497" s="64"/>
      <c r="U497" s="64"/>
      <c r="V497" s="65">
        <f t="shared" si="12"/>
        <v>0</v>
      </c>
      <c r="W497" s="64">
        <f t="shared" si="13"/>
        <v>0</v>
      </c>
      <c r="X497" s="64" t="str">
        <f t="shared" si="14"/>
        <v/>
      </c>
      <c r="Y497" s="64" t="str">
        <f t="shared" si="15"/>
        <v/>
      </c>
      <c r="Z497" s="64" t="str">
        <f t="shared" si="16"/>
        <v/>
      </c>
      <c r="AA497" s="64" t="str">
        <f t="shared" si="17"/>
        <v/>
      </c>
      <c r="AB497" s="64" t="str">
        <f t="shared" si="18"/>
        <v/>
      </c>
      <c r="AC497" s="64" t="str">
        <f t="shared" si="19"/>
        <v/>
      </c>
      <c r="AD497" s="48"/>
      <c r="AE497" s="48"/>
      <c r="AF497" s="48"/>
      <c r="AG497" s="48"/>
      <c r="AH497" s="48"/>
      <c r="AI497" s="35"/>
      <c r="AJ497" s="49" t="s">
        <v>57</v>
      </c>
      <c r="AK497" s="72"/>
      <c r="AL497" s="17"/>
      <c r="AM497" s="17"/>
      <c r="AN497" s="73"/>
      <c r="AO497" s="17"/>
      <c r="AP497" s="17"/>
      <c r="AQ497" s="17"/>
      <c r="AR497" s="17"/>
      <c r="AS497" s="17"/>
      <c r="AT497" s="17"/>
      <c r="AX497">
        <v>1</v>
      </c>
    </row>
    <row r="498" spans="1:50" ht="24" customHeight="1">
      <c r="A498" s="42">
        <v>494</v>
      </c>
      <c r="B498" s="43">
        <v>42369</v>
      </c>
      <c r="C498" s="44"/>
      <c r="D498" s="44" t="s">
        <v>82</v>
      </c>
      <c r="E498" s="44">
        <v>2</v>
      </c>
      <c r="F498" s="44"/>
      <c r="G498" s="23"/>
      <c r="H498" s="44" t="s">
        <v>70</v>
      </c>
      <c r="I498" s="59"/>
      <c r="J498" s="25"/>
      <c r="K498" s="63"/>
      <c r="L498" s="64"/>
      <c r="M498" s="64"/>
      <c r="N498" s="65">
        <f t="shared" si="10"/>
        <v>0</v>
      </c>
      <c r="O498" s="64"/>
      <c r="P498" s="64"/>
      <c r="Q498" s="64"/>
      <c r="R498" s="65">
        <f t="shared" si="11"/>
        <v>0</v>
      </c>
      <c r="S498" s="64"/>
      <c r="T498" s="64"/>
      <c r="U498" s="64"/>
      <c r="V498" s="65">
        <f t="shared" si="12"/>
        <v>0</v>
      </c>
      <c r="W498" s="64">
        <f t="shared" si="13"/>
        <v>0</v>
      </c>
      <c r="X498" s="64" t="str">
        <f t="shared" si="14"/>
        <v/>
      </c>
      <c r="Y498" s="64" t="str">
        <f t="shared" si="15"/>
        <v/>
      </c>
      <c r="Z498" s="64" t="str">
        <f t="shared" si="16"/>
        <v/>
      </c>
      <c r="AA498" s="64" t="str">
        <f t="shared" si="17"/>
        <v/>
      </c>
      <c r="AB498" s="64" t="str">
        <f t="shared" si="18"/>
        <v/>
      </c>
      <c r="AC498" s="64" t="str">
        <f t="shared" si="19"/>
        <v/>
      </c>
      <c r="AD498" s="48"/>
      <c r="AE498" s="48"/>
      <c r="AF498" s="48"/>
      <c r="AG498" s="48"/>
      <c r="AH498" s="48"/>
      <c r="AI498" s="35"/>
      <c r="AJ498" s="49" t="s">
        <v>57</v>
      </c>
      <c r="AK498" s="72"/>
      <c r="AL498" s="17"/>
      <c r="AM498" s="17"/>
      <c r="AN498" s="73"/>
      <c r="AO498" s="17"/>
      <c r="AP498" s="17"/>
      <c r="AQ498" s="17"/>
      <c r="AR498" s="17"/>
      <c r="AS498" s="17"/>
      <c r="AT498" s="17"/>
      <c r="AX498">
        <v>1</v>
      </c>
    </row>
    <row r="499" spans="1:50" ht="24" customHeight="1">
      <c r="A499" s="42">
        <v>495</v>
      </c>
      <c r="B499" s="43">
        <v>42370</v>
      </c>
      <c r="C499" s="44"/>
      <c r="D499" s="44" t="s">
        <v>82</v>
      </c>
      <c r="E499" s="44">
        <v>3</v>
      </c>
      <c r="F499" s="44"/>
      <c r="G499" s="23"/>
      <c r="H499" s="44" t="s">
        <v>70</v>
      </c>
      <c r="I499" s="59"/>
      <c r="J499" s="25"/>
      <c r="K499" s="63"/>
      <c r="L499" s="64"/>
      <c r="M499" s="64"/>
      <c r="N499" s="65">
        <f t="shared" si="10"/>
        <v>0</v>
      </c>
      <c r="O499" s="64"/>
      <c r="P499" s="64"/>
      <c r="Q499" s="64"/>
      <c r="R499" s="65">
        <f t="shared" si="11"/>
        <v>0</v>
      </c>
      <c r="S499" s="64"/>
      <c r="T499" s="64"/>
      <c r="U499" s="64"/>
      <c r="V499" s="65">
        <f t="shared" si="12"/>
        <v>0</v>
      </c>
      <c r="W499" s="64">
        <f t="shared" si="13"/>
        <v>0</v>
      </c>
      <c r="X499" s="64" t="str">
        <f t="shared" si="14"/>
        <v/>
      </c>
      <c r="Y499" s="64" t="str">
        <f t="shared" si="15"/>
        <v/>
      </c>
      <c r="Z499" s="64" t="str">
        <f t="shared" si="16"/>
        <v/>
      </c>
      <c r="AA499" s="64" t="str">
        <f t="shared" si="17"/>
        <v/>
      </c>
      <c r="AB499" s="64" t="str">
        <f t="shared" si="18"/>
        <v/>
      </c>
      <c r="AC499" s="64" t="str">
        <f t="shared" si="19"/>
        <v/>
      </c>
      <c r="AD499" s="48"/>
      <c r="AE499" s="48"/>
      <c r="AF499" s="48"/>
      <c r="AG499" s="48"/>
      <c r="AH499" s="48"/>
      <c r="AI499" s="35"/>
      <c r="AJ499" s="49" t="s">
        <v>57</v>
      </c>
      <c r="AK499" s="72"/>
      <c r="AL499" s="17"/>
      <c r="AM499" s="17"/>
      <c r="AN499" s="73"/>
      <c r="AO499" s="17"/>
      <c r="AP499" s="17"/>
      <c r="AQ499" s="17"/>
      <c r="AR499" s="17"/>
      <c r="AS499" s="17"/>
      <c r="AT499" s="17"/>
      <c r="AX499">
        <v>1</v>
      </c>
    </row>
    <row r="500" spans="1:50" ht="24" customHeight="1">
      <c r="A500" s="42">
        <v>496</v>
      </c>
      <c r="B500" s="43">
        <v>42371</v>
      </c>
      <c r="C500" s="44"/>
      <c r="D500" s="44" t="s">
        <v>82</v>
      </c>
      <c r="E500" s="44">
        <v>3</v>
      </c>
      <c r="F500" s="44"/>
      <c r="G500" s="23"/>
      <c r="H500" s="44" t="s">
        <v>70</v>
      </c>
      <c r="I500" s="59"/>
      <c r="J500" s="25"/>
      <c r="K500" s="63"/>
      <c r="L500" s="64"/>
      <c r="M500" s="64"/>
      <c r="N500" s="65">
        <f t="shared" si="10"/>
        <v>0</v>
      </c>
      <c r="O500" s="64"/>
      <c r="P500" s="64"/>
      <c r="Q500" s="64"/>
      <c r="R500" s="65">
        <f t="shared" si="11"/>
        <v>0</v>
      </c>
      <c r="S500" s="64"/>
      <c r="T500" s="64"/>
      <c r="U500" s="64"/>
      <c r="V500" s="65">
        <f t="shared" si="12"/>
        <v>0</v>
      </c>
      <c r="W500" s="64">
        <f t="shared" si="13"/>
        <v>0</v>
      </c>
      <c r="X500" s="64" t="str">
        <f t="shared" si="14"/>
        <v/>
      </c>
      <c r="Y500" s="64" t="str">
        <f t="shared" si="15"/>
        <v/>
      </c>
      <c r="Z500" s="64" t="str">
        <f t="shared" si="16"/>
        <v/>
      </c>
      <c r="AA500" s="64" t="str">
        <f t="shared" si="17"/>
        <v/>
      </c>
      <c r="AB500" s="64" t="str">
        <f t="shared" si="18"/>
        <v/>
      </c>
      <c r="AC500" s="64" t="str">
        <f t="shared" si="19"/>
        <v/>
      </c>
      <c r="AD500" s="48"/>
      <c r="AE500" s="48"/>
      <c r="AF500" s="48"/>
      <c r="AG500" s="48"/>
      <c r="AH500" s="48"/>
      <c r="AI500" s="35"/>
      <c r="AJ500" s="49" t="s">
        <v>57</v>
      </c>
      <c r="AK500" s="72"/>
      <c r="AL500" s="17"/>
      <c r="AM500" s="17"/>
      <c r="AN500" s="73"/>
      <c r="AO500" s="17"/>
      <c r="AP500" s="17"/>
      <c r="AQ500" s="17"/>
      <c r="AR500" s="17"/>
      <c r="AS500" s="17"/>
      <c r="AT500" s="17"/>
      <c r="AX500">
        <v>1</v>
      </c>
    </row>
    <row r="501" spans="1:50" ht="24" customHeight="1">
      <c r="A501" s="42">
        <v>497</v>
      </c>
      <c r="B501" s="43">
        <v>42372</v>
      </c>
      <c r="C501" s="44"/>
      <c r="D501" s="44" t="s">
        <v>82</v>
      </c>
      <c r="E501" s="44">
        <v>3</v>
      </c>
      <c r="F501" s="44"/>
      <c r="G501" s="23"/>
      <c r="H501" s="44" t="s">
        <v>70</v>
      </c>
      <c r="I501" s="59"/>
      <c r="J501" s="25"/>
      <c r="K501" s="165"/>
      <c r="L501" s="166"/>
      <c r="M501" s="166"/>
      <c r="N501" s="167">
        <f t="shared" si="10"/>
        <v>0</v>
      </c>
      <c r="O501" s="166"/>
      <c r="P501" s="166"/>
      <c r="Q501" s="166"/>
      <c r="R501" s="167">
        <f t="shared" si="11"/>
        <v>0</v>
      </c>
      <c r="S501" s="166"/>
      <c r="T501" s="166"/>
      <c r="U501" s="166"/>
      <c r="V501" s="167">
        <f t="shared" si="12"/>
        <v>0</v>
      </c>
      <c r="W501" s="166">
        <f t="shared" si="13"/>
        <v>0</v>
      </c>
      <c r="X501" s="166" t="str">
        <f t="shared" si="14"/>
        <v/>
      </c>
      <c r="Y501" s="166" t="str">
        <f t="shared" si="15"/>
        <v/>
      </c>
      <c r="Z501" s="166" t="str">
        <f t="shared" si="16"/>
        <v/>
      </c>
      <c r="AA501" s="166" t="str">
        <f t="shared" si="17"/>
        <v/>
      </c>
      <c r="AB501" s="166" t="str">
        <f t="shared" si="18"/>
        <v/>
      </c>
      <c r="AC501" s="166" t="str">
        <f t="shared" si="19"/>
        <v/>
      </c>
      <c r="AD501" s="168"/>
      <c r="AE501" s="168"/>
      <c r="AF501" s="168"/>
      <c r="AG501" s="168"/>
      <c r="AH501" s="168"/>
      <c r="AI501" s="35"/>
      <c r="AJ501" s="169" t="s">
        <v>57</v>
      </c>
      <c r="AK501" s="72"/>
      <c r="AL501" s="17"/>
      <c r="AM501" s="17"/>
      <c r="AN501" s="73"/>
      <c r="AO501" s="17"/>
      <c r="AP501" s="17"/>
      <c r="AQ501" s="17"/>
      <c r="AR501" s="17"/>
      <c r="AS501" s="17"/>
      <c r="AT501" s="17"/>
      <c r="AX501">
        <v>1</v>
      </c>
    </row>
    <row r="502" spans="1:50" ht="24" customHeight="1">
      <c r="A502" s="42">
        <v>498</v>
      </c>
      <c r="B502" s="43">
        <v>42373</v>
      </c>
      <c r="C502" s="44"/>
      <c r="D502" s="44" t="s">
        <v>82</v>
      </c>
      <c r="E502" s="44">
        <v>3</v>
      </c>
      <c r="F502" s="44"/>
      <c r="G502" s="23"/>
      <c r="H502" s="44" t="s">
        <v>70</v>
      </c>
      <c r="I502" s="59"/>
      <c r="J502" s="170"/>
      <c r="K502" s="46"/>
      <c r="L502" s="26"/>
      <c r="M502" s="26"/>
      <c r="N502" s="28">
        <f t="shared" si="10"/>
        <v>0</v>
      </c>
      <c r="O502" s="26"/>
      <c r="P502" s="26"/>
      <c r="Q502" s="26"/>
      <c r="R502" s="28">
        <f t="shared" si="11"/>
        <v>0</v>
      </c>
      <c r="S502" s="26"/>
      <c r="T502" s="26"/>
      <c r="U502" s="26"/>
      <c r="V502" s="28">
        <f t="shared" si="12"/>
        <v>0</v>
      </c>
      <c r="W502" s="26">
        <f t="shared" si="13"/>
        <v>0</v>
      </c>
      <c r="X502" s="26" t="str">
        <f t="shared" si="14"/>
        <v/>
      </c>
      <c r="Y502" s="26" t="str">
        <f t="shared" si="15"/>
        <v/>
      </c>
      <c r="Z502" s="26" t="str">
        <f t="shared" si="16"/>
        <v/>
      </c>
      <c r="AA502" s="26" t="str">
        <f t="shared" si="17"/>
        <v/>
      </c>
      <c r="AB502" s="26" t="str">
        <f t="shared" si="18"/>
        <v/>
      </c>
      <c r="AC502" s="26" t="str">
        <f t="shared" si="19"/>
        <v/>
      </c>
      <c r="AD502" s="44"/>
      <c r="AE502" s="44"/>
      <c r="AF502" s="44"/>
      <c r="AG502" s="44"/>
      <c r="AH502" s="44"/>
      <c r="AI502" s="35"/>
      <c r="AJ502" s="171" t="s">
        <v>57</v>
      </c>
      <c r="AK502" s="72"/>
      <c r="AL502" s="17"/>
      <c r="AM502" s="17"/>
      <c r="AN502" s="73"/>
      <c r="AO502" s="17"/>
      <c r="AP502" s="17"/>
      <c r="AQ502" s="17"/>
      <c r="AR502" s="17"/>
      <c r="AS502" s="17"/>
      <c r="AT502" s="17"/>
      <c r="AX502">
        <v>1</v>
      </c>
    </row>
    <row r="503" spans="1:50" ht="24" customHeight="1">
      <c r="A503" s="42">
        <v>499</v>
      </c>
      <c r="B503" s="43">
        <v>42374</v>
      </c>
      <c r="C503" s="44"/>
      <c r="D503" s="44" t="s">
        <v>82</v>
      </c>
      <c r="E503" s="44">
        <v>3</v>
      </c>
      <c r="F503" s="44"/>
      <c r="G503" s="23"/>
      <c r="H503" s="44" t="s">
        <v>70</v>
      </c>
      <c r="I503" s="59"/>
      <c r="J503" s="170"/>
      <c r="K503" s="46"/>
      <c r="L503" s="26"/>
      <c r="M503" s="26"/>
      <c r="N503" s="28">
        <f t="shared" si="10"/>
        <v>0</v>
      </c>
      <c r="O503" s="26"/>
      <c r="P503" s="26"/>
      <c r="Q503" s="26"/>
      <c r="R503" s="28">
        <f t="shared" si="11"/>
        <v>0</v>
      </c>
      <c r="S503" s="26"/>
      <c r="T503" s="26"/>
      <c r="U503" s="26"/>
      <c r="V503" s="28">
        <f t="shared" si="12"/>
        <v>0</v>
      </c>
      <c r="W503" s="26">
        <f t="shared" si="13"/>
        <v>0</v>
      </c>
      <c r="X503" s="26" t="str">
        <f t="shared" si="14"/>
        <v/>
      </c>
      <c r="Y503" s="26" t="str">
        <f t="shared" si="15"/>
        <v/>
      </c>
      <c r="Z503" s="26" t="str">
        <f t="shared" si="16"/>
        <v/>
      </c>
      <c r="AA503" s="26" t="str">
        <f t="shared" si="17"/>
        <v/>
      </c>
      <c r="AB503" s="26" t="str">
        <f t="shared" si="18"/>
        <v/>
      </c>
      <c r="AC503" s="26" t="str">
        <f t="shared" si="19"/>
        <v/>
      </c>
      <c r="AD503" s="44"/>
      <c r="AE503" s="44"/>
      <c r="AF503" s="44"/>
      <c r="AG503" s="44"/>
      <c r="AH503" s="44"/>
      <c r="AI503" s="35"/>
      <c r="AJ503" s="171" t="s">
        <v>57</v>
      </c>
      <c r="AK503" s="72"/>
      <c r="AL503" s="17"/>
      <c r="AM503" s="17"/>
      <c r="AN503" s="73"/>
      <c r="AO503" s="17"/>
      <c r="AP503" s="17"/>
      <c r="AQ503" s="17"/>
      <c r="AR503" s="17"/>
      <c r="AS503" s="17"/>
      <c r="AT503" s="17"/>
      <c r="AX503">
        <v>1</v>
      </c>
    </row>
    <row r="504" spans="1:50" ht="24" customHeight="1">
      <c r="A504" s="42">
        <v>500</v>
      </c>
      <c r="B504" s="43">
        <v>42375</v>
      </c>
      <c r="C504" s="44"/>
      <c r="D504" s="44" t="s">
        <v>82</v>
      </c>
      <c r="E504" s="44">
        <v>3</v>
      </c>
      <c r="F504" s="44"/>
      <c r="G504" s="23"/>
      <c r="H504" s="44" t="s">
        <v>70</v>
      </c>
      <c r="I504" s="59"/>
      <c r="J504" s="170"/>
      <c r="K504" s="46"/>
      <c r="L504" s="26"/>
      <c r="M504" s="26"/>
      <c r="N504" s="28">
        <f t="shared" si="10"/>
        <v>0</v>
      </c>
      <c r="O504" s="26"/>
      <c r="P504" s="26"/>
      <c r="Q504" s="26"/>
      <c r="R504" s="28">
        <f t="shared" si="11"/>
        <v>0</v>
      </c>
      <c r="S504" s="26"/>
      <c r="T504" s="26"/>
      <c r="U504" s="26"/>
      <c r="V504" s="28">
        <f t="shared" si="12"/>
        <v>0</v>
      </c>
      <c r="W504" s="26">
        <f t="shared" si="13"/>
        <v>0</v>
      </c>
      <c r="X504" s="26" t="str">
        <f t="shared" si="14"/>
        <v/>
      </c>
      <c r="Y504" s="26" t="str">
        <f t="shared" si="15"/>
        <v/>
      </c>
      <c r="Z504" s="26" t="str">
        <f t="shared" si="16"/>
        <v/>
      </c>
      <c r="AA504" s="26" t="str">
        <f t="shared" si="17"/>
        <v/>
      </c>
      <c r="AB504" s="26" t="str">
        <f t="shared" si="18"/>
        <v/>
      </c>
      <c r="AC504" s="26" t="str">
        <f t="shared" si="19"/>
        <v/>
      </c>
      <c r="AD504" s="44"/>
      <c r="AE504" s="44"/>
      <c r="AF504" s="44"/>
      <c r="AG504" s="44"/>
      <c r="AH504" s="44"/>
      <c r="AI504" s="35"/>
      <c r="AJ504" s="171" t="s">
        <v>57</v>
      </c>
      <c r="AK504" s="72"/>
      <c r="AL504" s="17"/>
      <c r="AM504" s="17"/>
      <c r="AN504" s="73"/>
      <c r="AO504" s="17"/>
      <c r="AP504" s="17"/>
      <c r="AQ504" s="17"/>
      <c r="AR504" s="17"/>
      <c r="AS504" s="17"/>
      <c r="AT504" s="17"/>
      <c r="AX504">
        <v>1</v>
      </c>
    </row>
    <row r="505" spans="1:50" ht="24" customHeight="1">
      <c r="A505" s="42">
        <v>501</v>
      </c>
      <c r="B505" s="43">
        <v>42376</v>
      </c>
      <c r="C505" s="44"/>
      <c r="D505" s="44" t="s">
        <v>82</v>
      </c>
      <c r="E505" s="44">
        <v>3</v>
      </c>
      <c r="F505" s="44"/>
      <c r="G505" s="23"/>
      <c r="H505" s="44" t="s">
        <v>70</v>
      </c>
      <c r="I505" s="59"/>
      <c r="J505" s="170"/>
      <c r="K505" s="46"/>
      <c r="L505" s="26"/>
      <c r="M505" s="26"/>
      <c r="N505" s="28">
        <f t="shared" si="10"/>
        <v>0</v>
      </c>
      <c r="O505" s="26"/>
      <c r="P505" s="26"/>
      <c r="Q505" s="26"/>
      <c r="R505" s="28">
        <f t="shared" si="11"/>
        <v>0</v>
      </c>
      <c r="S505" s="26"/>
      <c r="T505" s="26"/>
      <c r="U505" s="26"/>
      <c r="V505" s="28">
        <f t="shared" si="12"/>
        <v>0</v>
      </c>
      <c r="W505" s="26">
        <f t="shared" si="13"/>
        <v>0</v>
      </c>
      <c r="X505" s="26" t="str">
        <f t="shared" si="14"/>
        <v/>
      </c>
      <c r="Y505" s="26" t="str">
        <f t="shared" si="15"/>
        <v/>
      </c>
      <c r="Z505" s="26" t="str">
        <f t="shared" si="16"/>
        <v/>
      </c>
      <c r="AA505" s="26" t="str">
        <f t="shared" si="17"/>
        <v/>
      </c>
      <c r="AB505" s="26" t="str">
        <f t="shared" si="18"/>
        <v/>
      </c>
      <c r="AC505" s="26" t="str">
        <f t="shared" si="19"/>
        <v/>
      </c>
      <c r="AD505" s="44"/>
      <c r="AE505" s="44"/>
      <c r="AF505" s="44"/>
      <c r="AG505" s="44"/>
      <c r="AH505" s="44"/>
      <c r="AI505" s="35"/>
      <c r="AJ505" s="171" t="s">
        <v>57</v>
      </c>
      <c r="AK505" s="72"/>
      <c r="AL505" s="17"/>
      <c r="AM505" s="17"/>
      <c r="AN505" s="73"/>
      <c r="AO505" s="17"/>
      <c r="AP505" s="17"/>
      <c r="AQ505" s="17"/>
      <c r="AR505" s="17"/>
      <c r="AS505" s="17"/>
      <c r="AT505" s="17"/>
      <c r="AX505">
        <v>1</v>
      </c>
    </row>
    <row r="506" spans="1:50" ht="24" customHeight="1">
      <c r="A506" s="42">
        <v>502</v>
      </c>
      <c r="B506" s="43">
        <v>42377</v>
      </c>
      <c r="C506" s="44"/>
      <c r="D506" s="44" t="s">
        <v>82</v>
      </c>
      <c r="E506" s="44">
        <v>3</v>
      </c>
      <c r="F506" s="44"/>
      <c r="G506" s="23"/>
      <c r="H506" s="44" t="s">
        <v>70</v>
      </c>
      <c r="I506" s="59"/>
      <c r="J506" s="170"/>
      <c r="K506" s="46"/>
      <c r="L506" s="26"/>
      <c r="M506" s="26"/>
      <c r="N506" s="28">
        <f t="shared" si="10"/>
        <v>0</v>
      </c>
      <c r="O506" s="26"/>
      <c r="P506" s="26"/>
      <c r="Q506" s="26"/>
      <c r="R506" s="28">
        <f t="shared" si="11"/>
        <v>0</v>
      </c>
      <c r="S506" s="26"/>
      <c r="T506" s="26"/>
      <c r="U506" s="26"/>
      <c r="V506" s="28">
        <f t="shared" si="12"/>
        <v>0</v>
      </c>
      <c r="W506" s="26">
        <f t="shared" si="13"/>
        <v>0</v>
      </c>
      <c r="X506" s="26" t="str">
        <f t="shared" si="14"/>
        <v/>
      </c>
      <c r="Y506" s="26" t="str">
        <f t="shared" si="15"/>
        <v/>
      </c>
      <c r="Z506" s="26" t="str">
        <f t="shared" si="16"/>
        <v/>
      </c>
      <c r="AA506" s="26" t="str">
        <f t="shared" si="17"/>
        <v/>
      </c>
      <c r="AB506" s="26" t="str">
        <f t="shared" si="18"/>
        <v/>
      </c>
      <c r="AC506" s="26" t="str">
        <f t="shared" si="19"/>
        <v/>
      </c>
      <c r="AD506" s="44"/>
      <c r="AE506" s="44"/>
      <c r="AF506" s="44"/>
      <c r="AG506" s="44"/>
      <c r="AH506" s="44"/>
      <c r="AI506" s="35"/>
      <c r="AJ506" s="171" t="s">
        <v>57</v>
      </c>
      <c r="AK506" s="72"/>
      <c r="AL506" s="17"/>
      <c r="AM506" s="17"/>
      <c r="AN506" s="73"/>
      <c r="AO506" s="17"/>
      <c r="AP506" s="17"/>
      <c r="AQ506" s="17"/>
      <c r="AR506" s="17"/>
      <c r="AS506" s="17"/>
      <c r="AT506" s="17"/>
      <c r="AX506">
        <v>1</v>
      </c>
    </row>
    <row r="507" spans="1:50" ht="24" customHeight="1">
      <c r="A507" s="42">
        <v>503</v>
      </c>
      <c r="B507" s="43">
        <v>42378</v>
      </c>
      <c r="C507" s="44"/>
      <c r="D507" s="44" t="s">
        <v>82</v>
      </c>
      <c r="E507" s="44">
        <v>3</v>
      </c>
      <c r="F507" s="44"/>
      <c r="G507" s="23"/>
      <c r="H507" s="44" t="s">
        <v>70</v>
      </c>
      <c r="I507" s="59"/>
      <c r="J507" s="170"/>
      <c r="K507" s="46"/>
      <c r="L507" s="26"/>
      <c r="M507" s="26"/>
      <c r="N507" s="28">
        <f t="shared" si="10"/>
        <v>0</v>
      </c>
      <c r="O507" s="26"/>
      <c r="P507" s="26"/>
      <c r="Q507" s="26"/>
      <c r="R507" s="28">
        <f t="shared" si="11"/>
        <v>0</v>
      </c>
      <c r="S507" s="26"/>
      <c r="T507" s="26"/>
      <c r="U507" s="26"/>
      <c r="V507" s="28">
        <f t="shared" si="12"/>
        <v>0</v>
      </c>
      <c r="W507" s="26">
        <f t="shared" si="13"/>
        <v>0</v>
      </c>
      <c r="X507" s="26" t="str">
        <f t="shared" si="14"/>
        <v/>
      </c>
      <c r="Y507" s="26" t="str">
        <f t="shared" si="15"/>
        <v/>
      </c>
      <c r="Z507" s="26" t="str">
        <f t="shared" si="16"/>
        <v/>
      </c>
      <c r="AA507" s="26" t="str">
        <f t="shared" si="17"/>
        <v/>
      </c>
      <c r="AB507" s="26" t="str">
        <f t="shared" si="18"/>
        <v/>
      </c>
      <c r="AC507" s="26" t="str">
        <f t="shared" si="19"/>
        <v/>
      </c>
      <c r="AD507" s="44"/>
      <c r="AE507" s="44"/>
      <c r="AF507" s="44"/>
      <c r="AG507" s="44"/>
      <c r="AH507" s="44"/>
      <c r="AI507" s="35"/>
      <c r="AJ507" s="171" t="s">
        <v>57</v>
      </c>
      <c r="AK507" s="72"/>
      <c r="AL507" s="17"/>
      <c r="AM507" s="17"/>
      <c r="AN507" s="73"/>
      <c r="AO507" s="17"/>
      <c r="AP507" s="17"/>
      <c r="AQ507" s="17"/>
      <c r="AR507" s="17"/>
      <c r="AS507" s="17"/>
      <c r="AT507" s="17"/>
      <c r="AX507">
        <v>1</v>
      </c>
    </row>
    <row r="508" spans="1:50" ht="24" customHeight="1">
      <c r="A508" s="42">
        <v>504</v>
      </c>
      <c r="B508" s="43">
        <v>42379</v>
      </c>
      <c r="C508" s="44"/>
      <c r="D508" s="44" t="s">
        <v>82</v>
      </c>
      <c r="E508" s="44">
        <v>3</v>
      </c>
      <c r="F508" s="44"/>
      <c r="G508" s="23"/>
      <c r="H508" s="44" t="s">
        <v>70</v>
      </c>
      <c r="I508" s="59"/>
      <c r="J508" s="170"/>
      <c r="K508" s="46"/>
      <c r="L508" s="26"/>
      <c r="M508" s="26"/>
      <c r="N508" s="28">
        <f t="shared" si="10"/>
        <v>0</v>
      </c>
      <c r="O508" s="26"/>
      <c r="P508" s="26"/>
      <c r="Q508" s="26"/>
      <c r="R508" s="28">
        <f t="shared" si="11"/>
        <v>0</v>
      </c>
      <c r="S508" s="26"/>
      <c r="T508" s="26"/>
      <c r="U508" s="26"/>
      <c r="V508" s="28">
        <f t="shared" si="12"/>
        <v>0</v>
      </c>
      <c r="W508" s="26">
        <f t="shared" si="13"/>
        <v>0</v>
      </c>
      <c r="X508" s="26" t="str">
        <f t="shared" si="14"/>
        <v/>
      </c>
      <c r="Y508" s="26" t="str">
        <f t="shared" si="15"/>
        <v/>
      </c>
      <c r="Z508" s="26" t="str">
        <f t="shared" si="16"/>
        <v/>
      </c>
      <c r="AA508" s="26" t="str">
        <f t="shared" si="17"/>
        <v/>
      </c>
      <c r="AB508" s="26" t="str">
        <f t="shared" si="18"/>
        <v/>
      </c>
      <c r="AC508" s="26" t="str">
        <f t="shared" si="19"/>
        <v/>
      </c>
      <c r="AD508" s="44"/>
      <c r="AE508" s="44"/>
      <c r="AF508" s="44"/>
      <c r="AG508" s="44"/>
      <c r="AH508" s="44"/>
      <c r="AI508" s="35"/>
      <c r="AJ508" s="171" t="s">
        <v>57</v>
      </c>
      <c r="AK508" s="72"/>
      <c r="AL508" s="17"/>
      <c r="AM508" s="17"/>
      <c r="AN508" s="73"/>
      <c r="AO508" s="17"/>
      <c r="AP508" s="17"/>
      <c r="AQ508" s="17"/>
      <c r="AR508" s="17"/>
      <c r="AS508" s="17"/>
      <c r="AT508" s="17"/>
      <c r="AX508">
        <v>1</v>
      </c>
    </row>
    <row r="509" spans="1:50" ht="24" customHeight="1">
      <c r="A509" s="42">
        <v>505</v>
      </c>
      <c r="B509" s="43">
        <v>42380</v>
      </c>
      <c r="C509" s="44"/>
      <c r="D509" s="44" t="s">
        <v>82</v>
      </c>
      <c r="E509" s="44">
        <v>3</v>
      </c>
      <c r="F509" s="44"/>
      <c r="G509" s="23"/>
      <c r="H509" s="44" t="s">
        <v>70</v>
      </c>
      <c r="I509" s="59"/>
      <c r="J509" s="170"/>
      <c r="K509" s="46"/>
      <c r="L509" s="26"/>
      <c r="M509" s="26"/>
      <c r="N509" s="28">
        <f t="shared" si="10"/>
        <v>0</v>
      </c>
      <c r="O509" s="26"/>
      <c r="P509" s="26"/>
      <c r="Q509" s="26"/>
      <c r="R509" s="28">
        <f t="shared" si="11"/>
        <v>0</v>
      </c>
      <c r="S509" s="26"/>
      <c r="T509" s="26"/>
      <c r="U509" s="26"/>
      <c r="V509" s="28">
        <f t="shared" si="12"/>
        <v>0</v>
      </c>
      <c r="W509" s="26">
        <f t="shared" si="13"/>
        <v>0</v>
      </c>
      <c r="X509" s="26" t="str">
        <f t="shared" si="14"/>
        <v/>
      </c>
      <c r="Y509" s="26" t="str">
        <f t="shared" si="15"/>
        <v/>
      </c>
      <c r="Z509" s="26" t="str">
        <f t="shared" si="16"/>
        <v/>
      </c>
      <c r="AA509" s="26" t="str">
        <f t="shared" si="17"/>
        <v/>
      </c>
      <c r="AB509" s="26" t="str">
        <f t="shared" si="18"/>
        <v/>
      </c>
      <c r="AC509" s="26" t="str">
        <f t="shared" si="19"/>
        <v/>
      </c>
      <c r="AD509" s="44"/>
      <c r="AE509" s="44"/>
      <c r="AF509" s="44"/>
      <c r="AG509" s="44"/>
      <c r="AH509" s="44"/>
      <c r="AI509" s="35"/>
      <c r="AJ509" s="171" t="s">
        <v>57</v>
      </c>
      <c r="AK509" s="72"/>
      <c r="AL509" s="17"/>
      <c r="AM509" s="17"/>
      <c r="AN509" s="73"/>
      <c r="AO509" s="17"/>
      <c r="AP509" s="17"/>
      <c r="AQ509" s="17"/>
      <c r="AR509" s="17"/>
      <c r="AS509" s="17"/>
      <c r="AT509" s="17"/>
      <c r="AX509">
        <v>1</v>
      </c>
    </row>
    <row r="510" spans="1:50" ht="24" customHeight="1">
      <c r="A510" s="42">
        <v>506</v>
      </c>
      <c r="B510" s="43">
        <v>42381</v>
      </c>
      <c r="C510" s="44"/>
      <c r="D510" s="44" t="s">
        <v>82</v>
      </c>
      <c r="E510" s="44">
        <v>3</v>
      </c>
      <c r="F510" s="44"/>
      <c r="G510" s="23"/>
      <c r="H510" s="44" t="s">
        <v>70</v>
      </c>
      <c r="I510" s="59"/>
      <c r="J510" s="170"/>
      <c r="K510" s="46"/>
      <c r="L510" s="26"/>
      <c r="M510" s="26"/>
      <c r="N510" s="28">
        <f t="shared" si="10"/>
        <v>0</v>
      </c>
      <c r="O510" s="26"/>
      <c r="P510" s="26"/>
      <c r="Q510" s="26"/>
      <c r="R510" s="28">
        <f t="shared" si="11"/>
        <v>0</v>
      </c>
      <c r="S510" s="26"/>
      <c r="T510" s="26"/>
      <c r="U510" s="26"/>
      <c r="V510" s="28">
        <f t="shared" si="12"/>
        <v>0</v>
      </c>
      <c r="W510" s="26">
        <f t="shared" si="13"/>
        <v>0</v>
      </c>
      <c r="X510" s="26" t="str">
        <f t="shared" si="14"/>
        <v/>
      </c>
      <c r="Y510" s="26" t="str">
        <f t="shared" si="15"/>
        <v/>
      </c>
      <c r="Z510" s="26" t="str">
        <f t="shared" si="16"/>
        <v/>
      </c>
      <c r="AA510" s="26" t="str">
        <f t="shared" si="17"/>
        <v/>
      </c>
      <c r="AB510" s="26" t="str">
        <f t="shared" si="18"/>
        <v/>
      </c>
      <c r="AC510" s="26" t="str">
        <f t="shared" si="19"/>
        <v/>
      </c>
      <c r="AD510" s="44"/>
      <c r="AE510" s="44"/>
      <c r="AF510" s="44"/>
      <c r="AG510" s="44"/>
      <c r="AH510" s="44"/>
      <c r="AI510" s="35"/>
      <c r="AJ510" s="171" t="s">
        <v>57</v>
      </c>
      <c r="AK510" s="72"/>
      <c r="AL510" s="17"/>
      <c r="AM510" s="17"/>
      <c r="AN510" s="73"/>
      <c r="AO510" s="17"/>
      <c r="AP510" s="17"/>
      <c r="AQ510" s="17"/>
      <c r="AR510" s="17"/>
      <c r="AS510" s="17"/>
      <c r="AT510" s="17"/>
      <c r="AX510">
        <v>1</v>
      </c>
    </row>
    <row r="511" spans="1:50" ht="24" customHeight="1">
      <c r="A511" s="42">
        <v>507</v>
      </c>
      <c r="B511" s="43">
        <v>42382</v>
      </c>
      <c r="C511" s="44"/>
      <c r="D511" s="44" t="s">
        <v>82</v>
      </c>
      <c r="E511" s="44">
        <v>3</v>
      </c>
      <c r="F511" s="44"/>
      <c r="G511" s="23"/>
      <c r="H511" s="44" t="s">
        <v>70</v>
      </c>
      <c r="I511" s="59"/>
      <c r="J511" s="170"/>
      <c r="K511" s="46"/>
      <c r="L511" s="26"/>
      <c r="M511" s="26"/>
      <c r="N511" s="28">
        <f t="shared" si="10"/>
        <v>0</v>
      </c>
      <c r="O511" s="26"/>
      <c r="P511" s="26"/>
      <c r="Q511" s="26"/>
      <c r="R511" s="28">
        <f t="shared" si="11"/>
        <v>0</v>
      </c>
      <c r="S511" s="26"/>
      <c r="T511" s="26"/>
      <c r="U511" s="26"/>
      <c r="V511" s="28">
        <f t="shared" si="12"/>
        <v>0</v>
      </c>
      <c r="W511" s="26">
        <f t="shared" si="13"/>
        <v>0</v>
      </c>
      <c r="X511" s="26" t="str">
        <f t="shared" si="14"/>
        <v/>
      </c>
      <c r="Y511" s="26" t="str">
        <f t="shared" si="15"/>
        <v/>
      </c>
      <c r="Z511" s="26" t="str">
        <f t="shared" si="16"/>
        <v/>
      </c>
      <c r="AA511" s="26" t="str">
        <f t="shared" si="17"/>
        <v/>
      </c>
      <c r="AB511" s="26" t="str">
        <f t="shared" si="18"/>
        <v/>
      </c>
      <c r="AC511" s="26" t="str">
        <f t="shared" si="19"/>
        <v/>
      </c>
      <c r="AD511" s="44"/>
      <c r="AE511" s="44"/>
      <c r="AF511" s="44"/>
      <c r="AG511" s="44"/>
      <c r="AH511" s="44"/>
      <c r="AI511" s="35"/>
      <c r="AJ511" s="171" t="s">
        <v>57</v>
      </c>
      <c r="AK511" s="72"/>
      <c r="AL511" s="17"/>
      <c r="AM511" s="17"/>
      <c r="AN511" s="73"/>
      <c r="AO511" s="17"/>
      <c r="AP511" s="17"/>
      <c r="AQ511" s="17"/>
      <c r="AR511" s="17"/>
      <c r="AS511" s="17"/>
      <c r="AT511" s="17"/>
      <c r="AX511">
        <v>1</v>
      </c>
    </row>
    <row r="512" spans="1:50" ht="24" customHeight="1">
      <c r="A512" s="42">
        <v>508</v>
      </c>
      <c r="B512" s="43">
        <v>42383</v>
      </c>
      <c r="C512" s="44"/>
      <c r="D512" s="44" t="s">
        <v>82</v>
      </c>
      <c r="E512" s="44">
        <v>3</v>
      </c>
      <c r="F512" s="44"/>
      <c r="G512" s="23"/>
      <c r="H512" s="44" t="s">
        <v>70</v>
      </c>
      <c r="I512" s="59"/>
      <c r="J512" s="170"/>
      <c r="K512" s="46"/>
      <c r="L512" s="26"/>
      <c r="M512" s="26"/>
      <c r="N512" s="28">
        <f t="shared" si="10"/>
        <v>0</v>
      </c>
      <c r="O512" s="26"/>
      <c r="P512" s="26"/>
      <c r="Q512" s="26"/>
      <c r="R512" s="28">
        <f t="shared" si="11"/>
        <v>0</v>
      </c>
      <c r="S512" s="26"/>
      <c r="T512" s="26"/>
      <c r="U512" s="26"/>
      <c r="V512" s="28">
        <f t="shared" si="12"/>
        <v>0</v>
      </c>
      <c r="W512" s="26">
        <f t="shared" si="13"/>
        <v>0</v>
      </c>
      <c r="X512" s="26" t="str">
        <f t="shared" si="14"/>
        <v/>
      </c>
      <c r="Y512" s="26" t="str">
        <f t="shared" si="15"/>
        <v/>
      </c>
      <c r="Z512" s="26" t="str">
        <f t="shared" si="16"/>
        <v/>
      </c>
      <c r="AA512" s="26" t="str">
        <f t="shared" si="17"/>
        <v/>
      </c>
      <c r="AB512" s="26" t="str">
        <f t="shared" si="18"/>
        <v/>
      </c>
      <c r="AC512" s="26" t="str">
        <f t="shared" si="19"/>
        <v/>
      </c>
      <c r="AD512" s="44"/>
      <c r="AE512" s="44"/>
      <c r="AF512" s="44"/>
      <c r="AG512" s="44"/>
      <c r="AH512" s="44"/>
      <c r="AI512" s="35"/>
      <c r="AJ512" s="171" t="s">
        <v>57</v>
      </c>
      <c r="AK512" s="72"/>
      <c r="AL512" s="17"/>
      <c r="AM512" s="17"/>
      <c r="AN512" s="73"/>
      <c r="AO512" s="17"/>
      <c r="AP512" s="17"/>
      <c r="AQ512" s="17"/>
      <c r="AR512" s="17"/>
      <c r="AS512" s="17"/>
      <c r="AT512" s="17"/>
      <c r="AX512">
        <v>1</v>
      </c>
    </row>
    <row r="513" spans="1:50" ht="24" customHeight="1">
      <c r="A513" s="42">
        <v>509</v>
      </c>
      <c r="B513" s="43">
        <v>42384</v>
      </c>
      <c r="C513" s="44"/>
      <c r="D513" s="44" t="s">
        <v>82</v>
      </c>
      <c r="E513" s="44">
        <v>3</v>
      </c>
      <c r="F513" s="44"/>
      <c r="G513" s="23"/>
      <c r="H513" s="44" t="s">
        <v>70</v>
      </c>
      <c r="I513" s="59"/>
      <c r="J513" s="170"/>
      <c r="K513" s="46"/>
      <c r="L513" s="26"/>
      <c r="M513" s="26"/>
      <c r="N513" s="28">
        <f t="shared" si="10"/>
        <v>0</v>
      </c>
      <c r="O513" s="26"/>
      <c r="P513" s="26"/>
      <c r="Q513" s="26"/>
      <c r="R513" s="28">
        <f t="shared" si="11"/>
        <v>0</v>
      </c>
      <c r="S513" s="26"/>
      <c r="T513" s="26"/>
      <c r="U513" s="26"/>
      <c r="V513" s="28">
        <f t="shared" si="12"/>
        <v>0</v>
      </c>
      <c r="W513" s="26">
        <f t="shared" si="13"/>
        <v>0</v>
      </c>
      <c r="X513" s="26" t="str">
        <f t="shared" si="14"/>
        <v/>
      </c>
      <c r="Y513" s="26" t="str">
        <f t="shared" si="15"/>
        <v/>
      </c>
      <c r="Z513" s="26" t="str">
        <f t="shared" si="16"/>
        <v/>
      </c>
      <c r="AA513" s="26" t="str">
        <f t="shared" si="17"/>
        <v/>
      </c>
      <c r="AB513" s="26" t="str">
        <f t="shared" si="18"/>
        <v/>
      </c>
      <c r="AC513" s="26" t="str">
        <f t="shared" si="19"/>
        <v/>
      </c>
      <c r="AD513" s="44"/>
      <c r="AE513" s="44"/>
      <c r="AF513" s="44"/>
      <c r="AG513" s="44"/>
      <c r="AH513" s="44"/>
      <c r="AI513" s="35"/>
      <c r="AJ513" s="171" t="s">
        <v>57</v>
      </c>
      <c r="AK513" s="72"/>
      <c r="AL513" s="17"/>
      <c r="AM513" s="17"/>
      <c r="AN513" s="73"/>
      <c r="AO513" s="17"/>
      <c r="AP513" s="17"/>
      <c r="AQ513" s="17"/>
      <c r="AR513" s="17"/>
      <c r="AS513" s="17"/>
      <c r="AT513" s="17"/>
      <c r="AX513">
        <v>1</v>
      </c>
    </row>
    <row r="514" spans="1:50" ht="24" customHeight="1">
      <c r="A514" s="42">
        <v>510</v>
      </c>
      <c r="B514" s="43">
        <v>42385</v>
      </c>
      <c r="C514" s="44"/>
      <c r="D514" s="44" t="s">
        <v>82</v>
      </c>
      <c r="E514" s="44">
        <v>3</v>
      </c>
      <c r="F514" s="44"/>
      <c r="G514" s="23"/>
      <c r="H514" s="44" t="s">
        <v>70</v>
      </c>
      <c r="I514" s="59"/>
      <c r="J514" s="170"/>
      <c r="K514" s="46"/>
      <c r="L514" s="26"/>
      <c r="M514" s="26"/>
      <c r="N514" s="28">
        <f t="shared" si="10"/>
        <v>0</v>
      </c>
      <c r="O514" s="26"/>
      <c r="P514" s="26"/>
      <c r="Q514" s="26"/>
      <c r="R514" s="28">
        <f t="shared" si="11"/>
        <v>0</v>
      </c>
      <c r="S514" s="26"/>
      <c r="T514" s="26"/>
      <c r="U514" s="26"/>
      <c r="V514" s="28">
        <f t="shared" si="12"/>
        <v>0</v>
      </c>
      <c r="W514" s="26">
        <f t="shared" si="13"/>
        <v>0</v>
      </c>
      <c r="X514" s="26" t="str">
        <f t="shared" si="14"/>
        <v/>
      </c>
      <c r="Y514" s="26" t="str">
        <f t="shared" si="15"/>
        <v/>
      </c>
      <c r="Z514" s="26" t="str">
        <f t="shared" si="16"/>
        <v/>
      </c>
      <c r="AA514" s="26" t="str">
        <f t="shared" si="17"/>
        <v/>
      </c>
      <c r="AB514" s="26" t="str">
        <f t="shared" si="18"/>
        <v/>
      </c>
      <c r="AC514" s="26" t="str">
        <f t="shared" si="19"/>
        <v/>
      </c>
      <c r="AD514" s="44"/>
      <c r="AE514" s="44"/>
      <c r="AF514" s="44"/>
      <c r="AG514" s="44"/>
      <c r="AH514" s="44"/>
      <c r="AI514" s="35"/>
      <c r="AJ514" s="171" t="s">
        <v>57</v>
      </c>
      <c r="AK514" s="72"/>
      <c r="AL514" s="17"/>
      <c r="AM514" s="17"/>
      <c r="AN514" s="73"/>
      <c r="AO514" s="17"/>
      <c r="AP514" s="17"/>
      <c r="AQ514" s="17"/>
      <c r="AR514" s="17"/>
      <c r="AS514" s="17"/>
      <c r="AT514" s="17"/>
      <c r="AX514">
        <v>1</v>
      </c>
    </row>
    <row r="515" spans="1:50" ht="24" customHeight="1">
      <c r="A515" s="42">
        <v>511</v>
      </c>
      <c r="B515" s="43">
        <v>42386</v>
      </c>
      <c r="C515" s="44"/>
      <c r="D515" s="44" t="s">
        <v>82</v>
      </c>
      <c r="E515" s="44">
        <v>3</v>
      </c>
      <c r="F515" s="44"/>
      <c r="G515" s="23"/>
      <c r="H515" s="44" t="s">
        <v>70</v>
      </c>
      <c r="I515" s="59"/>
      <c r="J515" s="170"/>
      <c r="K515" s="46"/>
      <c r="L515" s="26"/>
      <c r="M515" s="26"/>
      <c r="N515" s="28">
        <f t="shared" ref="N515:N518" si="20">IF(AND($M515="S",OR($E515=1,$E515=2,$E515=3)),1,IF(AND($M515="S",$E515=0,$E515&lt;&gt;""),1.25,0))/24</f>
        <v>0</v>
      </c>
      <c r="O515" s="26"/>
      <c r="P515" s="26"/>
      <c r="Q515" s="26"/>
      <c r="R515" s="28">
        <f t="shared" ref="R515:R518" si="21">IF(AND($Q515="S",OR($E515=1,$E515=2,$E515=3)),1,IF(AND($Q515="S",$E515=0,$E515&lt;&gt;""),1.25,0))/24</f>
        <v>0</v>
      </c>
      <c r="S515" s="26"/>
      <c r="T515" s="26"/>
      <c r="U515" s="26"/>
      <c r="V515" s="28">
        <f t="shared" ref="V515:V518" si="22">IF(AND($U515="S",OR($E515=1,$E515=2,$E515=3)),1,IF(AND($U515="S",$E515=0,$E515&lt;&gt;""),1.25,0))/24</f>
        <v>0</v>
      </c>
      <c r="W515" s="26">
        <f t="shared" ref="W515:W518" si="23">(L515-K515)+(P515-O515)+(T515-S515)-V515-R515-N515</f>
        <v>0</v>
      </c>
      <c r="X515" s="26" t="str">
        <f t="shared" ref="X515:X518" si="24">IF(AND($G515="PREV",$H515="ELET"),($L515-$K515)+($P515-$O515)+($T515-$S515),"")</f>
        <v/>
      </c>
      <c r="Y515" s="26" t="str">
        <f t="shared" ref="Y515:Y518" si="25">IF(AND($G515="PREV",$H515="MEC"),($L515-$K515)+($P515-$O515)+($T515-$S515),"")</f>
        <v/>
      </c>
      <c r="Z515" s="26" t="str">
        <f t="shared" ref="Z515:Z518" si="26">IF(AND($G515="CORR",$H515="MEC"),($L515-$K515)+($P515-$O515)+($T515-$S515),"")</f>
        <v/>
      </c>
      <c r="AA515" s="26" t="str">
        <f t="shared" ref="AA515:AA518" si="27">IF(AND($G515="CORR",$H515="ELET"),($L515-$K515)+($P515-$O515)+($T515-$S515),"")</f>
        <v/>
      </c>
      <c r="AB515" s="26" t="str">
        <f t="shared" ref="AB515:AB518" si="28">IF(AND($G515="PAR",$H515="MEC"),($L515-$K515)+($P515-$O515)+($T515-$S515),"")</f>
        <v/>
      </c>
      <c r="AC515" s="26" t="str">
        <f t="shared" ref="AC515:AC518" si="29">IF(AND($G515="PAR",$H515="ELET"),($L515-$K515)+($P515-$O515)+($T515-$S515),"")</f>
        <v/>
      </c>
      <c r="AD515" s="44"/>
      <c r="AE515" s="44"/>
      <c r="AF515" s="44"/>
      <c r="AG515" s="44"/>
      <c r="AH515" s="44"/>
      <c r="AI515" s="35"/>
      <c r="AJ515" s="171" t="s">
        <v>57</v>
      </c>
      <c r="AK515" s="72"/>
      <c r="AL515" s="17"/>
      <c r="AM515" s="17"/>
      <c r="AN515" s="73"/>
      <c r="AO515" s="17"/>
      <c r="AP515" s="17"/>
      <c r="AQ515" s="17"/>
      <c r="AR515" s="17"/>
      <c r="AS515" s="17"/>
      <c r="AT515" s="17"/>
      <c r="AX515">
        <v>1</v>
      </c>
    </row>
    <row r="516" spans="1:50" ht="24" customHeight="1">
      <c r="A516" s="42">
        <v>512</v>
      </c>
      <c r="B516" s="43">
        <v>42387</v>
      </c>
      <c r="C516" s="44"/>
      <c r="D516" s="44" t="s">
        <v>82</v>
      </c>
      <c r="E516" s="44">
        <v>3</v>
      </c>
      <c r="F516" s="44"/>
      <c r="G516" s="23"/>
      <c r="H516" s="44" t="s">
        <v>70</v>
      </c>
      <c r="I516" s="59"/>
      <c r="J516" s="170"/>
      <c r="K516" s="46"/>
      <c r="L516" s="26"/>
      <c r="M516" s="26"/>
      <c r="N516" s="28">
        <f t="shared" si="20"/>
        <v>0</v>
      </c>
      <c r="O516" s="26"/>
      <c r="P516" s="26"/>
      <c r="Q516" s="26"/>
      <c r="R516" s="28">
        <f t="shared" si="21"/>
        <v>0</v>
      </c>
      <c r="S516" s="26"/>
      <c r="T516" s="26"/>
      <c r="U516" s="26"/>
      <c r="V516" s="28">
        <f t="shared" si="22"/>
        <v>0</v>
      </c>
      <c r="W516" s="26">
        <f t="shared" si="23"/>
        <v>0</v>
      </c>
      <c r="X516" s="26" t="str">
        <f t="shared" si="24"/>
        <v/>
      </c>
      <c r="Y516" s="26" t="str">
        <f t="shared" si="25"/>
        <v/>
      </c>
      <c r="Z516" s="26" t="str">
        <f t="shared" si="26"/>
        <v/>
      </c>
      <c r="AA516" s="26" t="str">
        <f t="shared" si="27"/>
        <v/>
      </c>
      <c r="AB516" s="26" t="str">
        <f t="shared" si="28"/>
        <v/>
      </c>
      <c r="AC516" s="26" t="str">
        <f t="shared" si="29"/>
        <v/>
      </c>
      <c r="AD516" s="44"/>
      <c r="AE516" s="44"/>
      <c r="AF516" s="44"/>
      <c r="AG516" s="44"/>
      <c r="AH516" s="44"/>
      <c r="AI516" s="35"/>
      <c r="AJ516" s="171" t="s">
        <v>57</v>
      </c>
      <c r="AK516" s="72"/>
      <c r="AL516" s="17"/>
      <c r="AM516" s="17"/>
      <c r="AN516" s="73"/>
      <c r="AO516" s="17"/>
      <c r="AP516" s="17"/>
      <c r="AQ516" s="17"/>
      <c r="AR516" s="17"/>
      <c r="AS516" s="17"/>
      <c r="AT516" s="17"/>
      <c r="AX516">
        <v>1</v>
      </c>
    </row>
    <row r="517" spans="1:50" ht="24" customHeight="1">
      <c r="A517" s="42">
        <v>513</v>
      </c>
      <c r="B517" s="43">
        <v>42388</v>
      </c>
      <c r="C517" s="44"/>
      <c r="D517" s="44" t="s">
        <v>82</v>
      </c>
      <c r="E517" s="44">
        <v>3</v>
      </c>
      <c r="F517" s="44"/>
      <c r="G517" s="23"/>
      <c r="H517" s="44" t="s">
        <v>70</v>
      </c>
      <c r="I517" s="59"/>
      <c r="J517" s="170"/>
      <c r="K517" s="46"/>
      <c r="L517" s="26"/>
      <c r="M517" s="26"/>
      <c r="N517" s="28">
        <f t="shared" si="20"/>
        <v>0</v>
      </c>
      <c r="O517" s="26"/>
      <c r="P517" s="26"/>
      <c r="Q517" s="26"/>
      <c r="R517" s="28">
        <f t="shared" si="21"/>
        <v>0</v>
      </c>
      <c r="S517" s="26"/>
      <c r="T517" s="26"/>
      <c r="U517" s="26"/>
      <c r="V517" s="28">
        <f t="shared" si="22"/>
        <v>0</v>
      </c>
      <c r="W517" s="26">
        <f t="shared" si="23"/>
        <v>0</v>
      </c>
      <c r="X517" s="26" t="str">
        <f t="shared" si="24"/>
        <v/>
      </c>
      <c r="Y517" s="26" t="str">
        <f t="shared" si="25"/>
        <v/>
      </c>
      <c r="Z517" s="26" t="str">
        <f t="shared" si="26"/>
        <v/>
      </c>
      <c r="AA517" s="26" t="str">
        <f t="shared" si="27"/>
        <v/>
      </c>
      <c r="AB517" s="26" t="str">
        <f t="shared" si="28"/>
        <v/>
      </c>
      <c r="AC517" s="26" t="str">
        <f t="shared" si="29"/>
        <v/>
      </c>
      <c r="AD517" s="44"/>
      <c r="AE517" s="44"/>
      <c r="AF517" s="44"/>
      <c r="AG517" s="44"/>
      <c r="AH517" s="44"/>
      <c r="AI517" s="35"/>
      <c r="AJ517" s="171" t="s">
        <v>57</v>
      </c>
      <c r="AK517" s="72"/>
      <c r="AL517" s="17"/>
      <c r="AM517" s="17"/>
      <c r="AN517" s="73"/>
      <c r="AO517" s="17"/>
      <c r="AP517" s="17"/>
      <c r="AQ517" s="17"/>
      <c r="AR517" s="17"/>
      <c r="AS517" s="17"/>
      <c r="AT517" s="17"/>
      <c r="AX517">
        <v>1</v>
      </c>
    </row>
    <row r="518" spans="1:50" ht="24" customHeight="1">
      <c r="A518" s="172">
        <v>514</v>
      </c>
      <c r="B518" s="173">
        <v>42389</v>
      </c>
      <c r="C518" s="174"/>
      <c r="D518" s="174" t="s">
        <v>82</v>
      </c>
      <c r="E518" s="174">
        <v>3</v>
      </c>
      <c r="F518" s="174"/>
      <c r="G518" s="23"/>
      <c r="H518" s="174" t="s">
        <v>70</v>
      </c>
      <c r="I518" s="175"/>
      <c r="J518" s="176"/>
      <c r="K518" s="60"/>
      <c r="L518" s="61"/>
      <c r="M518" s="61"/>
      <c r="N518" s="62">
        <f t="shared" si="20"/>
        <v>0</v>
      </c>
      <c r="O518" s="61"/>
      <c r="P518" s="61"/>
      <c r="Q518" s="61"/>
      <c r="R518" s="62">
        <f t="shared" si="21"/>
        <v>0</v>
      </c>
      <c r="S518" s="61"/>
      <c r="T518" s="61"/>
      <c r="U518" s="61"/>
      <c r="V518" s="62">
        <f t="shared" si="22"/>
        <v>0</v>
      </c>
      <c r="W518" s="61">
        <f t="shared" si="23"/>
        <v>0</v>
      </c>
      <c r="X518" s="61" t="str">
        <f t="shared" si="24"/>
        <v/>
      </c>
      <c r="Y518" s="61" t="str">
        <f t="shared" si="25"/>
        <v/>
      </c>
      <c r="Z518" s="61" t="str">
        <f t="shared" si="26"/>
        <v/>
      </c>
      <c r="AA518" s="61" t="str">
        <f t="shared" si="27"/>
        <v/>
      </c>
      <c r="AB518" s="61" t="str">
        <f t="shared" si="28"/>
        <v/>
      </c>
      <c r="AC518" s="61" t="str">
        <f t="shared" si="29"/>
        <v/>
      </c>
      <c r="AD518" s="174"/>
      <c r="AE518" s="174"/>
      <c r="AF518" s="174"/>
      <c r="AG518" s="174"/>
      <c r="AH518" s="174"/>
      <c r="AI518" s="35"/>
      <c r="AJ518" s="37" t="s">
        <v>57</v>
      </c>
      <c r="AK518" s="177"/>
      <c r="AL518" s="17"/>
      <c r="AM518" s="17"/>
      <c r="AN518" s="73"/>
      <c r="AO518" s="17"/>
      <c r="AP518" s="17"/>
      <c r="AQ518" s="17"/>
      <c r="AR518" s="17"/>
      <c r="AS518" s="17"/>
      <c r="AT518" s="17"/>
      <c r="AX518">
        <v>1</v>
      </c>
    </row>
    <row r="519" spans="1:50" ht="24" customHeight="1">
      <c r="A519" s="178"/>
      <c r="B519" s="78"/>
      <c r="C519" s="17"/>
      <c r="D519" s="17"/>
      <c r="E519" s="178"/>
      <c r="F519" s="17"/>
      <c r="G519" s="23"/>
      <c r="H519" s="17"/>
      <c r="I519" s="78"/>
      <c r="J519" s="179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178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35"/>
      <c r="AJ519" s="73"/>
      <c r="AK519" s="17"/>
      <c r="AL519" s="17"/>
      <c r="AM519" s="17"/>
      <c r="AN519" s="73"/>
      <c r="AO519" s="17"/>
      <c r="AP519" s="17"/>
      <c r="AQ519" s="17"/>
      <c r="AR519" s="17"/>
      <c r="AS519" s="17"/>
      <c r="AT519" s="17"/>
      <c r="AX519">
        <v>1</v>
      </c>
    </row>
    <row r="520" spans="1:50" ht="24" customHeight="1">
      <c r="A520" s="178"/>
      <c r="B520" s="78"/>
      <c r="C520" s="17"/>
      <c r="D520" s="17"/>
      <c r="E520" s="178"/>
      <c r="F520" s="17"/>
      <c r="G520" s="23"/>
      <c r="H520" s="17"/>
      <c r="I520" s="78"/>
      <c r="J520" s="179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178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35"/>
      <c r="AJ520" s="73"/>
      <c r="AK520" s="17"/>
      <c r="AL520" s="17"/>
      <c r="AM520" s="17"/>
      <c r="AN520" s="73"/>
      <c r="AO520" s="17"/>
      <c r="AP520" s="17"/>
      <c r="AQ520" s="17"/>
      <c r="AR520" s="17"/>
      <c r="AS520" s="17"/>
      <c r="AT520" s="17"/>
      <c r="AX520">
        <v>1</v>
      </c>
    </row>
    <row r="521" spans="1:50" ht="24" customHeight="1">
      <c r="A521" s="178"/>
      <c r="B521" s="78"/>
      <c r="C521" s="17"/>
      <c r="D521" s="17"/>
      <c r="E521" s="178"/>
      <c r="F521" s="17"/>
      <c r="G521" s="23"/>
      <c r="H521" s="17"/>
      <c r="I521" s="78"/>
      <c r="J521" s="179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178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35"/>
      <c r="AJ521" s="73"/>
      <c r="AK521" s="17"/>
      <c r="AL521" s="17"/>
      <c r="AM521" s="17"/>
      <c r="AN521" s="73"/>
      <c r="AO521" s="17"/>
      <c r="AP521" s="17"/>
      <c r="AQ521" s="17"/>
      <c r="AR521" s="17"/>
      <c r="AS521" s="17"/>
      <c r="AT521" s="17"/>
      <c r="AX521">
        <v>1</v>
      </c>
    </row>
    <row r="522" spans="1:50" ht="24" customHeight="1">
      <c r="A522" s="178"/>
      <c r="B522" s="78"/>
      <c r="C522" s="17"/>
      <c r="D522" s="17"/>
      <c r="E522" s="178"/>
      <c r="F522" s="17"/>
      <c r="G522" s="23"/>
      <c r="H522" s="17"/>
      <c r="I522" s="78"/>
      <c r="J522" s="179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178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35"/>
      <c r="AJ522" s="73"/>
      <c r="AK522" s="17"/>
      <c r="AL522" s="17"/>
      <c r="AM522" s="17"/>
      <c r="AN522" s="73"/>
      <c r="AO522" s="17"/>
      <c r="AP522" s="17"/>
      <c r="AQ522" s="17"/>
      <c r="AR522" s="17"/>
      <c r="AS522" s="17"/>
      <c r="AT522" s="17"/>
    </row>
    <row r="523" spans="1:50" ht="24" customHeight="1">
      <c r="A523" s="178"/>
      <c r="B523" s="78"/>
      <c r="C523" s="17"/>
      <c r="D523" s="17"/>
      <c r="E523" s="178"/>
      <c r="F523" s="17"/>
      <c r="G523" s="23"/>
      <c r="H523" s="17"/>
      <c r="I523" s="78"/>
      <c r="J523" s="179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178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35"/>
      <c r="AJ523" s="73"/>
      <c r="AK523" s="17"/>
      <c r="AL523" s="17"/>
      <c r="AM523" s="17"/>
      <c r="AN523" s="73"/>
      <c r="AO523" s="17"/>
      <c r="AP523" s="17"/>
      <c r="AQ523" s="17"/>
      <c r="AR523" s="17"/>
      <c r="AS523" s="17"/>
      <c r="AT523" s="17"/>
    </row>
    <row r="524" spans="1:50" ht="24" customHeight="1">
      <c r="A524" s="178"/>
      <c r="B524" s="78"/>
      <c r="C524" s="17"/>
      <c r="D524" s="17"/>
      <c r="E524" s="178"/>
      <c r="F524" s="17"/>
      <c r="G524" s="23"/>
      <c r="H524" s="17"/>
      <c r="I524" s="78"/>
      <c r="J524" s="179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178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35"/>
      <c r="AJ524" s="73"/>
      <c r="AK524" s="17"/>
      <c r="AL524" s="17"/>
      <c r="AM524" s="17"/>
      <c r="AN524" s="73"/>
      <c r="AO524" s="17"/>
      <c r="AP524" s="17"/>
      <c r="AQ524" s="17"/>
      <c r="AR524" s="17"/>
      <c r="AS524" s="17"/>
      <c r="AT524" s="17"/>
    </row>
    <row r="525" spans="1:50" ht="24" customHeight="1">
      <c r="A525" s="178"/>
      <c r="B525" s="78"/>
      <c r="C525" s="17"/>
      <c r="D525" s="17"/>
      <c r="E525" s="178"/>
      <c r="F525" s="17"/>
      <c r="G525" s="23"/>
      <c r="H525" s="17"/>
      <c r="I525" s="78"/>
      <c r="J525" s="179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178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35"/>
      <c r="AJ525" s="73"/>
      <c r="AK525" s="17"/>
      <c r="AL525" s="17"/>
      <c r="AM525" s="17"/>
      <c r="AN525" s="73"/>
      <c r="AO525" s="17"/>
      <c r="AP525" s="17"/>
      <c r="AQ525" s="17"/>
      <c r="AR525" s="17"/>
      <c r="AS525" s="17"/>
      <c r="AT525" s="17"/>
    </row>
    <row r="526" spans="1:50" ht="24" customHeight="1">
      <c r="A526" s="178"/>
      <c r="B526" s="78"/>
      <c r="C526" s="17"/>
      <c r="D526" s="17"/>
      <c r="E526" s="178"/>
      <c r="F526" s="17"/>
      <c r="G526" s="23"/>
      <c r="H526" s="17"/>
      <c r="I526" s="78"/>
      <c r="J526" s="179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178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35"/>
      <c r="AJ526" s="73"/>
      <c r="AK526" s="17"/>
      <c r="AL526" s="17"/>
      <c r="AM526" s="17"/>
      <c r="AN526" s="73"/>
      <c r="AO526" s="17"/>
      <c r="AP526" s="17"/>
      <c r="AQ526" s="17"/>
      <c r="AR526" s="17"/>
      <c r="AS526" s="17"/>
      <c r="AT526" s="17"/>
    </row>
    <row r="527" spans="1:50" ht="24" customHeight="1">
      <c r="A527" s="178"/>
      <c r="B527" s="78"/>
      <c r="C527" s="17"/>
      <c r="D527" s="17"/>
      <c r="E527" s="178"/>
      <c r="F527" s="17"/>
      <c r="G527" s="23"/>
      <c r="H527" s="17"/>
      <c r="I527" s="78"/>
      <c r="J527" s="179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178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35"/>
      <c r="AJ527" s="73"/>
      <c r="AK527" s="17"/>
      <c r="AL527" s="17"/>
      <c r="AM527" s="17"/>
      <c r="AN527" s="73"/>
      <c r="AO527" s="17"/>
      <c r="AP527" s="17"/>
      <c r="AQ527" s="17"/>
      <c r="AR527" s="17"/>
      <c r="AS527" s="17"/>
      <c r="AT527" s="17"/>
    </row>
    <row r="528" spans="1:50" ht="24" customHeight="1">
      <c r="A528" s="178"/>
      <c r="B528" s="78"/>
      <c r="C528" s="17"/>
      <c r="D528" s="17"/>
      <c r="E528" s="178"/>
      <c r="F528" s="17"/>
      <c r="G528" s="23"/>
      <c r="H528" s="17"/>
      <c r="I528" s="78"/>
      <c r="J528" s="179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178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35"/>
      <c r="AJ528" s="73"/>
      <c r="AK528" s="17"/>
      <c r="AL528" s="17"/>
      <c r="AM528" s="17"/>
      <c r="AN528" s="73"/>
      <c r="AO528" s="17"/>
      <c r="AP528" s="17"/>
      <c r="AQ528" s="17"/>
      <c r="AR528" s="17"/>
      <c r="AS528" s="17"/>
      <c r="AT528" s="17"/>
    </row>
    <row r="529" spans="1:46" ht="24" customHeight="1">
      <c r="A529" s="178"/>
      <c r="B529" s="78"/>
      <c r="C529" s="17"/>
      <c r="D529" s="17"/>
      <c r="E529" s="178"/>
      <c r="F529" s="17"/>
      <c r="G529" s="17"/>
      <c r="H529" s="17"/>
      <c r="I529" s="78"/>
      <c r="J529" s="179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178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35"/>
      <c r="AJ529" s="73"/>
      <c r="AK529" s="17"/>
      <c r="AL529" s="17"/>
      <c r="AM529" s="17"/>
      <c r="AN529" s="73"/>
      <c r="AO529" s="17"/>
      <c r="AP529" s="17"/>
      <c r="AQ529" s="17"/>
      <c r="AR529" s="17"/>
      <c r="AS529" s="17"/>
      <c r="AT529" s="17"/>
    </row>
    <row r="530" spans="1:46" ht="24" customHeight="1">
      <c r="A530" s="178"/>
      <c r="B530" s="78"/>
      <c r="C530" s="17"/>
      <c r="D530" s="17"/>
      <c r="E530" s="178"/>
      <c r="F530" s="17"/>
      <c r="G530" s="17"/>
      <c r="H530" s="17"/>
      <c r="I530" s="78"/>
      <c r="J530" s="179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178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35"/>
      <c r="AJ530" s="73"/>
      <c r="AK530" s="17"/>
      <c r="AL530" s="17"/>
      <c r="AM530" s="17"/>
      <c r="AN530" s="73"/>
      <c r="AO530" s="17"/>
      <c r="AP530" s="17"/>
      <c r="AQ530" s="17"/>
      <c r="AR530" s="17"/>
      <c r="AS530" s="17"/>
      <c r="AT530" s="17"/>
    </row>
    <row r="531" spans="1:46" ht="24" customHeight="1">
      <c r="A531" s="178"/>
      <c r="B531" s="78"/>
      <c r="C531" s="17"/>
      <c r="D531" s="17"/>
      <c r="E531" s="178"/>
      <c r="F531" s="17"/>
      <c r="G531" s="17"/>
      <c r="H531" s="17"/>
      <c r="I531" s="78"/>
      <c r="J531" s="179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178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35"/>
      <c r="AJ531" s="73"/>
      <c r="AK531" s="17"/>
      <c r="AL531" s="17"/>
      <c r="AM531" s="17"/>
      <c r="AN531" s="73"/>
      <c r="AO531" s="17"/>
      <c r="AP531" s="17"/>
      <c r="AQ531" s="17"/>
      <c r="AR531" s="17"/>
      <c r="AS531" s="17"/>
      <c r="AT531" s="17"/>
    </row>
    <row r="532" spans="1:46" ht="24" customHeight="1">
      <c r="A532" s="178"/>
      <c r="B532" s="78"/>
      <c r="C532" s="17"/>
      <c r="D532" s="17"/>
      <c r="E532" s="178"/>
      <c r="F532" s="17"/>
      <c r="G532" s="17"/>
      <c r="H532" s="17"/>
      <c r="I532" s="78"/>
      <c r="J532" s="179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178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35"/>
      <c r="AJ532" s="73"/>
      <c r="AK532" s="17"/>
      <c r="AL532" s="17"/>
      <c r="AM532" s="17"/>
      <c r="AN532" s="73"/>
      <c r="AO532" s="17"/>
      <c r="AP532" s="17"/>
      <c r="AQ532" s="17"/>
      <c r="AR532" s="17"/>
      <c r="AS532" s="17"/>
      <c r="AT532" s="17"/>
    </row>
    <row r="533" spans="1:46" ht="24" customHeight="1">
      <c r="A533" s="178"/>
      <c r="B533" s="78"/>
      <c r="C533" s="17"/>
      <c r="D533" s="17"/>
      <c r="E533" s="178"/>
      <c r="F533" s="17"/>
      <c r="G533" s="17"/>
      <c r="H533" s="17"/>
      <c r="I533" s="78"/>
      <c r="J533" s="179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178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35"/>
      <c r="AJ533" s="73"/>
      <c r="AK533" s="17"/>
      <c r="AL533" s="17"/>
      <c r="AM533" s="17"/>
      <c r="AN533" s="73"/>
      <c r="AO533" s="17"/>
      <c r="AP533" s="17"/>
      <c r="AQ533" s="17"/>
      <c r="AR533" s="17"/>
      <c r="AS533" s="17"/>
      <c r="AT533" s="17"/>
    </row>
    <row r="534" spans="1:46" ht="24" customHeight="1">
      <c r="A534" s="178"/>
      <c r="B534" s="78"/>
      <c r="C534" s="17"/>
      <c r="D534" s="17"/>
      <c r="E534" s="178"/>
      <c r="F534" s="17"/>
      <c r="G534" s="17"/>
      <c r="H534" s="17"/>
      <c r="I534" s="78"/>
      <c r="J534" s="179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178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35"/>
      <c r="AJ534" s="73"/>
      <c r="AK534" s="17"/>
      <c r="AL534" s="17"/>
      <c r="AM534" s="17"/>
      <c r="AN534" s="73"/>
      <c r="AO534" s="17"/>
      <c r="AP534" s="17"/>
      <c r="AQ534" s="17"/>
      <c r="AR534" s="17"/>
      <c r="AS534" s="17"/>
      <c r="AT534" s="17"/>
    </row>
    <row r="535" spans="1:46" ht="24" customHeight="1">
      <c r="A535" s="178"/>
      <c r="B535" s="78"/>
      <c r="C535" s="17"/>
      <c r="D535" s="17"/>
      <c r="E535" s="178"/>
      <c r="F535" s="17"/>
      <c r="G535" s="17"/>
      <c r="H535" s="17"/>
      <c r="I535" s="78"/>
      <c r="J535" s="179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178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35"/>
      <c r="AJ535" s="73"/>
      <c r="AK535" s="17"/>
      <c r="AL535" s="17"/>
      <c r="AM535" s="17"/>
      <c r="AN535" s="73"/>
      <c r="AO535" s="17"/>
      <c r="AP535" s="17"/>
      <c r="AQ535" s="17"/>
      <c r="AR535" s="17"/>
      <c r="AS535" s="17"/>
      <c r="AT535" s="17"/>
    </row>
    <row r="536" spans="1:46" ht="24" customHeight="1">
      <c r="A536" s="178"/>
      <c r="B536" s="78"/>
      <c r="C536" s="17"/>
      <c r="D536" s="17"/>
      <c r="E536" s="178"/>
      <c r="F536" s="17"/>
      <c r="G536" s="17"/>
      <c r="H536" s="17"/>
      <c r="I536" s="78"/>
      <c r="J536" s="179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178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35"/>
      <c r="AJ536" s="73"/>
      <c r="AK536" s="17"/>
      <c r="AL536" s="17"/>
      <c r="AM536" s="17"/>
      <c r="AN536" s="73"/>
      <c r="AO536" s="17"/>
      <c r="AP536" s="17"/>
      <c r="AQ536" s="17"/>
      <c r="AR536" s="17"/>
      <c r="AS536" s="17"/>
      <c r="AT536" s="17"/>
    </row>
    <row r="537" spans="1:46" ht="24" customHeight="1">
      <c r="A537" s="178"/>
      <c r="B537" s="78"/>
      <c r="C537" s="17"/>
      <c r="D537" s="17"/>
      <c r="E537" s="178"/>
      <c r="F537" s="17"/>
      <c r="G537" s="17"/>
      <c r="H537" s="17"/>
      <c r="I537" s="78"/>
      <c r="J537" s="179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178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35"/>
      <c r="AJ537" s="73"/>
      <c r="AK537" s="17"/>
      <c r="AL537" s="17"/>
      <c r="AM537" s="17"/>
      <c r="AN537" s="73"/>
      <c r="AO537" s="17"/>
      <c r="AP537" s="17"/>
      <c r="AQ537" s="17"/>
      <c r="AR537" s="17"/>
      <c r="AS537" s="17"/>
      <c r="AT537" s="17"/>
    </row>
    <row r="538" spans="1:46" ht="24" customHeight="1">
      <c r="A538" s="178"/>
      <c r="B538" s="78"/>
      <c r="C538" s="17"/>
      <c r="D538" s="17"/>
      <c r="E538" s="178"/>
      <c r="F538" s="17"/>
      <c r="G538" s="17"/>
      <c r="H538" s="17"/>
      <c r="I538" s="78"/>
      <c r="J538" s="179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178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35"/>
      <c r="AJ538" s="73"/>
      <c r="AK538" s="17"/>
      <c r="AL538" s="17"/>
      <c r="AM538" s="17"/>
      <c r="AN538" s="73"/>
      <c r="AO538" s="17"/>
      <c r="AP538" s="17"/>
      <c r="AQ538" s="17"/>
      <c r="AR538" s="17"/>
      <c r="AS538" s="17"/>
      <c r="AT538" s="17"/>
    </row>
    <row r="539" spans="1:46" ht="24" customHeight="1">
      <c r="A539" s="178"/>
      <c r="B539" s="78"/>
      <c r="C539" s="17"/>
      <c r="D539" s="17"/>
      <c r="E539" s="178"/>
      <c r="F539" s="17"/>
      <c r="G539" s="17"/>
      <c r="H539" s="17"/>
      <c r="I539" s="78"/>
      <c r="J539" s="179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178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35"/>
      <c r="AJ539" s="73"/>
      <c r="AK539" s="17"/>
      <c r="AL539" s="17"/>
      <c r="AM539" s="17"/>
      <c r="AN539" s="73"/>
      <c r="AO539" s="17"/>
      <c r="AP539" s="17"/>
      <c r="AQ539" s="17"/>
      <c r="AR539" s="17"/>
      <c r="AS539" s="17"/>
      <c r="AT539" s="17"/>
    </row>
    <row r="540" spans="1:46" ht="24" customHeight="1">
      <c r="A540" s="178"/>
      <c r="B540" s="78"/>
      <c r="C540" s="17"/>
      <c r="D540" s="17"/>
      <c r="E540" s="178"/>
      <c r="F540" s="17"/>
      <c r="G540" s="17"/>
      <c r="H540" s="17"/>
      <c r="I540" s="78"/>
      <c r="J540" s="179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178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35"/>
      <c r="AJ540" s="73"/>
      <c r="AK540" s="17"/>
      <c r="AL540" s="17"/>
      <c r="AM540" s="17"/>
      <c r="AN540" s="73"/>
      <c r="AO540" s="17"/>
      <c r="AP540" s="17"/>
      <c r="AQ540" s="17"/>
      <c r="AR540" s="17"/>
      <c r="AS540" s="17"/>
      <c r="AT540" s="17"/>
    </row>
    <row r="541" spans="1:46" ht="24" customHeight="1">
      <c r="A541" s="178"/>
      <c r="B541" s="78"/>
      <c r="C541" s="17"/>
      <c r="D541" s="17"/>
      <c r="E541" s="178"/>
      <c r="F541" s="17"/>
      <c r="G541" s="17"/>
      <c r="H541" s="17"/>
      <c r="I541" s="78"/>
      <c r="J541" s="179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178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35"/>
      <c r="AJ541" s="73"/>
      <c r="AK541" s="17"/>
      <c r="AL541" s="17"/>
      <c r="AM541" s="17"/>
      <c r="AN541" s="73"/>
      <c r="AO541" s="17"/>
      <c r="AP541" s="17"/>
      <c r="AQ541" s="17"/>
      <c r="AR541" s="17"/>
      <c r="AS541" s="17"/>
      <c r="AT541" s="17"/>
    </row>
    <row r="542" spans="1:46" ht="24" customHeight="1">
      <c r="A542" s="178"/>
      <c r="B542" s="78"/>
      <c r="C542" s="17"/>
      <c r="D542" s="17"/>
      <c r="E542" s="178"/>
      <c r="F542" s="17"/>
      <c r="G542" s="17"/>
      <c r="H542" s="17"/>
      <c r="I542" s="78"/>
      <c r="J542" s="179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178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35"/>
      <c r="AJ542" s="73"/>
      <c r="AK542" s="17"/>
      <c r="AL542" s="17"/>
      <c r="AM542" s="17"/>
      <c r="AN542" s="73"/>
      <c r="AO542" s="17"/>
      <c r="AP542" s="17"/>
      <c r="AQ542" s="17"/>
      <c r="AR542" s="17"/>
      <c r="AS542" s="17"/>
      <c r="AT542" s="17"/>
    </row>
    <row r="543" spans="1:46" ht="24" customHeight="1">
      <c r="A543" s="178"/>
      <c r="B543" s="78"/>
      <c r="C543" s="17"/>
      <c r="D543" s="17"/>
      <c r="E543" s="178"/>
      <c r="F543" s="17"/>
      <c r="G543" s="17"/>
      <c r="H543" s="17"/>
      <c r="I543" s="78"/>
      <c r="J543" s="179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178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35"/>
      <c r="AJ543" s="73"/>
      <c r="AK543" s="17"/>
      <c r="AL543" s="17"/>
      <c r="AM543" s="17"/>
      <c r="AN543" s="73"/>
      <c r="AO543" s="17"/>
      <c r="AP543" s="17"/>
      <c r="AQ543" s="17"/>
      <c r="AR543" s="17"/>
      <c r="AS543" s="17"/>
      <c r="AT543" s="17"/>
    </row>
    <row r="544" spans="1:46" ht="24" customHeight="1">
      <c r="A544" s="178"/>
      <c r="B544" s="78"/>
      <c r="C544" s="17"/>
      <c r="D544" s="17"/>
      <c r="E544" s="178"/>
      <c r="F544" s="17"/>
      <c r="G544" s="17"/>
      <c r="H544" s="17"/>
      <c r="I544" s="78"/>
      <c r="J544" s="179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178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35"/>
      <c r="AJ544" s="73"/>
      <c r="AK544" s="17"/>
      <c r="AL544" s="17"/>
      <c r="AM544" s="17"/>
      <c r="AN544" s="73"/>
      <c r="AO544" s="17"/>
      <c r="AP544" s="17"/>
      <c r="AQ544" s="17"/>
      <c r="AR544" s="17"/>
      <c r="AS544" s="17"/>
      <c r="AT544" s="17"/>
    </row>
    <row r="545" spans="1:46" ht="24" customHeight="1">
      <c r="A545" s="178"/>
      <c r="B545" s="78"/>
      <c r="C545" s="17"/>
      <c r="D545" s="17"/>
      <c r="E545" s="178"/>
      <c r="F545" s="17"/>
      <c r="G545" s="17"/>
      <c r="H545" s="17"/>
      <c r="I545" s="78"/>
      <c r="J545" s="179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178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35"/>
      <c r="AJ545" s="73"/>
      <c r="AK545" s="17"/>
      <c r="AL545" s="17"/>
      <c r="AM545" s="17"/>
      <c r="AN545" s="73"/>
      <c r="AO545" s="17"/>
      <c r="AP545" s="17"/>
      <c r="AQ545" s="17"/>
      <c r="AR545" s="17"/>
      <c r="AS545" s="17"/>
      <c r="AT545" s="17"/>
    </row>
    <row r="546" spans="1:46" ht="24" customHeight="1">
      <c r="A546" s="178"/>
      <c r="B546" s="78"/>
      <c r="C546" s="17"/>
      <c r="D546" s="17"/>
      <c r="E546" s="178"/>
      <c r="F546" s="17"/>
      <c r="G546" s="17"/>
      <c r="H546" s="17"/>
      <c r="I546" s="78"/>
      <c r="J546" s="179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178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35"/>
      <c r="AJ546" s="73"/>
      <c r="AK546" s="17"/>
      <c r="AL546" s="17"/>
      <c r="AM546" s="17"/>
      <c r="AN546" s="73"/>
      <c r="AO546" s="17"/>
      <c r="AP546" s="17"/>
      <c r="AQ546" s="17"/>
      <c r="AR546" s="17"/>
      <c r="AS546" s="17"/>
      <c r="AT546" s="17"/>
    </row>
    <row r="547" spans="1:46" ht="24" customHeight="1">
      <c r="A547" s="178"/>
      <c r="B547" s="78"/>
      <c r="C547" s="17"/>
      <c r="D547" s="17"/>
      <c r="E547" s="178"/>
      <c r="F547" s="17"/>
      <c r="G547" s="17"/>
      <c r="H547" s="17"/>
      <c r="I547" s="78"/>
      <c r="J547" s="179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178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35"/>
      <c r="AJ547" s="73"/>
      <c r="AK547" s="17"/>
      <c r="AL547" s="17"/>
      <c r="AM547" s="17"/>
      <c r="AN547" s="73"/>
      <c r="AO547" s="17"/>
      <c r="AP547" s="17"/>
      <c r="AQ547" s="17"/>
      <c r="AR547" s="17"/>
      <c r="AS547" s="17"/>
      <c r="AT547" s="17"/>
    </row>
    <row r="548" spans="1:46" ht="24" customHeight="1">
      <c r="A548" s="178"/>
      <c r="B548" s="78"/>
      <c r="C548" s="17"/>
      <c r="D548" s="17"/>
      <c r="E548" s="178"/>
      <c r="F548" s="17"/>
      <c r="G548" s="17"/>
      <c r="H548" s="17"/>
      <c r="I548" s="78"/>
      <c r="J548" s="179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178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35"/>
      <c r="AJ548" s="73"/>
      <c r="AK548" s="17"/>
      <c r="AL548" s="17"/>
      <c r="AM548" s="17"/>
      <c r="AN548" s="73"/>
      <c r="AO548" s="17"/>
      <c r="AP548" s="17"/>
      <c r="AQ548" s="17"/>
      <c r="AR548" s="17"/>
      <c r="AS548" s="17"/>
      <c r="AT548" s="17"/>
    </row>
    <row r="549" spans="1:46" ht="24" customHeight="1">
      <c r="A549" s="178"/>
      <c r="B549" s="78"/>
      <c r="C549" s="17"/>
      <c r="D549" s="17"/>
      <c r="E549" s="178"/>
      <c r="F549" s="17"/>
      <c r="G549" s="17"/>
      <c r="H549" s="17"/>
      <c r="I549" s="78"/>
      <c r="J549" s="179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178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35"/>
      <c r="AJ549" s="73"/>
      <c r="AK549" s="17"/>
      <c r="AL549" s="17"/>
      <c r="AM549" s="17"/>
      <c r="AN549" s="73"/>
      <c r="AO549" s="17"/>
      <c r="AP549" s="17"/>
      <c r="AQ549" s="17"/>
      <c r="AR549" s="17"/>
      <c r="AS549" s="17"/>
      <c r="AT549" s="17"/>
    </row>
    <row r="550" spans="1:46" ht="24" customHeight="1">
      <c r="A550" s="178"/>
      <c r="B550" s="78"/>
      <c r="C550" s="17"/>
      <c r="D550" s="17"/>
      <c r="E550" s="178"/>
      <c r="F550" s="17"/>
      <c r="G550" s="17"/>
      <c r="H550" s="17"/>
      <c r="I550" s="78"/>
      <c r="J550" s="179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178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35"/>
      <c r="AJ550" s="73"/>
      <c r="AK550" s="17"/>
      <c r="AL550" s="17"/>
      <c r="AM550" s="17"/>
      <c r="AN550" s="73"/>
      <c r="AO550" s="17"/>
      <c r="AP550" s="17"/>
      <c r="AQ550" s="17"/>
      <c r="AR550" s="17"/>
      <c r="AS550" s="17"/>
      <c r="AT550" s="17"/>
    </row>
    <row r="551" spans="1:46" ht="24" customHeight="1">
      <c r="A551" s="178"/>
      <c r="B551" s="78"/>
      <c r="C551" s="17"/>
      <c r="D551" s="17"/>
      <c r="E551" s="178"/>
      <c r="F551" s="17"/>
      <c r="G551" s="17"/>
      <c r="H551" s="17"/>
      <c r="I551" s="78"/>
      <c r="J551" s="179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178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35"/>
      <c r="AJ551" s="73"/>
      <c r="AK551" s="17"/>
      <c r="AL551" s="17"/>
      <c r="AM551" s="17"/>
      <c r="AN551" s="73"/>
      <c r="AO551" s="17"/>
      <c r="AP551" s="17"/>
      <c r="AQ551" s="17"/>
      <c r="AR551" s="17"/>
      <c r="AS551" s="17"/>
      <c r="AT551" s="17"/>
    </row>
    <row r="552" spans="1:46" ht="24" customHeight="1">
      <c r="A552" s="178"/>
      <c r="B552" s="78"/>
      <c r="C552" s="17"/>
      <c r="D552" s="17"/>
      <c r="E552" s="178"/>
      <c r="F552" s="17"/>
      <c r="G552" s="17"/>
      <c r="H552" s="17"/>
      <c r="I552" s="78"/>
      <c r="J552" s="179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178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35"/>
      <c r="AJ552" s="73"/>
      <c r="AK552" s="17"/>
      <c r="AL552" s="17"/>
      <c r="AM552" s="17"/>
      <c r="AN552" s="73"/>
      <c r="AO552" s="17"/>
      <c r="AP552" s="17"/>
      <c r="AQ552" s="17"/>
      <c r="AR552" s="17"/>
      <c r="AS552" s="17"/>
      <c r="AT552" s="17"/>
    </row>
    <row r="553" spans="1:46" ht="24" customHeight="1">
      <c r="A553" s="178"/>
      <c r="B553" s="78"/>
      <c r="C553" s="17"/>
      <c r="D553" s="17"/>
      <c r="E553" s="178"/>
      <c r="F553" s="17"/>
      <c r="G553" s="17"/>
      <c r="H553" s="17"/>
      <c r="I553" s="78"/>
      <c r="J553" s="179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178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35"/>
      <c r="AJ553" s="73"/>
      <c r="AK553" s="17"/>
      <c r="AL553" s="17"/>
      <c r="AM553" s="17"/>
      <c r="AN553" s="73"/>
      <c r="AO553" s="17"/>
      <c r="AP553" s="17"/>
      <c r="AQ553" s="17"/>
      <c r="AR553" s="17"/>
      <c r="AS553" s="17"/>
      <c r="AT553" s="17"/>
    </row>
    <row r="554" spans="1:46" ht="24" customHeight="1">
      <c r="A554" s="178"/>
      <c r="B554" s="78"/>
      <c r="C554" s="17"/>
      <c r="D554" s="17"/>
      <c r="E554" s="178"/>
      <c r="F554" s="17"/>
      <c r="G554" s="17"/>
      <c r="H554" s="17"/>
      <c r="I554" s="78"/>
      <c r="J554" s="179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178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35"/>
      <c r="AJ554" s="73"/>
      <c r="AK554" s="17"/>
      <c r="AL554" s="17"/>
      <c r="AM554" s="17"/>
      <c r="AN554" s="73"/>
      <c r="AO554" s="17"/>
      <c r="AP554" s="17"/>
      <c r="AQ554" s="17"/>
      <c r="AR554" s="17"/>
      <c r="AS554" s="17"/>
      <c r="AT554" s="17"/>
    </row>
    <row r="555" spans="1:46" ht="24" customHeight="1">
      <c r="A555" s="178"/>
      <c r="B555" s="78"/>
      <c r="C555" s="17"/>
      <c r="D555" s="17"/>
      <c r="E555" s="178"/>
      <c r="F555" s="17"/>
      <c r="G555" s="17"/>
      <c r="H555" s="17"/>
      <c r="I555" s="78"/>
      <c r="J555" s="179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178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35"/>
      <c r="AJ555" s="73"/>
      <c r="AK555" s="17"/>
      <c r="AL555" s="17"/>
      <c r="AM555" s="17"/>
      <c r="AN555" s="73"/>
      <c r="AO555" s="17"/>
      <c r="AP555" s="17"/>
      <c r="AQ555" s="17"/>
      <c r="AR555" s="17"/>
      <c r="AS555" s="17"/>
      <c r="AT555" s="17"/>
    </row>
    <row r="556" spans="1:46" ht="24" customHeight="1">
      <c r="A556" s="178"/>
      <c r="B556" s="78"/>
      <c r="C556" s="17"/>
      <c r="D556" s="17"/>
      <c r="E556" s="178"/>
      <c r="F556" s="17"/>
      <c r="G556" s="17"/>
      <c r="H556" s="17"/>
      <c r="I556" s="78"/>
      <c r="J556" s="179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178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35"/>
      <c r="AJ556" s="73"/>
      <c r="AK556" s="17"/>
      <c r="AL556" s="17"/>
      <c r="AM556" s="17"/>
      <c r="AN556" s="73"/>
      <c r="AO556" s="17"/>
      <c r="AP556" s="17"/>
      <c r="AQ556" s="17"/>
      <c r="AR556" s="17"/>
      <c r="AS556" s="17"/>
      <c r="AT556" s="17"/>
    </row>
    <row r="557" spans="1:46" ht="24" customHeight="1">
      <c r="A557" s="178"/>
      <c r="B557" s="78"/>
      <c r="C557" s="17"/>
      <c r="D557" s="17"/>
      <c r="E557" s="178"/>
      <c r="F557" s="17"/>
      <c r="G557" s="17"/>
      <c r="H557" s="17"/>
      <c r="I557" s="78"/>
      <c r="J557" s="179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178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35"/>
      <c r="AJ557" s="73"/>
      <c r="AK557" s="17"/>
      <c r="AL557" s="17"/>
      <c r="AM557" s="17"/>
      <c r="AN557" s="73"/>
      <c r="AO557" s="17"/>
      <c r="AP557" s="17"/>
      <c r="AQ557" s="17"/>
      <c r="AR557" s="17"/>
      <c r="AS557" s="17"/>
      <c r="AT557" s="17"/>
    </row>
    <row r="558" spans="1:46" ht="24" customHeight="1">
      <c r="A558" s="178"/>
      <c r="B558" s="78"/>
      <c r="C558" s="17"/>
      <c r="D558" s="17"/>
      <c r="E558" s="178"/>
      <c r="F558" s="17"/>
      <c r="G558" s="17"/>
      <c r="H558" s="17"/>
      <c r="I558" s="78"/>
      <c r="J558" s="179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178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35"/>
      <c r="AJ558" s="73"/>
      <c r="AK558" s="17"/>
      <c r="AL558" s="17"/>
      <c r="AM558" s="17"/>
      <c r="AN558" s="73"/>
      <c r="AO558" s="17"/>
      <c r="AP558" s="17"/>
      <c r="AQ558" s="17"/>
      <c r="AR558" s="17"/>
      <c r="AS558" s="17"/>
      <c r="AT558" s="17"/>
    </row>
    <row r="559" spans="1:46" ht="24" customHeight="1">
      <c r="A559" s="178"/>
      <c r="B559" s="78"/>
      <c r="C559" s="17"/>
      <c r="D559" s="17"/>
      <c r="E559" s="178"/>
      <c r="F559" s="17"/>
      <c r="G559" s="17"/>
      <c r="H559" s="17"/>
      <c r="I559" s="78"/>
      <c r="J559" s="179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178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35"/>
      <c r="AJ559" s="73"/>
      <c r="AK559" s="17"/>
      <c r="AL559" s="17"/>
      <c r="AM559" s="17"/>
      <c r="AN559" s="73"/>
      <c r="AO559" s="17"/>
      <c r="AP559" s="17"/>
      <c r="AQ559" s="17"/>
      <c r="AR559" s="17"/>
      <c r="AS559" s="17"/>
      <c r="AT559" s="17"/>
    </row>
    <row r="560" spans="1:46" ht="24" customHeight="1">
      <c r="A560" s="178"/>
      <c r="B560" s="78"/>
      <c r="C560" s="17"/>
      <c r="D560" s="17"/>
      <c r="E560" s="178"/>
      <c r="F560" s="17"/>
      <c r="G560" s="17"/>
      <c r="H560" s="17"/>
      <c r="I560" s="78"/>
      <c r="J560" s="179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178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35"/>
      <c r="AJ560" s="73"/>
      <c r="AK560" s="17"/>
      <c r="AL560" s="17"/>
      <c r="AM560" s="17"/>
      <c r="AN560" s="73"/>
      <c r="AO560" s="17"/>
      <c r="AP560" s="17"/>
      <c r="AQ560" s="17"/>
      <c r="AR560" s="17"/>
      <c r="AS560" s="17"/>
      <c r="AT560" s="17"/>
    </row>
    <row r="561" spans="1:46" ht="24" customHeight="1">
      <c r="A561" s="178"/>
      <c r="B561" s="78"/>
      <c r="C561" s="17"/>
      <c r="D561" s="17"/>
      <c r="E561" s="178"/>
      <c r="F561" s="17"/>
      <c r="G561" s="17"/>
      <c r="H561" s="17"/>
      <c r="I561" s="78"/>
      <c r="J561" s="179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178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35"/>
      <c r="AJ561" s="73"/>
      <c r="AK561" s="17"/>
      <c r="AL561" s="17"/>
      <c r="AM561" s="17"/>
      <c r="AN561" s="73"/>
      <c r="AO561" s="17"/>
      <c r="AP561" s="17"/>
      <c r="AQ561" s="17"/>
      <c r="AR561" s="17"/>
      <c r="AS561" s="17"/>
      <c r="AT561" s="17"/>
    </row>
    <row r="562" spans="1:46" ht="24" customHeight="1">
      <c r="A562" s="178"/>
      <c r="B562" s="78"/>
      <c r="C562" s="17"/>
      <c r="D562" s="17"/>
      <c r="E562" s="178"/>
      <c r="F562" s="17"/>
      <c r="G562" s="17"/>
      <c r="H562" s="17"/>
      <c r="I562" s="78"/>
      <c r="J562" s="179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178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35"/>
      <c r="AJ562" s="73"/>
      <c r="AK562" s="17"/>
      <c r="AL562" s="17"/>
      <c r="AM562" s="17"/>
      <c r="AN562" s="73"/>
      <c r="AO562" s="17"/>
      <c r="AP562" s="17"/>
      <c r="AQ562" s="17"/>
      <c r="AR562" s="17"/>
      <c r="AS562" s="17"/>
      <c r="AT562" s="17"/>
    </row>
    <row r="563" spans="1:46" ht="24" customHeight="1">
      <c r="A563" s="178"/>
      <c r="B563" s="78"/>
      <c r="C563" s="17"/>
      <c r="D563" s="17"/>
      <c r="E563" s="178"/>
      <c r="F563" s="17"/>
      <c r="G563" s="17"/>
      <c r="H563" s="17"/>
      <c r="I563" s="78"/>
      <c r="J563" s="179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178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35"/>
      <c r="AJ563" s="73"/>
      <c r="AK563" s="17"/>
      <c r="AL563" s="17"/>
      <c r="AM563" s="17"/>
      <c r="AN563" s="73"/>
      <c r="AO563" s="17"/>
      <c r="AP563" s="17"/>
      <c r="AQ563" s="17"/>
      <c r="AR563" s="17"/>
      <c r="AS563" s="17"/>
      <c r="AT563" s="17"/>
    </row>
    <row r="564" spans="1:46" ht="24" customHeight="1">
      <c r="A564" s="178"/>
      <c r="B564" s="78"/>
      <c r="C564" s="17"/>
      <c r="D564" s="17"/>
      <c r="E564" s="178"/>
      <c r="F564" s="17"/>
      <c r="G564" s="17"/>
      <c r="H564" s="17"/>
      <c r="I564" s="78"/>
      <c r="J564" s="179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178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35"/>
      <c r="AJ564" s="73"/>
      <c r="AK564" s="17"/>
      <c r="AL564" s="17"/>
      <c r="AM564" s="17"/>
      <c r="AN564" s="73"/>
      <c r="AO564" s="17"/>
      <c r="AP564" s="17"/>
      <c r="AQ564" s="17"/>
      <c r="AR564" s="17"/>
      <c r="AS564" s="17"/>
      <c r="AT564" s="17"/>
    </row>
    <row r="565" spans="1:46" ht="24" customHeight="1">
      <c r="A565" s="178"/>
      <c r="B565" s="78"/>
      <c r="C565" s="17"/>
      <c r="D565" s="17"/>
      <c r="E565" s="178"/>
      <c r="F565" s="17"/>
      <c r="G565" s="17"/>
      <c r="H565" s="17"/>
      <c r="I565" s="78"/>
      <c r="J565" s="179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178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35"/>
      <c r="AJ565" s="73"/>
      <c r="AK565" s="17"/>
      <c r="AL565" s="17"/>
      <c r="AM565" s="17"/>
      <c r="AN565" s="73"/>
      <c r="AO565" s="17"/>
      <c r="AP565" s="17"/>
      <c r="AQ565" s="17"/>
      <c r="AR565" s="17"/>
      <c r="AS565" s="17"/>
      <c r="AT565" s="17"/>
    </row>
    <row r="566" spans="1:46" ht="24" customHeight="1">
      <c r="A566" s="178"/>
      <c r="B566" s="78"/>
      <c r="C566" s="17"/>
      <c r="D566" s="17"/>
      <c r="E566" s="178"/>
      <c r="F566" s="17"/>
      <c r="G566" s="17"/>
      <c r="H566" s="17"/>
      <c r="I566" s="78"/>
      <c r="J566" s="179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178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35"/>
      <c r="AJ566" s="73"/>
      <c r="AK566" s="17"/>
      <c r="AL566" s="17"/>
      <c r="AM566" s="17"/>
      <c r="AN566" s="73"/>
      <c r="AO566" s="17"/>
      <c r="AP566" s="17"/>
      <c r="AQ566" s="17"/>
      <c r="AR566" s="17"/>
      <c r="AS566" s="17"/>
      <c r="AT566" s="17"/>
    </row>
    <row r="567" spans="1:46" ht="24" customHeight="1">
      <c r="A567" s="178"/>
      <c r="B567" s="78"/>
      <c r="C567" s="17"/>
      <c r="D567" s="17"/>
      <c r="E567" s="178"/>
      <c r="F567" s="17"/>
      <c r="G567" s="17"/>
      <c r="H567" s="17"/>
      <c r="I567" s="78"/>
      <c r="J567" s="179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178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35"/>
      <c r="AJ567" s="73"/>
      <c r="AK567" s="17"/>
      <c r="AL567" s="17"/>
      <c r="AM567" s="17"/>
      <c r="AN567" s="73"/>
      <c r="AO567" s="17"/>
      <c r="AP567" s="17"/>
      <c r="AQ567" s="17"/>
      <c r="AR567" s="17"/>
      <c r="AS567" s="17"/>
      <c r="AT567" s="17"/>
    </row>
    <row r="568" spans="1:46" ht="24" customHeight="1">
      <c r="A568" s="178"/>
      <c r="B568" s="78"/>
      <c r="C568" s="17"/>
      <c r="D568" s="17"/>
      <c r="E568" s="178"/>
      <c r="F568" s="17"/>
      <c r="G568" s="17"/>
      <c r="H568" s="17"/>
      <c r="I568" s="78"/>
      <c r="J568" s="179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178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35"/>
      <c r="AJ568" s="73"/>
      <c r="AK568" s="17"/>
      <c r="AL568" s="17"/>
      <c r="AM568" s="17"/>
      <c r="AN568" s="73"/>
      <c r="AO568" s="17"/>
      <c r="AP568" s="17"/>
      <c r="AQ568" s="17"/>
      <c r="AR568" s="17"/>
      <c r="AS568" s="17"/>
      <c r="AT568" s="17"/>
    </row>
    <row r="569" spans="1:46" ht="24" customHeight="1">
      <c r="A569" s="178"/>
      <c r="B569" s="78"/>
      <c r="C569" s="17"/>
      <c r="D569" s="17"/>
      <c r="E569" s="178"/>
      <c r="F569" s="17"/>
      <c r="G569" s="17"/>
      <c r="H569" s="17"/>
      <c r="I569" s="78"/>
      <c r="J569" s="179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178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35"/>
      <c r="AJ569" s="73"/>
      <c r="AK569" s="17"/>
      <c r="AL569" s="17"/>
      <c r="AM569" s="17"/>
      <c r="AN569" s="73"/>
      <c r="AO569" s="17"/>
      <c r="AP569" s="17"/>
      <c r="AQ569" s="17"/>
      <c r="AR569" s="17"/>
      <c r="AS569" s="17"/>
      <c r="AT569" s="17"/>
    </row>
    <row r="570" spans="1:46" ht="24" customHeight="1">
      <c r="A570" s="178"/>
      <c r="B570" s="78"/>
      <c r="C570" s="17"/>
      <c r="D570" s="17"/>
      <c r="E570" s="178"/>
      <c r="F570" s="17"/>
      <c r="G570" s="17"/>
      <c r="H570" s="17"/>
      <c r="I570" s="78"/>
      <c r="J570" s="179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178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35"/>
      <c r="AJ570" s="73"/>
      <c r="AK570" s="17"/>
      <c r="AL570" s="17"/>
      <c r="AM570" s="17"/>
      <c r="AN570" s="73"/>
      <c r="AO570" s="17"/>
      <c r="AP570" s="17"/>
      <c r="AQ570" s="17"/>
      <c r="AR570" s="17"/>
      <c r="AS570" s="17"/>
      <c r="AT570" s="17"/>
    </row>
    <row r="571" spans="1:46" ht="24" customHeight="1">
      <c r="A571" s="178"/>
      <c r="B571" s="78"/>
      <c r="C571" s="17"/>
      <c r="D571" s="17"/>
      <c r="E571" s="178"/>
      <c r="F571" s="17"/>
      <c r="G571" s="17"/>
      <c r="H571" s="17"/>
      <c r="I571" s="78"/>
      <c r="J571" s="179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178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35"/>
      <c r="AJ571" s="73"/>
      <c r="AK571" s="17"/>
      <c r="AL571" s="17"/>
      <c r="AM571" s="17"/>
      <c r="AN571" s="73"/>
      <c r="AO571" s="17"/>
      <c r="AP571" s="17"/>
      <c r="AQ571" s="17"/>
      <c r="AR571" s="17"/>
      <c r="AS571" s="17"/>
      <c r="AT571" s="17"/>
    </row>
    <row r="572" spans="1:46" ht="24" customHeight="1">
      <c r="A572" s="178"/>
      <c r="B572" s="78"/>
      <c r="C572" s="17"/>
      <c r="D572" s="17"/>
      <c r="E572" s="178"/>
      <c r="F572" s="17"/>
      <c r="G572" s="17"/>
      <c r="H572" s="17"/>
      <c r="I572" s="78"/>
      <c r="J572" s="179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178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35"/>
      <c r="AJ572" s="73"/>
      <c r="AK572" s="17"/>
      <c r="AL572" s="17"/>
      <c r="AM572" s="17"/>
      <c r="AN572" s="73"/>
      <c r="AO572" s="17"/>
      <c r="AP572" s="17"/>
      <c r="AQ572" s="17"/>
      <c r="AR572" s="17"/>
      <c r="AS572" s="17"/>
      <c r="AT572" s="17"/>
    </row>
    <row r="573" spans="1:46" ht="24" customHeight="1">
      <c r="A573" s="178"/>
      <c r="B573" s="78"/>
      <c r="C573" s="17"/>
      <c r="D573" s="17"/>
      <c r="E573" s="178"/>
      <c r="F573" s="17"/>
      <c r="G573" s="17"/>
      <c r="H573" s="17"/>
      <c r="I573" s="78"/>
      <c r="J573" s="179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178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35"/>
      <c r="AJ573" s="73"/>
      <c r="AK573" s="17"/>
      <c r="AL573" s="17"/>
      <c r="AM573" s="17"/>
      <c r="AN573" s="73"/>
      <c r="AO573" s="17"/>
      <c r="AP573" s="17"/>
      <c r="AQ573" s="17"/>
      <c r="AR573" s="17"/>
      <c r="AS573" s="17"/>
      <c r="AT573" s="17"/>
    </row>
    <row r="574" spans="1:46" ht="24" customHeight="1">
      <c r="A574" s="178"/>
      <c r="B574" s="78"/>
      <c r="C574" s="17"/>
      <c r="D574" s="17"/>
      <c r="E574" s="178"/>
      <c r="F574" s="17"/>
      <c r="G574" s="17"/>
      <c r="H574" s="17"/>
      <c r="I574" s="78"/>
      <c r="J574" s="179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178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35"/>
      <c r="AJ574" s="73"/>
      <c r="AK574" s="17"/>
      <c r="AL574" s="17"/>
      <c r="AM574" s="17"/>
      <c r="AN574" s="73"/>
      <c r="AO574" s="17"/>
      <c r="AP574" s="17"/>
      <c r="AQ574" s="17"/>
      <c r="AR574" s="17"/>
      <c r="AS574" s="17"/>
      <c r="AT574" s="17"/>
    </row>
    <row r="575" spans="1:46" ht="24" customHeight="1">
      <c r="A575" s="178"/>
      <c r="B575" s="78"/>
      <c r="C575" s="17"/>
      <c r="D575" s="17"/>
      <c r="E575" s="178"/>
      <c r="F575" s="17"/>
      <c r="G575" s="17"/>
      <c r="H575" s="17"/>
      <c r="I575" s="78"/>
      <c r="J575" s="179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178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35"/>
      <c r="AJ575" s="73"/>
      <c r="AK575" s="17"/>
      <c r="AL575" s="17"/>
      <c r="AM575" s="17"/>
      <c r="AN575" s="73"/>
      <c r="AO575" s="17"/>
      <c r="AP575" s="17"/>
      <c r="AQ575" s="17"/>
      <c r="AR575" s="17"/>
      <c r="AS575" s="17"/>
      <c r="AT575" s="17"/>
    </row>
    <row r="576" spans="1:46" ht="24" customHeight="1">
      <c r="A576" s="178"/>
      <c r="B576" s="78"/>
      <c r="C576" s="17"/>
      <c r="D576" s="17"/>
      <c r="E576" s="178"/>
      <c r="F576" s="17"/>
      <c r="G576" s="17"/>
      <c r="H576" s="17"/>
      <c r="I576" s="78"/>
      <c r="J576" s="179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178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35"/>
      <c r="AJ576" s="73"/>
      <c r="AK576" s="17"/>
      <c r="AL576" s="17"/>
      <c r="AM576" s="17"/>
      <c r="AN576" s="73"/>
      <c r="AO576" s="17"/>
      <c r="AP576" s="17"/>
      <c r="AQ576" s="17"/>
      <c r="AR576" s="17"/>
      <c r="AS576" s="17"/>
      <c r="AT576" s="17"/>
    </row>
    <row r="577" spans="1:46" ht="24" customHeight="1">
      <c r="A577" s="178"/>
      <c r="B577" s="78"/>
      <c r="C577" s="17"/>
      <c r="D577" s="17"/>
      <c r="E577" s="178"/>
      <c r="F577" s="17"/>
      <c r="G577" s="17"/>
      <c r="H577" s="17"/>
      <c r="I577" s="78"/>
      <c r="J577" s="179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178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35"/>
      <c r="AJ577" s="73"/>
      <c r="AK577" s="17"/>
      <c r="AL577" s="17"/>
      <c r="AM577" s="17"/>
      <c r="AN577" s="73"/>
      <c r="AO577" s="17"/>
      <c r="AP577" s="17"/>
      <c r="AQ577" s="17"/>
      <c r="AR577" s="17"/>
      <c r="AS577" s="17"/>
      <c r="AT577" s="17"/>
    </row>
    <row r="578" spans="1:46" ht="24" customHeight="1">
      <c r="A578" s="178"/>
      <c r="B578" s="78"/>
      <c r="C578" s="17"/>
      <c r="D578" s="17"/>
      <c r="E578" s="178"/>
      <c r="F578" s="17"/>
      <c r="G578" s="17"/>
      <c r="H578" s="17"/>
      <c r="I578" s="78"/>
      <c r="J578" s="179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178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35"/>
      <c r="AJ578" s="73"/>
      <c r="AK578" s="17"/>
      <c r="AL578" s="17"/>
      <c r="AM578" s="17"/>
      <c r="AN578" s="73"/>
      <c r="AO578" s="17"/>
      <c r="AP578" s="17"/>
      <c r="AQ578" s="17"/>
      <c r="AR578" s="17"/>
      <c r="AS578" s="17"/>
      <c r="AT578" s="17"/>
    </row>
    <row r="579" spans="1:46" ht="24" customHeight="1">
      <c r="A579" s="178"/>
      <c r="B579" s="78"/>
      <c r="C579" s="17"/>
      <c r="D579" s="17"/>
      <c r="E579" s="178"/>
      <c r="F579" s="17"/>
      <c r="G579" s="17"/>
      <c r="H579" s="17"/>
      <c r="I579" s="78"/>
      <c r="J579" s="179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178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35"/>
      <c r="AJ579" s="73"/>
      <c r="AK579" s="17"/>
      <c r="AL579" s="17"/>
      <c r="AM579" s="17"/>
      <c r="AN579" s="73"/>
      <c r="AO579" s="17"/>
      <c r="AP579" s="17"/>
      <c r="AQ579" s="17"/>
      <c r="AR579" s="17"/>
      <c r="AS579" s="17"/>
      <c r="AT579" s="17"/>
    </row>
    <row r="580" spans="1:46" ht="24" customHeight="1">
      <c r="A580" s="178"/>
      <c r="B580" s="78"/>
      <c r="C580" s="17"/>
      <c r="D580" s="17"/>
      <c r="E580" s="178"/>
      <c r="F580" s="17"/>
      <c r="G580" s="17"/>
      <c r="H580" s="17"/>
      <c r="I580" s="78"/>
      <c r="J580" s="179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178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35"/>
      <c r="AJ580" s="73"/>
      <c r="AK580" s="17"/>
      <c r="AL580" s="17"/>
      <c r="AM580" s="17"/>
      <c r="AN580" s="73"/>
      <c r="AO580" s="17"/>
      <c r="AP580" s="17"/>
      <c r="AQ580" s="17"/>
      <c r="AR580" s="17"/>
      <c r="AS580" s="17"/>
      <c r="AT580" s="17"/>
    </row>
    <row r="581" spans="1:46" ht="24" customHeight="1">
      <c r="A581" s="178"/>
      <c r="B581" s="78"/>
      <c r="C581" s="17"/>
      <c r="D581" s="17"/>
      <c r="E581" s="178"/>
      <c r="F581" s="17"/>
      <c r="G581" s="17"/>
      <c r="H581" s="17"/>
      <c r="I581" s="78"/>
      <c r="J581" s="179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178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35"/>
      <c r="AJ581" s="73"/>
      <c r="AK581" s="17"/>
      <c r="AL581" s="17"/>
      <c r="AM581" s="17"/>
      <c r="AN581" s="73"/>
      <c r="AO581" s="17"/>
      <c r="AP581" s="17"/>
      <c r="AQ581" s="17"/>
      <c r="AR581" s="17"/>
      <c r="AS581" s="17"/>
      <c r="AT581" s="17"/>
    </row>
    <row r="582" spans="1:46" ht="24" customHeight="1">
      <c r="A582" s="178"/>
      <c r="B582" s="78"/>
      <c r="C582" s="17"/>
      <c r="D582" s="17"/>
      <c r="E582" s="178"/>
      <c r="F582" s="17"/>
      <c r="G582" s="17"/>
      <c r="H582" s="17"/>
      <c r="I582" s="78"/>
      <c r="J582" s="179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178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35"/>
      <c r="AJ582" s="73"/>
      <c r="AK582" s="17"/>
      <c r="AL582" s="17"/>
      <c r="AM582" s="17"/>
      <c r="AN582" s="73"/>
      <c r="AO582" s="17"/>
      <c r="AP582" s="17"/>
      <c r="AQ582" s="17"/>
      <c r="AR582" s="17"/>
      <c r="AS582" s="17"/>
      <c r="AT582" s="17"/>
    </row>
    <row r="583" spans="1:46" ht="24" customHeight="1">
      <c r="A583" s="178"/>
      <c r="B583" s="78"/>
      <c r="C583" s="17"/>
      <c r="D583" s="17"/>
      <c r="E583" s="178"/>
      <c r="F583" s="17"/>
      <c r="G583" s="17"/>
      <c r="H583" s="17"/>
      <c r="I583" s="78"/>
      <c r="J583" s="179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178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35"/>
      <c r="AJ583" s="73"/>
      <c r="AK583" s="17"/>
      <c r="AL583" s="17"/>
      <c r="AM583" s="17"/>
      <c r="AN583" s="73"/>
      <c r="AO583" s="17"/>
      <c r="AP583" s="17"/>
      <c r="AQ583" s="17"/>
      <c r="AR583" s="17"/>
      <c r="AS583" s="17"/>
      <c r="AT583" s="17"/>
    </row>
    <row r="584" spans="1:46" ht="24" customHeight="1">
      <c r="A584" s="178"/>
      <c r="B584" s="78"/>
      <c r="C584" s="17"/>
      <c r="D584" s="17"/>
      <c r="E584" s="178"/>
      <c r="F584" s="17"/>
      <c r="G584" s="17"/>
      <c r="H584" s="17"/>
      <c r="I584" s="78"/>
      <c r="J584" s="179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178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35"/>
      <c r="AJ584" s="73"/>
      <c r="AK584" s="17"/>
      <c r="AL584" s="17"/>
      <c r="AM584" s="17"/>
      <c r="AN584" s="73"/>
      <c r="AO584" s="17"/>
      <c r="AP584" s="17"/>
      <c r="AQ584" s="17"/>
      <c r="AR584" s="17"/>
      <c r="AS584" s="17"/>
      <c r="AT584" s="17"/>
    </row>
    <row r="585" spans="1:46" ht="24" customHeight="1">
      <c r="A585" s="178"/>
      <c r="B585" s="78"/>
      <c r="C585" s="17"/>
      <c r="D585" s="17"/>
      <c r="E585" s="178"/>
      <c r="F585" s="17"/>
      <c r="G585" s="17"/>
      <c r="H585" s="17"/>
      <c r="I585" s="78"/>
      <c r="J585" s="179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178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35"/>
      <c r="AJ585" s="73"/>
      <c r="AK585" s="17"/>
      <c r="AL585" s="17"/>
      <c r="AM585" s="17"/>
      <c r="AN585" s="73"/>
      <c r="AO585" s="17"/>
      <c r="AP585" s="17"/>
      <c r="AQ585" s="17"/>
      <c r="AR585" s="17"/>
      <c r="AS585" s="17"/>
      <c r="AT585" s="17"/>
    </row>
    <row r="586" spans="1:46" ht="24" customHeight="1">
      <c r="A586" s="178"/>
      <c r="B586" s="78"/>
      <c r="C586" s="17"/>
      <c r="D586" s="17"/>
      <c r="E586" s="178"/>
      <c r="F586" s="17"/>
      <c r="G586" s="17"/>
      <c r="H586" s="17"/>
      <c r="I586" s="78"/>
      <c r="J586" s="179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178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35"/>
      <c r="AJ586" s="73"/>
      <c r="AK586" s="17"/>
      <c r="AL586" s="17"/>
      <c r="AM586" s="17"/>
      <c r="AN586" s="73"/>
      <c r="AO586" s="17"/>
      <c r="AP586" s="17"/>
      <c r="AQ586" s="17"/>
      <c r="AR586" s="17"/>
      <c r="AS586" s="17"/>
      <c r="AT586" s="17"/>
    </row>
    <row r="587" spans="1:46" ht="24" customHeight="1">
      <c r="A587" s="178"/>
      <c r="B587" s="78"/>
      <c r="C587" s="17"/>
      <c r="D587" s="17"/>
      <c r="E587" s="178"/>
      <c r="F587" s="17"/>
      <c r="G587" s="17"/>
      <c r="H587" s="17"/>
      <c r="I587" s="78"/>
      <c r="J587" s="179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178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35"/>
      <c r="AJ587" s="73"/>
      <c r="AK587" s="17"/>
      <c r="AL587" s="17"/>
      <c r="AM587" s="17"/>
      <c r="AN587" s="73"/>
      <c r="AO587" s="17"/>
      <c r="AP587" s="17"/>
      <c r="AQ587" s="17"/>
      <c r="AR587" s="17"/>
      <c r="AS587" s="17"/>
      <c r="AT587" s="17"/>
    </row>
    <row r="588" spans="1:46" ht="24" customHeight="1">
      <c r="A588" s="178"/>
      <c r="B588" s="78"/>
      <c r="C588" s="17"/>
      <c r="D588" s="17"/>
      <c r="E588" s="178"/>
      <c r="F588" s="17"/>
      <c r="G588" s="17"/>
      <c r="H588" s="17"/>
      <c r="I588" s="78"/>
      <c r="J588" s="179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178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35"/>
      <c r="AJ588" s="73"/>
      <c r="AK588" s="17"/>
      <c r="AL588" s="17"/>
      <c r="AM588" s="17"/>
      <c r="AN588" s="73"/>
      <c r="AO588" s="17"/>
      <c r="AP588" s="17"/>
      <c r="AQ588" s="17"/>
      <c r="AR588" s="17"/>
      <c r="AS588" s="17"/>
      <c r="AT588" s="17"/>
    </row>
    <row r="589" spans="1:46" ht="24" customHeight="1">
      <c r="A589" s="178"/>
      <c r="B589" s="78"/>
      <c r="C589" s="17"/>
      <c r="D589" s="17"/>
      <c r="E589" s="178"/>
      <c r="F589" s="17"/>
      <c r="G589" s="17"/>
      <c r="H589" s="17"/>
      <c r="I589" s="78"/>
      <c r="J589" s="179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178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35"/>
      <c r="AJ589" s="73"/>
      <c r="AK589" s="17"/>
      <c r="AL589" s="17"/>
      <c r="AM589" s="17"/>
      <c r="AN589" s="73"/>
      <c r="AO589" s="17"/>
      <c r="AP589" s="17"/>
      <c r="AQ589" s="17"/>
      <c r="AR589" s="17"/>
      <c r="AS589" s="17"/>
      <c r="AT589" s="17"/>
    </row>
    <row r="590" spans="1:46" ht="24" customHeight="1">
      <c r="A590" s="178"/>
      <c r="B590" s="78"/>
      <c r="C590" s="17"/>
      <c r="D590" s="17"/>
      <c r="E590" s="178"/>
      <c r="F590" s="17"/>
      <c r="G590" s="17"/>
      <c r="H590" s="17"/>
      <c r="I590" s="78"/>
      <c r="J590" s="179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178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35"/>
      <c r="AJ590" s="73"/>
      <c r="AK590" s="17"/>
      <c r="AL590" s="17"/>
      <c r="AM590" s="17"/>
      <c r="AN590" s="73"/>
      <c r="AO590" s="17"/>
      <c r="AP590" s="17"/>
      <c r="AQ590" s="17"/>
      <c r="AR590" s="17"/>
      <c r="AS590" s="17"/>
      <c r="AT590" s="17"/>
    </row>
    <row r="591" spans="1:46" ht="24" customHeight="1">
      <c r="A591" s="178"/>
      <c r="B591" s="78"/>
      <c r="C591" s="17"/>
      <c r="D591" s="17"/>
      <c r="E591" s="178"/>
      <c r="F591" s="17"/>
      <c r="G591" s="17"/>
      <c r="H591" s="17"/>
      <c r="I591" s="78"/>
      <c r="J591" s="179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178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35"/>
      <c r="AJ591" s="73"/>
      <c r="AK591" s="17"/>
      <c r="AL591" s="17"/>
      <c r="AM591" s="17"/>
      <c r="AN591" s="73"/>
      <c r="AO591" s="17"/>
      <c r="AP591" s="17"/>
      <c r="AQ591" s="17"/>
      <c r="AR591" s="17"/>
      <c r="AS591" s="17"/>
      <c r="AT591" s="17"/>
    </row>
    <row r="592" spans="1:46" ht="24" customHeight="1">
      <c r="A592" s="178"/>
      <c r="B592" s="78"/>
      <c r="C592" s="17"/>
      <c r="D592" s="17"/>
      <c r="E592" s="178"/>
      <c r="F592" s="17"/>
      <c r="G592" s="17"/>
      <c r="H592" s="17"/>
      <c r="I592" s="78"/>
      <c r="J592" s="179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178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35"/>
      <c r="AJ592" s="73"/>
      <c r="AK592" s="17"/>
      <c r="AL592" s="17"/>
      <c r="AM592" s="17"/>
      <c r="AN592" s="73"/>
      <c r="AO592" s="17"/>
      <c r="AP592" s="17"/>
      <c r="AQ592" s="17"/>
      <c r="AR592" s="17"/>
      <c r="AS592" s="17"/>
      <c r="AT592" s="17"/>
    </row>
    <row r="593" spans="1:46" ht="24" customHeight="1">
      <c r="A593" s="178"/>
      <c r="B593" s="78"/>
      <c r="C593" s="17"/>
      <c r="D593" s="17"/>
      <c r="E593" s="178"/>
      <c r="F593" s="17"/>
      <c r="G593" s="17"/>
      <c r="H593" s="17"/>
      <c r="I593" s="78"/>
      <c r="J593" s="179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178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35"/>
      <c r="AJ593" s="73"/>
      <c r="AK593" s="17"/>
      <c r="AL593" s="17"/>
      <c r="AM593" s="17"/>
      <c r="AN593" s="73"/>
      <c r="AO593" s="17"/>
      <c r="AP593" s="17"/>
      <c r="AQ593" s="17"/>
      <c r="AR593" s="17"/>
      <c r="AS593" s="17"/>
      <c r="AT593" s="17"/>
    </row>
    <row r="594" spans="1:46" ht="24" customHeight="1">
      <c r="A594" s="178"/>
      <c r="B594" s="78"/>
      <c r="C594" s="17"/>
      <c r="D594" s="17"/>
      <c r="E594" s="178"/>
      <c r="F594" s="17"/>
      <c r="G594" s="17"/>
      <c r="H594" s="17"/>
      <c r="I594" s="78"/>
      <c r="J594" s="179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178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35"/>
      <c r="AJ594" s="73"/>
      <c r="AK594" s="17"/>
      <c r="AL594" s="17"/>
      <c r="AM594" s="17"/>
      <c r="AN594" s="73"/>
      <c r="AO594" s="17"/>
      <c r="AP594" s="17"/>
      <c r="AQ594" s="17"/>
      <c r="AR594" s="17"/>
      <c r="AS594" s="17"/>
      <c r="AT594" s="17"/>
    </row>
    <row r="595" spans="1:46" ht="24" customHeight="1">
      <c r="A595" s="178"/>
      <c r="B595" s="78"/>
      <c r="C595" s="17"/>
      <c r="D595" s="17"/>
      <c r="E595" s="178"/>
      <c r="F595" s="17"/>
      <c r="G595" s="17"/>
      <c r="H595" s="17"/>
      <c r="I595" s="78"/>
      <c r="J595" s="179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178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35"/>
      <c r="AJ595" s="73"/>
      <c r="AK595" s="17"/>
      <c r="AL595" s="17"/>
      <c r="AM595" s="17"/>
      <c r="AN595" s="73"/>
      <c r="AO595" s="17"/>
      <c r="AP595" s="17"/>
      <c r="AQ595" s="17"/>
      <c r="AR595" s="17"/>
      <c r="AS595" s="17"/>
      <c r="AT595" s="17"/>
    </row>
    <row r="596" spans="1:46" ht="24" customHeight="1">
      <c r="A596" s="178"/>
      <c r="B596" s="78"/>
      <c r="C596" s="17"/>
      <c r="D596" s="17"/>
      <c r="E596" s="178"/>
      <c r="F596" s="17"/>
      <c r="G596" s="17"/>
      <c r="H596" s="17"/>
      <c r="I596" s="78"/>
      <c r="J596" s="179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178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35"/>
      <c r="AJ596" s="73"/>
      <c r="AK596" s="17"/>
      <c r="AL596" s="17"/>
      <c r="AM596" s="17"/>
      <c r="AN596" s="73"/>
      <c r="AO596" s="17"/>
      <c r="AP596" s="17"/>
      <c r="AQ596" s="17"/>
      <c r="AR596" s="17"/>
      <c r="AS596" s="17"/>
      <c r="AT596" s="17"/>
    </row>
    <row r="597" spans="1:46" ht="24" customHeight="1">
      <c r="A597" s="178"/>
      <c r="B597" s="78"/>
      <c r="C597" s="17"/>
      <c r="D597" s="17"/>
      <c r="E597" s="178"/>
      <c r="F597" s="17"/>
      <c r="G597" s="17"/>
      <c r="H597" s="17"/>
      <c r="I597" s="78"/>
      <c r="J597" s="179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178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35"/>
      <c r="AJ597" s="73"/>
      <c r="AK597" s="17"/>
      <c r="AL597" s="17"/>
      <c r="AM597" s="17"/>
      <c r="AN597" s="73"/>
      <c r="AO597" s="17"/>
      <c r="AP597" s="17"/>
      <c r="AQ597" s="17"/>
      <c r="AR597" s="17"/>
      <c r="AS597" s="17"/>
      <c r="AT597" s="17"/>
    </row>
    <row r="598" spans="1:46" ht="24" customHeight="1">
      <c r="A598" s="178"/>
      <c r="B598" s="78"/>
      <c r="C598" s="17"/>
      <c r="D598" s="17"/>
      <c r="E598" s="178"/>
      <c r="F598" s="17"/>
      <c r="G598" s="17"/>
      <c r="H598" s="17"/>
      <c r="I598" s="78"/>
      <c r="J598" s="179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178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35"/>
      <c r="AJ598" s="73"/>
      <c r="AK598" s="17"/>
      <c r="AL598" s="17"/>
      <c r="AM598" s="17"/>
      <c r="AN598" s="73"/>
      <c r="AO598" s="17"/>
      <c r="AP598" s="17"/>
      <c r="AQ598" s="17"/>
      <c r="AR598" s="17"/>
      <c r="AS598" s="17"/>
      <c r="AT598" s="17"/>
    </row>
    <row r="599" spans="1:46" ht="24" customHeight="1">
      <c r="A599" s="178"/>
      <c r="B599" s="78"/>
      <c r="C599" s="17"/>
      <c r="D599" s="17"/>
      <c r="E599" s="178"/>
      <c r="F599" s="17"/>
      <c r="G599" s="17"/>
      <c r="H599" s="17"/>
      <c r="I599" s="78"/>
      <c r="J599" s="179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178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35"/>
      <c r="AJ599" s="73"/>
      <c r="AK599" s="17"/>
      <c r="AL599" s="17"/>
      <c r="AM599" s="17"/>
      <c r="AN599" s="73"/>
      <c r="AO599" s="17"/>
      <c r="AP599" s="17"/>
      <c r="AQ599" s="17"/>
      <c r="AR599" s="17"/>
      <c r="AS599" s="17"/>
      <c r="AT599" s="17"/>
    </row>
    <row r="600" spans="1:46" ht="24" customHeight="1">
      <c r="A600" s="178"/>
      <c r="B600" s="78"/>
      <c r="C600" s="17"/>
      <c r="D600" s="17"/>
      <c r="E600" s="178"/>
      <c r="F600" s="17"/>
      <c r="G600" s="17"/>
      <c r="H600" s="17"/>
      <c r="I600" s="78"/>
      <c r="J600" s="179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178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35"/>
      <c r="AJ600" s="73"/>
      <c r="AK600" s="17"/>
      <c r="AL600" s="17"/>
      <c r="AM600" s="17"/>
      <c r="AN600" s="73"/>
      <c r="AO600" s="17"/>
      <c r="AP600" s="17"/>
      <c r="AQ600" s="17"/>
      <c r="AR600" s="17"/>
      <c r="AS600" s="17"/>
      <c r="AT600" s="17"/>
    </row>
    <row r="601" spans="1:46" ht="24" customHeight="1">
      <c r="A601" s="178"/>
      <c r="B601" s="78"/>
      <c r="C601" s="17"/>
      <c r="D601" s="17"/>
      <c r="E601" s="178"/>
      <c r="F601" s="17"/>
      <c r="G601" s="17"/>
      <c r="H601" s="17"/>
      <c r="I601" s="78"/>
      <c r="J601" s="179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178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35"/>
      <c r="AJ601" s="73"/>
      <c r="AK601" s="17"/>
      <c r="AL601" s="17"/>
      <c r="AM601" s="17"/>
      <c r="AN601" s="73"/>
      <c r="AO601" s="17"/>
      <c r="AP601" s="17"/>
      <c r="AQ601" s="17"/>
      <c r="AR601" s="17"/>
      <c r="AS601" s="17"/>
      <c r="AT601" s="17"/>
    </row>
    <row r="602" spans="1:46" ht="24" customHeight="1">
      <c r="A602" s="178"/>
      <c r="B602" s="78"/>
      <c r="C602" s="17"/>
      <c r="D602" s="17"/>
      <c r="E602" s="178"/>
      <c r="F602" s="17"/>
      <c r="G602" s="17"/>
      <c r="H602" s="17"/>
      <c r="I602" s="78"/>
      <c r="J602" s="179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178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35"/>
      <c r="AJ602" s="73"/>
      <c r="AK602" s="17"/>
      <c r="AL602" s="17"/>
      <c r="AM602" s="17"/>
      <c r="AN602" s="73"/>
      <c r="AO602" s="17"/>
      <c r="AP602" s="17"/>
      <c r="AQ602" s="17"/>
      <c r="AR602" s="17"/>
      <c r="AS602" s="17"/>
      <c r="AT602" s="17"/>
    </row>
    <row r="603" spans="1:46" ht="24" customHeight="1">
      <c r="A603" s="178"/>
      <c r="B603" s="78"/>
      <c r="C603" s="17"/>
      <c r="D603" s="17"/>
      <c r="E603" s="178"/>
      <c r="F603" s="17"/>
      <c r="G603" s="17"/>
      <c r="H603" s="17"/>
      <c r="I603" s="78"/>
      <c r="J603" s="179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178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35"/>
      <c r="AJ603" s="73"/>
      <c r="AK603" s="17"/>
      <c r="AL603" s="17"/>
      <c r="AM603" s="17"/>
      <c r="AN603" s="73"/>
      <c r="AO603" s="17"/>
      <c r="AP603" s="17"/>
      <c r="AQ603" s="17"/>
      <c r="AR603" s="17"/>
      <c r="AS603" s="17"/>
      <c r="AT603" s="17"/>
    </row>
    <row r="604" spans="1:46" ht="24" customHeight="1">
      <c r="A604" s="178"/>
      <c r="B604" s="78"/>
      <c r="C604" s="17"/>
      <c r="D604" s="17"/>
      <c r="E604" s="178"/>
      <c r="F604" s="17"/>
      <c r="G604" s="17"/>
      <c r="H604" s="17"/>
      <c r="I604" s="78"/>
      <c r="J604" s="179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178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35"/>
      <c r="AJ604" s="73"/>
      <c r="AK604" s="17"/>
      <c r="AL604" s="17"/>
      <c r="AM604" s="17"/>
      <c r="AN604" s="73"/>
      <c r="AO604" s="17"/>
      <c r="AP604" s="17"/>
      <c r="AQ604" s="17"/>
      <c r="AR604" s="17"/>
      <c r="AS604" s="17"/>
      <c r="AT604" s="17"/>
    </row>
    <row r="605" spans="1:46" ht="24" customHeight="1">
      <c r="A605" s="178"/>
      <c r="B605" s="78"/>
      <c r="C605" s="17"/>
      <c r="D605" s="17"/>
      <c r="E605" s="178"/>
      <c r="F605" s="17"/>
      <c r="G605" s="17"/>
      <c r="H605" s="17"/>
      <c r="I605" s="78"/>
      <c r="J605" s="179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178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35"/>
      <c r="AJ605" s="73"/>
      <c r="AK605" s="17"/>
      <c r="AL605" s="17"/>
      <c r="AM605" s="17"/>
      <c r="AN605" s="73"/>
      <c r="AO605" s="17"/>
      <c r="AP605" s="17"/>
      <c r="AQ605" s="17"/>
      <c r="AR605" s="17"/>
      <c r="AS605" s="17"/>
      <c r="AT605" s="17"/>
    </row>
    <row r="606" spans="1:46" ht="24" customHeight="1">
      <c r="A606" s="178"/>
      <c r="B606" s="78"/>
      <c r="C606" s="17"/>
      <c r="D606" s="17"/>
      <c r="E606" s="178"/>
      <c r="F606" s="17"/>
      <c r="G606" s="17"/>
      <c r="H606" s="17"/>
      <c r="I606" s="78"/>
      <c r="J606" s="179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178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35"/>
      <c r="AJ606" s="73"/>
      <c r="AK606" s="17"/>
      <c r="AL606" s="17"/>
      <c r="AM606" s="17"/>
      <c r="AN606" s="73"/>
      <c r="AO606" s="17"/>
      <c r="AP606" s="17"/>
      <c r="AQ606" s="17"/>
      <c r="AR606" s="17"/>
      <c r="AS606" s="17"/>
      <c r="AT606" s="17"/>
    </row>
    <row r="607" spans="1:46" ht="24" customHeight="1">
      <c r="A607" s="178"/>
      <c r="B607" s="78"/>
      <c r="C607" s="17"/>
      <c r="D607" s="17"/>
      <c r="E607" s="178"/>
      <c r="F607" s="17"/>
      <c r="G607" s="17"/>
      <c r="H607" s="17"/>
      <c r="I607" s="78"/>
      <c r="J607" s="179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178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35"/>
      <c r="AJ607" s="73"/>
      <c r="AK607" s="17"/>
      <c r="AL607" s="17"/>
      <c r="AM607" s="17"/>
      <c r="AN607" s="73"/>
      <c r="AO607" s="17"/>
      <c r="AP607" s="17"/>
      <c r="AQ607" s="17"/>
      <c r="AR607" s="17"/>
      <c r="AS607" s="17"/>
      <c r="AT607" s="17"/>
    </row>
    <row r="608" spans="1:46" ht="24" customHeight="1">
      <c r="A608" s="178"/>
      <c r="B608" s="78"/>
      <c r="C608" s="17"/>
      <c r="D608" s="17"/>
      <c r="E608" s="178"/>
      <c r="F608" s="17"/>
      <c r="G608" s="17"/>
      <c r="H608" s="17"/>
      <c r="I608" s="78"/>
      <c r="J608" s="179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178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35"/>
      <c r="AJ608" s="73"/>
      <c r="AK608" s="17"/>
      <c r="AL608" s="17"/>
      <c r="AM608" s="17"/>
      <c r="AN608" s="73"/>
      <c r="AO608" s="17"/>
      <c r="AP608" s="17"/>
      <c r="AQ608" s="17"/>
      <c r="AR608" s="17"/>
      <c r="AS608" s="17"/>
      <c r="AT608" s="17"/>
    </row>
    <row r="609" spans="1:46" ht="24" customHeight="1">
      <c r="A609" s="178"/>
      <c r="B609" s="78"/>
      <c r="C609" s="17"/>
      <c r="D609" s="17"/>
      <c r="E609" s="178"/>
      <c r="F609" s="17"/>
      <c r="G609" s="17"/>
      <c r="H609" s="17"/>
      <c r="I609" s="78"/>
      <c r="J609" s="179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178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35"/>
      <c r="AJ609" s="73"/>
      <c r="AK609" s="17"/>
      <c r="AL609" s="17"/>
      <c r="AM609" s="17"/>
      <c r="AN609" s="73"/>
      <c r="AO609" s="17"/>
      <c r="AP609" s="17"/>
      <c r="AQ609" s="17"/>
      <c r="AR609" s="17"/>
      <c r="AS609" s="17"/>
      <c r="AT609" s="17"/>
    </row>
    <row r="610" spans="1:46" ht="24" customHeight="1">
      <c r="A610" s="178"/>
      <c r="B610" s="78"/>
      <c r="C610" s="17"/>
      <c r="D610" s="17"/>
      <c r="E610" s="178"/>
      <c r="F610" s="17"/>
      <c r="G610" s="17"/>
      <c r="H610" s="17"/>
      <c r="I610" s="78"/>
      <c r="J610" s="179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178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35"/>
      <c r="AJ610" s="73"/>
      <c r="AK610" s="17"/>
      <c r="AL610" s="17"/>
      <c r="AM610" s="17"/>
      <c r="AN610" s="73"/>
      <c r="AO610" s="17"/>
      <c r="AP610" s="17"/>
      <c r="AQ610" s="17"/>
      <c r="AR610" s="17"/>
      <c r="AS610" s="17"/>
      <c r="AT610" s="17"/>
    </row>
    <row r="611" spans="1:46" ht="24" customHeight="1">
      <c r="A611" s="178"/>
      <c r="B611" s="78"/>
      <c r="C611" s="17"/>
      <c r="D611" s="17"/>
      <c r="E611" s="178"/>
      <c r="F611" s="17"/>
      <c r="G611" s="17"/>
      <c r="H611" s="17"/>
      <c r="I611" s="78"/>
      <c r="J611" s="179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178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35"/>
      <c r="AJ611" s="73"/>
      <c r="AK611" s="17"/>
      <c r="AL611" s="17"/>
      <c r="AM611" s="17"/>
      <c r="AN611" s="73"/>
      <c r="AO611" s="17"/>
      <c r="AP611" s="17"/>
      <c r="AQ611" s="17"/>
      <c r="AR611" s="17"/>
      <c r="AS611" s="17"/>
      <c r="AT611" s="17"/>
    </row>
    <row r="612" spans="1:46" ht="24" customHeight="1">
      <c r="A612" s="178"/>
      <c r="B612" s="78"/>
      <c r="C612" s="17"/>
      <c r="D612" s="17"/>
      <c r="E612" s="178"/>
      <c r="F612" s="17"/>
      <c r="G612" s="17"/>
      <c r="H612" s="17"/>
      <c r="I612" s="78"/>
      <c r="J612" s="179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178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35"/>
      <c r="AJ612" s="73"/>
      <c r="AK612" s="17"/>
      <c r="AL612" s="17"/>
      <c r="AM612" s="17"/>
      <c r="AN612" s="73"/>
      <c r="AO612" s="17"/>
      <c r="AP612" s="17"/>
      <c r="AQ612" s="17"/>
      <c r="AR612" s="17"/>
      <c r="AS612" s="17"/>
      <c r="AT612" s="17"/>
    </row>
    <row r="613" spans="1:46" ht="24" customHeight="1">
      <c r="A613" s="178"/>
      <c r="B613" s="78"/>
      <c r="C613" s="17"/>
      <c r="D613" s="17"/>
      <c r="E613" s="178"/>
      <c r="F613" s="17"/>
      <c r="G613" s="17"/>
      <c r="H613" s="17"/>
      <c r="I613" s="78"/>
      <c r="J613" s="179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178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35"/>
      <c r="AJ613" s="73"/>
      <c r="AK613" s="17"/>
      <c r="AL613" s="17"/>
      <c r="AM613" s="17"/>
      <c r="AN613" s="73"/>
      <c r="AO613" s="17"/>
      <c r="AP613" s="17"/>
      <c r="AQ613" s="17"/>
      <c r="AR613" s="17"/>
      <c r="AS613" s="17"/>
      <c r="AT613" s="17"/>
    </row>
    <row r="614" spans="1:46" ht="24" customHeight="1">
      <c r="A614" s="178"/>
      <c r="B614" s="78"/>
      <c r="C614" s="17"/>
      <c r="D614" s="17"/>
      <c r="E614" s="178"/>
      <c r="F614" s="17"/>
      <c r="G614" s="17"/>
      <c r="H614" s="17"/>
      <c r="I614" s="78"/>
      <c r="J614" s="179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178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35"/>
      <c r="AJ614" s="73"/>
      <c r="AK614" s="17"/>
      <c r="AL614" s="17"/>
      <c r="AM614" s="17"/>
      <c r="AN614" s="73"/>
      <c r="AO614" s="17"/>
      <c r="AP614" s="17"/>
      <c r="AQ614" s="17"/>
      <c r="AR614" s="17"/>
      <c r="AS614" s="17"/>
      <c r="AT614" s="17"/>
    </row>
    <row r="615" spans="1:46" ht="24" customHeight="1">
      <c r="A615" s="178"/>
      <c r="B615" s="78"/>
      <c r="C615" s="17"/>
      <c r="D615" s="17"/>
      <c r="E615" s="178"/>
      <c r="F615" s="17"/>
      <c r="G615" s="17"/>
      <c r="H615" s="17"/>
      <c r="I615" s="78"/>
      <c r="J615" s="179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178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35"/>
      <c r="AJ615" s="73"/>
      <c r="AK615" s="17"/>
      <c r="AL615" s="17"/>
      <c r="AM615" s="17"/>
      <c r="AN615" s="73"/>
      <c r="AO615" s="17"/>
      <c r="AP615" s="17"/>
      <c r="AQ615" s="17"/>
      <c r="AR615" s="17"/>
      <c r="AS615" s="17"/>
      <c r="AT615" s="17"/>
    </row>
    <row r="616" spans="1:46" ht="24" customHeight="1">
      <c r="A616" s="178"/>
      <c r="B616" s="78"/>
      <c r="C616" s="17"/>
      <c r="D616" s="17"/>
      <c r="E616" s="178"/>
      <c r="F616" s="17"/>
      <c r="G616" s="17"/>
      <c r="H616" s="17"/>
      <c r="I616" s="78"/>
      <c r="J616" s="179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178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35"/>
      <c r="AJ616" s="73"/>
      <c r="AK616" s="17"/>
      <c r="AL616" s="17"/>
      <c r="AM616" s="17"/>
      <c r="AN616" s="73"/>
      <c r="AO616" s="17"/>
      <c r="AP616" s="17"/>
      <c r="AQ616" s="17"/>
      <c r="AR616" s="17"/>
      <c r="AS616" s="17"/>
      <c r="AT616" s="17"/>
    </row>
    <row r="617" spans="1:46" ht="24" customHeight="1">
      <c r="A617" s="178"/>
      <c r="B617" s="78"/>
      <c r="C617" s="17"/>
      <c r="D617" s="17"/>
      <c r="E617" s="178"/>
      <c r="F617" s="17"/>
      <c r="G617" s="17"/>
      <c r="H617" s="17"/>
      <c r="I617" s="78"/>
      <c r="J617" s="179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178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35"/>
      <c r="AJ617" s="73"/>
      <c r="AK617" s="17"/>
      <c r="AL617" s="17"/>
      <c r="AM617" s="17"/>
      <c r="AN617" s="73"/>
      <c r="AO617" s="17"/>
      <c r="AP617" s="17"/>
      <c r="AQ617" s="17"/>
      <c r="AR617" s="17"/>
      <c r="AS617" s="17"/>
      <c r="AT617" s="17"/>
    </row>
    <row r="618" spans="1:46" ht="24" customHeight="1">
      <c r="A618" s="178"/>
      <c r="B618" s="78"/>
      <c r="C618" s="17"/>
      <c r="D618" s="17"/>
      <c r="E618" s="178"/>
      <c r="F618" s="17"/>
      <c r="G618" s="17"/>
      <c r="H618" s="17"/>
      <c r="I618" s="78"/>
      <c r="J618" s="179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178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35"/>
      <c r="AJ618" s="73"/>
      <c r="AK618" s="17"/>
      <c r="AL618" s="17"/>
      <c r="AM618" s="17"/>
      <c r="AN618" s="73"/>
      <c r="AO618" s="17"/>
      <c r="AP618" s="17"/>
      <c r="AQ618" s="17"/>
      <c r="AR618" s="17"/>
      <c r="AS618" s="17"/>
      <c r="AT618" s="17"/>
    </row>
    <row r="619" spans="1:46" ht="24" customHeight="1">
      <c r="A619" s="178"/>
      <c r="B619" s="78"/>
      <c r="C619" s="17"/>
      <c r="D619" s="17"/>
      <c r="E619" s="178"/>
      <c r="F619" s="17"/>
      <c r="G619" s="17"/>
      <c r="H619" s="17"/>
      <c r="I619" s="78"/>
      <c r="J619" s="179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178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35"/>
      <c r="AJ619" s="73"/>
      <c r="AK619" s="17"/>
      <c r="AL619" s="17"/>
      <c r="AM619" s="17"/>
      <c r="AN619" s="73"/>
      <c r="AO619" s="17"/>
      <c r="AP619" s="17"/>
      <c r="AQ619" s="17"/>
      <c r="AR619" s="17"/>
      <c r="AS619" s="17"/>
      <c r="AT619" s="17"/>
    </row>
    <row r="620" spans="1:46" ht="24" customHeight="1">
      <c r="A620" s="178"/>
      <c r="B620" s="78"/>
      <c r="C620" s="17"/>
      <c r="D620" s="17"/>
      <c r="E620" s="178"/>
      <c r="F620" s="17"/>
      <c r="G620" s="17"/>
      <c r="H620" s="17"/>
      <c r="I620" s="78"/>
      <c r="J620" s="179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178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35"/>
      <c r="AJ620" s="73"/>
      <c r="AK620" s="17"/>
      <c r="AL620" s="17"/>
      <c r="AM620" s="17"/>
      <c r="AN620" s="73"/>
      <c r="AO620" s="17"/>
      <c r="AP620" s="17"/>
      <c r="AQ620" s="17"/>
      <c r="AR620" s="17"/>
      <c r="AS620" s="17"/>
      <c r="AT620" s="17"/>
    </row>
    <row r="621" spans="1:46" ht="24" customHeight="1">
      <c r="A621" s="178"/>
      <c r="B621" s="78"/>
      <c r="C621" s="17"/>
      <c r="D621" s="17"/>
      <c r="E621" s="178"/>
      <c r="F621" s="17"/>
      <c r="G621" s="17"/>
      <c r="H621" s="17"/>
      <c r="I621" s="78"/>
      <c r="J621" s="179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178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35"/>
      <c r="AJ621" s="73"/>
      <c r="AK621" s="17"/>
      <c r="AL621" s="17"/>
      <c r="AM621" s="17"/>
      <c r="AN621" s="73"/>
      <c r="AO621" s="17"/>
      <c r="AP621" s="17"/>
      <c r="AQ621" s="17"/>
      <c r="AR621" s="17"/>
      <c r="AS621" s="17"/>
      <c r="AT621" s="17"/>
    </row>
    <row r="622" spans="1:46" ht="24" customHeight="1">
      <c r="A622" s="178"/>
      <c r="B622" s="78"/>
      <c r="C622" s="17"/>
      <c r="D622" s="17"/>
      <c r="E622" s="178"/>
      <c r="F622" s="17"/>
      <c r="G622" s="17"/>
      <c r="H622" s="17"/>
      <c r="I622" s="78"/>
      <c r="J622" s="179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178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35"/>
      <c r="AJ622" s="73"/>
      <c r="AK622" s="17"/>
      <c r="AL622" s="17"/>
      <c r="AM622" s="17"/>
      <c r="AN622" s="73"/>
      <c r="AO622" s="17"/>
      <c r="AP622" s="17"/>
      <c r="AQ622" s="17"/>
      <c r="AR622" s="17"/>
      <c r="AS622" s="17"/>
      <c r="AT622" s="17"/>
    </row>
    <row r="623" spans="1:46" ht="24" customHeight="1">
      <c r="A623" s="178"/>
      <c r="B623" s="78"/>
      <c r="C623" s="17"/>
      <c r="D623" s="17"/>
      <c r="E623" s="178"/>
      <c r="F623" s="17"/>
      <c r="G623" s="17"/>
      <c r="H623" s="17"/>
      <c r="I623" s="78"/>
      <c r="J623" s="179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178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35"/>
      <c r="AJ623" s="73"/>
      <c r="AK623" s="17"/>
      <c r="AL623" s="17"/>
      <c r="AM623" s="17"/>
      <c r="AN623" s="73"/>
      <c r="AO623" s="17"/>
      <c r="AP623" s="17"/>
      <c r="AQ623" s="17"/>
      <c r="AR623" s="17"/>
      <c r="AS623" s="17"/>
      <c r="AT623" s="17"/>
    </row>
    <row r="624" spans="1:46" ht="24" customHeight="1">
      <c r="A624" s="178"/>
      <c r="B624" s="78"/>
      <c r="C624" s="17"/>
      <c r="D624" s="17"/>
      <c r="E624" s="178"/>
      <c r="F624" s="17"/>
      <c r="G624" s="17"/>
      <c r="H624" s="17"/>
      <c r="I624" s="78"/>
      <c r="J624" s="179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178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35"/>
      <c r="AJ624" s="73"/>
      <c r="AK624" s="17"/>
      <c r="AL624" s="17"/>
      <c r="AM624" s="17"/>
      <c r="AN624" s="73"/>
      <c r="AO624" s="17"/>
      <c r="AP624" s="17"/>
      <c r="AQ624" s="17"/>
      <c r="AR624" s="17"/>
      <c r="AS624" s="17"/>
      <c r="AT624" s="17"/>
    </row>
    <row r="625" spans="1:46" ht="24" customHeight="1">
      <c r="A625" s="178"/>
      <c r="B625" s="78"/>
      <c r="C625" s="17"/>
      <c r="D625" s="17"/>
      <c r="E625" s="178"/>
      <c r="F625" s="17"/>
      <c r="G625" s="17"/>
      <c r="H625" s="17"/>
      <c r="I625" s="78"/>
      <c r="J625" s="179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178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35"/>
      <c r="AJ625" s="73"/>
      <c r="AK625" s="17"/>
      <c r="AL625" s="17"/>
      <c r="AM625" s="17"/>
      <c r="AN625" s="73"/>
      <c r="AO625" s="17"/>
      <c r="AP625" s="17"/>
      <c r="AQ625" s="17"/>
      <c r="AR625" s="17"/>
      <c r="AS625" s="17"/>
      <c r="AT625" s="17"/>
    </row>
    <row r="626" spans="1:46" ht="24" customHeight="1">
      <c r="A626" s="178"/>
      <c r="B626" s="78"/>
      <c r="C626" s="17"/>
      <c r="D626" s="17"/>
      <c r="E626" s="178"/>
      <c r="F626" s="17"/>
      <c r="G626" s="17"/>
      <c r="H626" s="17"/>
      <c r="I626" s="78"/>
      <c r="J626" s="179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178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35"/>
      <c r="AJ626" s="73"/>
      <c r="AK626" s="17"/>
      <c r="AL626" s="17"/>
      <c r="AM626" s="17"/>
      <c r="AN626" s="73"/>
      <c r="AO626" s="17"/>
      <c r="AP626" s="17"/>
      <c r="AQ626" s="17"/>
      <c r="AR626" s="17"/>
      <c r="AS626" s="17"/>
      <c r="AT626" s="17"/>
    </row>
    <row r="627" spans="1:46" ht="24" customHeight="1">
      <c r="A627" s="178"/>
      <c r="B627" s="78"/>
      <c r="C627" s="17"/>
      <c r="D627" s="17"/>
      <c r="E627" s="178"/>
      <c r="F627" s="17"/>
      <c r="G627" s="17"/>
      <c r="H627" s="17"/>
      <c r="I627" s="78"/>
      <c r="J627" s="179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178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35"/>
      <c r="AJ627" s="73"/>
      <c r="AK627" s="17"/>
      <c r="AL627" s="17"/>
      <c r="AM627" s="17"/>
      <c r="AN627" s="73"/>
      <c r="AO627" s="17"/>
      <c r="AP627" s="17"/>
      <c r="AQ627" s="17"/>
      <c r="AR627" s="17"/>
      <c r="AS627" s="17"/>
      <c r="AT627" s="17"/>
    </row>
    <row r="628" spans="1:46" ht="24" customHeight="1">
      <c r="A628" s="178"/>
      <c r="B628" s="78"/>
      <c r="C628" s="17"/>
      <c r="D628" s="17"/>
      <c r="E628" s="178"/>
      <c r="F628" s="17"/>
      <c r="G628" s="17"/>
      <c r="H628" s="17"/>
      <c r="I628" s="78"/>
      <c r="J628" s="179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178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35"/>
      <c r="AJ628" s="73"/>
      <c r="AK628" s="17"/>
      <c r="AL628" s="17"/>
      <c r="AM628" s="17"/>
      <c r="AN628" s="73"/>
      <c r="AO628" s="17"/>
      <c r="AP628" s="17"/>
      <c r="AQ628" s="17"/>
      <c r="AR628" s="17"/>
      <c r="AS628" s="17"/>
      <c r="AT628" s="17"/>
    </row>
    <row r="629" spans="1:46" ht="24" customHeight="1">
      <c r="A629" s="178"/>
      <c r="B629" s="78"/>
      <c r="C629" s="17"/>
      <c r="D629" s="17"/>
      <c r="E629" s="178"/>
      <c r="F629" s="17"/>
      <c r="G629" s="17"/>
      <c r="H629" s="17"/>
      <c r="I629" s="78"/>
      <c r="J629" s="179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178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35"/>
      <c r="AJ629" s="73"/>
      <c r="AK629" s="17"/>
      <c r="AL629" s="17"/>
      <c r="AM629" s="17"/>
      <c r="AN629" s="73"/>
      <c r="AO629" s="17"/>
      <c r="AP629" s="17"/>
      <c r="AQ629" s="17"/>
      <c r="AR629" s="17"/>
      <c r="AS629" s="17"/>
      <c r="AT629" s="17"/>
    </row>
    <row r="630" spans="1:46" ht="24" customHeight="1">
      <c r="A630" s="178"/>
      <c r="B630" s="78"/>
      <c r="C630" s="17"/>
      <c r="D630" s="17"/>
      <c r="E630" s="178"/>
      <c r="F630" s="17"/>
      <c r="G630" s="17"/>
      <c r="H630" s="17"/>
      <c r="I630" s="78"/>
      <c r="J630" s="179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178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35"/>
      <c r="AJ630" s="73"/>
      <c r="AK630" s="17"/>
      <c r="AL630" s="17"/>
      <c r="AM630" s="17"/>
      <c r="AN630" s="73"/>
      <c r="AO630" s="17"/>
      <c r="AP630" s="17"/>
      <c r="AQ630" s="17"/>
      <c r="AR630" s="17"/>
      <c r="AS630" s="17"/>
      <c r="AT630" s="17"/>
    </row>
    <row r="631" spans="1:46" ht="24" customHeight="1">
      <c r="A631" s="178"/>
      <c r="B631" s="78"/>
      <c r="C631" s="17"/>
      <c r="D631" s="17"/>
      <c r="E631" s="178"/>
      <c r="F631" s="17"/>
      <c r="G631" s="17"/>
      <c r="H631" s="17"/>
      <c r="I631" s="78"/>
      <c r="J631" s="179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178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35"/>
      <c r="AJ631" s="73"/>
      <c r="AK631" s="17"/>
      <c r="AL631" s="17"/>
      <c r="AM631" s="17"/>
      <c r="AN631" s="73"/>
      <c r="AO631" s="17"/>
      <c r="AP631" s="17"/>
      <c r="AQ631" s="17"/>
      <c r="AR631" s="17"/>
      <c r="AS631" s="17"/>
      <c r="AT631" s="17"/>
    </row>
    <row r="632" spans="1:46" ht="24" customHeight="1">
      <c r="A632" s="178"/>
      <c r="B632" s="78"/>
      <c r="C632" s="17"/>
      <c r="D632" s="17"/>
      <c r="E632" s="178"/>
      <c r="F632" s="17"/>
      <c r="G632" s="17"/>
      <c r="H632" s="17"/>
      <c r="I632" s="78"/>
      <c r="J632" s="179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178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35"/>
      <c r="AJ632" s="73"/>
      <c r="AK632" s="17"/>
      <c r="AL632" s="17"/>
      <c r="AM632" s="17"/>
      <c r="AN632" s="73"/>
      <c r="AO632" s="17"/>
      <c r="AP632" s="17"/>
      <c r="AQ632" s="17"/>
      <c r="AR632" s="17"/>
      <c r="AS632" s="17"/>
      <c r="AT632" s="17"/>
    </row>
    <row r="633" spans="1:46" ht="24" customHeight="1">
      <c r="A633" s="178"/>
      <c r="B633" s="78"/>
      <c r="C633" s="17"/>
      <c r="D633" s="17"/>
      <c r="E633" s="178"/>
      <c r="F633" s="17"/>
      <c r="G633" s="17"/>
      <c r="H633" s="17"/>
      <c r="I633" s="78"/>
      <c r="J633" s="179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178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35"/>
      <c r="AJ633" s="73"/>
      <c r="AK633" s="17"/>
      <c r="AL633" s="17"/>
      <c r="AM633" s="17"/>
      <c r="AN633" s="73"/>
      <c r="AO633" s="17"/>
      <c r="AP633" s="17"/>
      <c r="AQ633" s="17"/>
      <c r="AR633" s="17"/>
      <c r="AS633" s="17"/>
      <c r="AT633" s="17"/>
    </row>
    <row r="634" spans="1:46" ht="24" customHeight="1">
      <c r="A634" s="178"/>
      <c r="B634" s="78"/>
      <c r="C634" s="17"/>
      <c r="D634" s="17"/>
      <c r="E634" s="178"/>
      <c r="F634" s="17"/>
      <c r="G634" s="17"/>
      <c r="H634" s="17"/>
      <c r="I634" s="78"/>
      <c r="J634" s="179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178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35"/>
      <c r="AJ634" s="73"/>
      <c r="AK634" s="17"/>
      <c r="AL634" s="17"/>
      <c r="AM634" s="17"/>
      <c r="AN634" s="73"/>
      <c r="AO634" s="17"/>
      <c r="AP634" s="17"/>
      <c r="AQ634" s="17"/>
      <c r="AR634" s="17"/>
      <c r="AS634" s="17"/>
      <c r="AT634" s="17"/>
    </row>
    <row r="635" spans="1:46" ht="24" customHeight="1">
      <c r="A635" s="178"/>
      <c r="B635" s="78"/>
      <c r="C635" s="17"/>
      <c r="D635" s="17"/>
      <c r="E635" s="178"/>
      <c r="F635" s="17"/>
      <c r="G635" s="17"/>
      <c r="H635" s="17"/>
      <c r="I635" s="78"/>
      <c r="J635" s="179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178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35"/>
      <c r="AJ635" s="73"/>
      <c r="AK635" s="17"/>
      <c r="AL635" s="17"/>
      <c r="AM635" s="17"/>
      <c r="AN635" s="73"/>
      <c r="AO635" s="17"/>
      <c r="AP635" s="17"/>
      <c r="AQ635" s="17"/>
      <c r="AR635" s="17"/>
      <c r="AS635" s="17"/>
      <c r="AT635" s="17"/>
    </row>
    <row r="636" spans="1:46" ht="24" customHeight="1">
      <c r="A636" s="178"/>
      <c r="B636" s="78"/>
      <c r="C636" s="17"/>
      <c r="D636" s="17"/>
      <c r="E636" s="178"/>
      <c r="F636" s="17"/>
      <c r="G636" s="17"/>
      <c r="H636" s="17"/>
      <c r="I636" s="78"/>
      <c r="J636" s="179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178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35"/>
      <c r="AJ636" s="73"/>
      <c r="AK636" s="17"/>
      <c r="AL636" s="17"/>
      <c r="AM636" s="17"/>
      <c r="AN636" s="73"/>
      <c r="AO636" s="17"/>
      <c r="AP636" s="17"/>
      <c r="AQ636" s="17"/>
      <c r="AR636" s="17"/>
      <c r="AS636" s="17"/>
      <c r="AT636" s="17"/>
    </row>
    <row r="637" spans="1:46" ht="24" customHeight="1">
      <c r="A637" s="178"/>
      <c r="B637" s="78"/>
      <c r="C637" s="17"/>
      <c r="D637" s="17"/>
      <c r="E637" s="178"/>
      <c r="F637" s="17"/>
      <c r="G637" s="17"/>
      <c r="H637" s="17"/>
      <c r="I637" s="78"/>
      <c r="J637" s="179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178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35"/>
      <c r="AJ637" s="73"/>
      <c r="AK637" s="17"/>
      <c r="AL637" s="17"/>
      <c r="AM637" s="17"/>
      <c r="AN637" s="73"/>
      <c r="AO637" s="17"/>
      <c r="AP637" s="17"/>
      <c r="AQ637" s="17"/>
      <c r="AR637" s="17"/>
      <c r="AS637" s="17"/>
      <c r="AT637" s="17"/>
    </row>
    <row r="638" spans="1:46" ht="24" customHeight="1">
      <c r="A638" s="178"/>
      <c r="B638" s="78"/>
      <c r="C638" s="17"/>
      <c r="D638" s="17"/>
      <c r="E638" s="178"/>
      <c r="F638" s="17"/>
      <c r="G638" s="17"/>
      <c r="H638" s="17"/>
      <c r="I638" s="78"/>
      <c r="J638" s="179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178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35"/>
      <c r="AJ638" s="73"/>
      <c r="AK638" s="17"/>
      <c r="AL638" s="17"/>
      <c r="AM638" s="17"/>
      <c r="AN638" s="73"/>
      <c r="AO638" s="17"/>
      <c r="AP638" s="17"/>
      <c r="AQ638" s="17"/>
      <c r="AR638" s="17"/>
      <c r="AS638" s="17"/>
      <c r="AT638" s="17"/>
    </row>
    <row r="639" spans="1:46" ht="24" customHeight="1">
      <c r="A639" s="178"/>
      <c r="B639" s="78"/>
      <c r="C639" s="17"/>
      <c r="D639" s="17"/>
      <c r="E639" s="178"/>
      <c r="F639" s="17"/>
      <c r="G639" s="17"/>
      <c r="H639" s="17"/>
      <c r="I639" s="78"/>
      <c r="J639" s="179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178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35"/>
      <c r="AJ639" s="73"/>
      <c r="AK639" s="17"/>
      <c r="AL639" s="17"/>
      <c r="AM639" s="17"/>
      <c r="AN639" s="73"/>
      <c r="AO639" s="17"/>
      <c r="AP639" s="17"/>
      <c r="AQ639" s="17"/>
      <c r="AR639" s="17"/>
      <c r="AS639" s="17"/>
      <c r="AT639" s="17"/>
    </row>
    <row r="640" spans="1:46" ht="24" customHeight="1">
      <c r="A640" s="178"/>
      <c r="B640" s="78"/>
      <c r="C640" s="17"/>
      <c r="D640" s="17"/>
      <c r="E640" s="178"/>
      <c r="F640" s="17"/>
      <c r="G640" s="17"/>
      <c r="H640" s="17"/>
      <c r="I640" s="78"/>
      <c r="J640" s="179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178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35"/>
      <c r="AJ640" s="73"/>
      <c r="AK640" s="17"/>
      <c r="AL640" s="17"/>
      <c r="AM640" s="17"/>
      <c r="AN640" s="73"/>
      <c r="AO640" s="17"/>
      <c r="AP640" s="17"/>
      <c r="AQ640" s="17"/>
      <c r="AR640" s="17"/>
      <c r="AS640" s="17"/>
      <c r="AT640" s="17"/>
    </row>
    <row r="641" spans="1:46" ht="24" customHeight="1">
      <c r="A641" s="178"/>
      <c r="B641" s="78"/>
      <c r="C641" s="17"/>
      <c r="D641" s="17"/>
      <c r="E641" s="178"/>
      <c r="F641" s="17"/>
      <c r="G641" s="17"/>
      <c r="H641" s="17"/>
      <c r="I641" s="78"/>
      <c r="J641" s="179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178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35"/>
      <c r="AJ641" s="73"/>
      <c r="AK641" s="17"/>
      <c r="AL641" s="17"/>
      <c r="AM641" s="17"/>
      <c r="AN641" s="73"/>
      <c r="AO641" s="17"/>
      <c r="AP641" s="17"/>
      <c r="AQ641" s="17"/>
      <c r="AR641" s="17"/>
      <c r="AS641" s="17"/>
      <c r="AT641" s="17"/>
    </row>
    <row r="642" spans="1:46" ht="24" customHeight="1">
      <c r="A642" s="178"/>
      <c r="B642" s="78"/>
      <c r="C642" s="17"/>
      <c r="D642" s="17"/>
      <c r="E642" s="178"/>
      <c r="F642" s="17"/>
      <c r="G642" s="17"/>
      <c r="H642" s="17"/>
      <c r="I642" s="78"/>
      <c r="J642" s="179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178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35"/>
      <c r="AJ642" s="73"/>
      <c r="AK642" s="17"/>
      <c r="AL642" s="17"/>
      <c r="AM642" s="17"/>
      <c r="AN642" s="73"/>
      <c r="AO642" s="17"/>
      <c r="AP642" s="17"/>
      <c r="AQ642" s="17"/>
      <c r="AR642" s="17"/>
      <c r="AS642" s="17"/>
      <c r="AT642" s="17"/>
    </row>
    <row r="643" spans="1:46" ht="24" customHeight="1">
      <c r="A643" s="178"/>
      <c r="B643" s="78"/>
      <c r="C643" s="17"/>
      <c r="D643" s="17"/>
      <c r="E643" s="178"/>
      <c r="F643" s="17"/>
      <c r="G643" s="17"/>
      <c r="H643" s="17"/>
      <c r="I643" s="78"/>
      <c r="J643" s="179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178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35"/>
      <c r="AJ643" s="73"/>
      <c r="AK643" s="17"/>
      <c r="AL643" s="17"/>
      <c r="AM643" s="17"/>
      <c r="AN643" s="73"/>
      <c r="AO643" s="17"/>
      <c r="AP643" s="17"/>
      <c r="AQ643" s="17"/>
      <c r="AR643" s="17"/>
      <c r="AS643" s="17"/>
      <c r="AT643" s="17"/>
    </row>
    <row r="644" spans="1:46" ht="24" customHeight="1">
      <c r="A644" s="178"/>
      <c r="B644" s="78"/>
      <c r="C644" s="17"/>
      <c r="D644" s="17"/>
      <c r="E644" s="178"/>
      <c r="F644" s="17"/>
      <c r="G644" s="17"/>
      <c r="H644" s="17"/>
      <c r="I644" s="78"/>
      <c r="J644" s="179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178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35"/>
      <c r="AJ644" s="73"/>
      <c r="AK644" s="17"/>
      <c r="AL644" s="17"/>
      <c r="AM644" s="17"/>
      <c r="AN644" s="73"/>
      <c r="AO644" s="17"/>
      <c r="AP644" s="17"/>
      <c r="AQ644" s="17"/>
      <c r="AR644" s="17"/>
      <c r="AS644" s="17"/>
      <c r="AT644" s="17"/>
    </row>
    <row r="645" spans="1:46" ht="24" customHeight="1">
      <c r="A645" s="178"/>
      <c r="B645" s="78"/>
      <c r="C645" s="17"/>
      <c r="D645" s="17"/>
      <c r="E645" s="178"/>
      <c r="F645" s="17"/>
      <c r="G645" s="17"/>
      <c r="H645" s="17"/>
      <c r="I645" s="78"/>
      <c r="J645" s="179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178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35"/>
      <c r="AJ645" s="73"/>
      <c r="AK645" s="17"/>
      <c r="AL645" s="17"/>
      <c r="AM645" s="17"/>
      <c r="AN645" s="73"/>
      <c r="AO645" s="17"/>
      <c r="AP645" s="17"/>
      <c r="AQ645" s="17"/>
      <c r="AR645" s="17"/>
      <c r="AS645" s="17"/>
      <c r="AT645" s="17"/>
    </row>
    <row r="646" spans="1:46" ht="24" customHeight="1">
      <c r="A646" s="178"/>
      <c r="B646" s="78"/>
      <c r="C646" s="17"/>
      <c r="D646" s="17"/>
      <c r="E646" s="178"/>
      <c r="F646" s="17"/>
      <c r="G646" s="17"/>
      <c r="H646" s="17"/>
      <c r="I646" s="78"/>
      <c r="J646" s="179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178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35"/>
      <c r="AJ646" s="73"/>
      <c r="AK646" s="17"/>
      <c r="AL646" s="17"/>
      <c r="AM646" s="17"/>
      <c r="AN646" s="73"/>
      <c r="AO646" s="17"/>
      <c r="AP646" s="17"/>
      <c r="AQ646" s="17"/>
      <c r="AR646" s="17"/>
      <c r="AS646" s="17"/>
      <c r="AT646" s="17"/>
    </row>
    <row r="647" spans="1:46" ht="24" customHeight="1">
      <c r="A647" s="178"/>
      <c r="B647" s="78"/>
      <c r="C647" s="17"/>
      <c r="D647" s="17"/>
      <c r="E647" s="178"/>
      <c r="F647" s="17"/>
      <c r="G647" s="17"/>
      <c r="H647" s="17"/>
      <c r="I647" s="78"/>
      <c r="J647" s="179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178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35"/>
      <c r="AJ647" s="73"/>
      <c r="AK647" s="17"/>
      <c r="AL647" s="17"/>
      <c r="AM647" s="17"/>
      <c r="AN647" s="73"/>
      <c r="AO647" s="17"/>
      <c r="AP647" s="17"/>
      <c r="AQ647" s="17"/>
      <c r="AR647" s="17"/>
      <c r="AS647" s="17"/>
      <c r="AT647" s="17"/>
    </row>
    <row r="648" spans="1:46" ht="24" customHeight="1">
      <c r="A648" s="178"/>
      <c r="B648" s="78"/>
      <c r="C648" s="17"/>
      <c r="D648" s="17"/>
      <c r="E648" s="178"/>
      <c r="F648" s="17"/>
      <c r="G648" s="17"/>
      <c r="H648" s="17"/>
      <c r="I648" s="78"/>
      <c r="J648" s="179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178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35"/>
      <c r="AJ648" s="73"/>
      <c r="AK648" s="17"/>
      <c r="AL648" s="17"/>
      <c r="AM648" s="17"/>
      <c r="AN648" s="73"/>
      <c r="AO648" s="17"/>
      <c r="AP648" s="17"/>
      <c r="AQ648" s="17"/>
      <c r="AR648" s="17"/>
      <c r="AS648" s="17"/>
      <c r="AT648" s="17"/>
    </row>
    <row r="649" spans="1:46" ht="24" customHeight="1">
      <c r="A649" s="178"/>
      <c r="B649" s="78"/>
      <c r="C649" s="17"/>
      <c r="D649" s="17"/>
      <c r="E649" s="178"/>
      <c r="F649" s="17"/>
      <c r="G649" s="17"/>
      <c r="H649" s="17"/>
      <c r="I649" s="78"/>
      <c r="J649" s="179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178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35"/>
      <c r="AJ649" s="73"/>
      <c r="AK649" s="17"/>
      <c r="AL649" s="17"/>
      <c r="AM649" s="17"/>
      <c r="AN649" s="73"/>
      <c r="AO649" s="17"/>
      <c r="AP649" s="17"/>
      <c r="AQ649" s="17"/>
      <c r="AR649" s="17"/>
      <c r="AS649" s="17"/>
      <c r="AT649" s="17"/>
    </row>
    <row r="650" spans="1:46" ht="24" customHeight="1">
      <c r="A650" s="178"/>
      <c r="B650" s="78"/>
      <c r="C650" s="17"/>
      <c r="D650" s="17"/>
      <c r="E650" s="178"/>
      <c r="F650" s="17"/>
      <c r="G650" s="17"/>
      <c r="H650" s="17"/>
      <c r="I650" s="78"/>
      <c r="J650" s="179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178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35"/>
      <c r="AJ650" s="73"/>
      <c r="AK650" s="17"/>
      <c r="AL650" s="17"/>
      <c r="AM650" s="17"/>
      <c r="AN650" s="73"/>
      <c r="AO650" s="17"/>
      <c r="AP650" s="17"/>
      <c r="AQ650" s="17"/>
      <c r="AR650" s="17"/>
      <c r="AS650" s="17"/>
      <c r="AT650" s="17"/>
    </row>
    <row r="651" spans="1:46" ht="24" customHeight="1">
      <c r="A651" s="178"/>
      <c r="B651" s="78"/>
      <c r="C651" s="17"/>
      <c r="D651" s="17"/>
      <c r="E651" s="178"/>
      <c r="F651" s="17"/>
      <c r="G651" s="17"/>
      <c r="H651" s="17"/>
      <c r="I651" s="78"/>
      <c r="J651" s="179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178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35"/>
      <c r="AJ651" s="73"/>
      <c r="AK651" s="17"/>
      <c r="AL651" s="17"/>
      <c r="AM651" s="17"/>
      <c r="AN651" s="73"/>
      <c r="AO651" s="17"/>
      <c r="AP651" s="17"/>
      <c r="AQ651" s="17"/>
      <c r="AR651" s="17"/>
      <c r="AS651" s="17"/>
      <c r="AT651" s="17"/>
    </row>
    <row r="652" spans="1:46" ht="24" customHeight="1">
      <c r="A652" s="178"/>
      <c r="B652" s="78"/>
      <c r="C652" s="17"/>
      <c r="D652" s="17"/>
      <c r="E652" s="178"/>
      <c r="F652" s="17"/>
      <c r="G652" s="17"/>
      <c r="H652" s="17"/>
      <c r="I652" s="78"/>
      <c r="J652" s="179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178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35"/>
      <c r="AJ652" s="73"/>
      <c r="AK652" s="17"/>
      <c r="AL652" s="17"/>
      <c r="AM652" s="17"/>
      <c r="AN652" s="73"/>
      <c r="AO652" s="17"/>
      <c r="AP652" s="17"/>
      <c r="AQ652" s="17"/>
      <c r="AR652" s="17"/>
      <c r="AS652" s="17"/>
      <c r="AT652" s="17"/>
    </row>
    <row r="653" spans="1:46" ht="24" customHeight="1">
      <c r="A653" s="178"/>
      <c r="B653" s="78"/>
      <c r="C653" s="17"/>
      <c r="D653" s="17"/>
      <c r="E653" s="178"/>
      <c r="F653" s="17"/>
      <c r="G653" s="17"/>
      <c r="H653" s="17"/>
      <c r="I653" s="78"/>
      <c r="J653" s="179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178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35"/>
      <c r="AJ653" s="73"/>
      <c r="AK653" s="17"/>
      <c r="AL653" s="17"/>
      <c r="AM653" s="17"/>
      <c r="AN653" s="73"/>
      <c r="AO653" s="17"/>
      <c r="AP653" s="17"/>
      <c r="AQ653" s="17"/>
      <c r="AR653" s="17"/>
      <c r="AS653" s="17"/>
      <c r="AT653" s="17"/>
    </row>
    <row r="654" spans="1:46" ht="24" customHeight="1">
      <c r="A654" s="178"/>
      <c r="B654" s="78"/>
      <c r="C654" s="17"/>
      <c r="D654" s="17"/>
      <c r="E654" s="178"/>
      <c r="F654" s="17"/>
      <c r="G654" s="17"/>
      <c r="H654" s="17"/>
      <c r="I654" s="78"/>
      <c r="J654" s="179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178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35"/>
      <c r="AJ654" s="73"/>
      <c r="AK654" s="17"/>
      <c r="AL654" s="17"/>
      <c r="AM654" s="17"/>
      <c r="AN654" s="73"/>
      <c r="AO654" s="17"/>
      <c r="AP654" s="17"/>
      <c r="AQ654" s="17"/>
      <c r="AR654" s="17"/>
      <c r="AS654" s="17"/>
      <c r="AT654" s="17"/>
    </row>
    <row r="655" spans="1:46" ht="24" customHeight="1">
      <c r="A655" s="178"/>
      <c r="B655" s="78"/>
      <c r="C655" s="17"/>
      <c r="D655" s="17"/>
      <c r="E655" s="178"/>
      <c r="F655" s="17"/>
      <c r="G655" s="17"/>
      <c r="H655" s="17"/>
      <c r="I655" s="78"/>
      <c r="J655" s="179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178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35"/>
      <c r="AJ655" s="73"/>
      <c r="AK655" s="17"/>
      <c r="AL655" s="17"/>
      <c r="AM655" s="17"/>
      <c r="AN655" s="73"/>
      <c r="AO655" s="17"/>
      <c r="AP655" s="17"/>
      <c r="AQ655" s="17"/>
      <c r="AR655" s="17"/>
      <c r="AS655" s="17"/>
      <c r="AT655" s="17"/>
    </row>
    <row r="656" spans="1:46" ht="24" customHeight="1">
      <c r="A656" s="178"/>
      <c r="B656" s="78"/>
      <c r="C656" s="17"/>
      <c r="D656" s="17"/>
      <c r="E656" s="178"/>
      <c r="F656" s="17"/>
      <c r="G656" s="17"/>
      <c r="H656" s="17"/>
      <c r="I656" s="78"/>
      <c r="J656" s="179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178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35"/>
      <c r="AJ656" s="73"/>
      <c r="AK656" s="17"/>
      <c r="AL656" s="17"/>
      <c r="AM656" s="17"/>
      <c r="AN656" s="73"/>
      <c r="AO656" s="17"/>
      <c r="AP656" s="17"/>
      <c r="AQ656" s="17"/>
      <c r="AR656" s="17"/>
      <c r="AS656" s="17"/>
      <c r="AT656" s="17"/>
    </row>
    <row r="657" spans="1:46" ht="24" customHeight="1">
      <c r="A657" s="178"/>
      <c r="B657" s="78"/>
      <c r="C657" s="17"/>
      <c r="D657" s="17"/>
      <c r="E657" s="178"/>
      <c r="F657" s="17"/>
      <c r="G657" s="17"/>
      <c r="H657" s="17"/>
      <c r="I657" s="78"/>
      <c r="J657" s="179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178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35"/>
      <c r="AJ657" s="73"/>
      <c r="AK657" s="17"/>
      <c r="AL657" s="17"/>
      <c r="AM657" s="17"/>
      <c r="AN657" s="73"/>
      <c r="AO657" s="17"/>
      <c r="AP657" s="17"/>
      <c r="AQ657" s="17"/>
      <c r="AR657" s="17"/>
      <c r="AS657" s="17"/>
      <c r="AT657" s="17"/>
    </row>
    <row r="658" spans="1:46" ht="24" customHeight="1">
      <c r="A658" s="178"/>
      <c r="B658" s="78"/>
      <c r="C658" s="17"/>
      <c r="D658" s="17"/>
      <c r="E658" s="178"/>
      <c r="F658" s="17"/>
      <c r="G658" s="17"/>
      <c r="H658" s="17"/>
      <c r="I658" s="78"/>
      <c r="J658" s="179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178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35"/>
      <c r="AJ658" s="73"/>
      <c r="AK658" s="17"/>
      <c r="AL658" s="17"/>
      <c r="AM658" s="17"/>
      <c r="AN658" s="73"/>
      <c r="AO658" s="17"/>
      <c r="AP658" s="17"/>
      <c r="AQ658" s="17"/>
      <c r="AR658" s="17"/>
      <c r="AS658" s="17"/>
      <c r="AT658" s="17"/>
    </row>
    <row r="659" spans="1:46" ht="24" customHeight="1">
      <c r="A659" s="178"/>
      <c r="B659" s="78"/>
      <c r="C659" s="17"/>
      <c r="D659" s="17"/>
      <c r="E659" s="178"/>
      <c r="F659" s="17"/>
      <c r="G659" s="17"/>
      <c r="H659" s="17"/>
      <c r="I659" s="78"/>
      <c r="J659" s="179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178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35"/>
      <c r="AJ659" s="73"/>
      <c r="AK659" s="17"/>
      <c r="AL659" s="17"/>
      <c r="AM659" s="17"/>
      <c r="AN659" s="73"/>
      <c r="AO659" s="17"/>
      <c r="AP659" s="17"/>
      <c r="AQ659" s="17"/>
      <c r="AR659" s="17"/>
      <c r="AS659" s="17"/>
      <c r="AT659" s="17"/>
    </row>
    <row r="660" spans="1:46" ht="24" customHeight="1">
      <c r="A660" s="178"/>
      <c r="B660" s="78"/>
      <c r="C660" s="17"/>
      <c r="D660" s="17"/>
      <c r="E660" s="178"/>
      <c r="F660" s="17"/>
      <c r="G660" s="17"/>
      <c r="H660" s="17"/>
      <c r="I660" s="78"/>
      <c r="J660" s="179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178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35"/>
      <c r="AJ660" s="73"/>
      <c r="AK660" s="17"/>
      <c r="AL660" s="17"/>
      <c r="AM660" s="17"/>
      <c r="AN660" s="73"/>
      <c r="AO660" s="17"/>
      <c r="AP660" s="17"/>
      <c r="AQ660" s="17"/>
      <c r="AR660" s="17"/>
      <c r="AS660" s="17"/>
      <c r="AT660" s="17"/>
    </row>
    <row r="661" spans="1:46" ht="24" customHeight="1">
      <c r="A661" s="178"/>
      <c r="B661" s="78"/>
      <c r="C661" s="17"/>
      <c r="D661" s="17"/>
      <c r="E661" s="178"/>
      <c r="F661" s="17"/>
      <c r="G661" s="17"/>
      <c r="H661" s="17"/>
      <c r="I661" s="78"/>
      <c r="J661" s="179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178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35"/>
      <c r="AJ661" s="73"/>
      <c r="AK661" s="17"/>
      <c r="AL661" s="17"/>
      <c r="AM661" s="17"/>
      <c r="AN661" s="73"/>
      <c r="AO661" s="17"/>
      <c r="AP661" s="17"/>
      <c r="AQ661" s="17"/>
      <c r="AR661" s="17"/>
      <c r="AS661" s="17"/>
      <c r="AT661" s="17"/>
    </row>
    <row r="662" spans="1:46" ht="24" customHeight="1">
      <c r="A662" s="178"/>
      <c r="B662" s="78"/>
      <c r="C662" s="17"/>
      <c r="D662" s="17"/>
      <c r="E662" s="178"/>
      <c r="F662" s="17"/>
      <c r="G662" s="17"/>
      <c r="H662" s="17"/>
      <c r="I662" s="78"/>
      <c r="J662" s="179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178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35"/>
      <c r="AJ662" s="73"/>
      <c r="AK662" s="17"/>
      <c r="AL662" s="17"/>
      <c r="AM662" s="17"/>
      <c r="AN662" s="73"/>
      <c r="AO662" s="17"/>
      <c r="AP662" s="17"/>
      <c r="AQ662" s="17"/>
      <c r="AR662" s="17"/>
      <c r="AS662" s="17"/>
      <c r="AT662" s="17"/>
    </row>
    <row r="663" spans="1:46" ht="24" customHeight="1">
      <c r="A663" s="178"/>
      <c r="B663" s="78"/>
      <c r="C663" s="17"/>
      <c r="D663" s="17"/>
      <c r="E663" s="178"/>
      <c r="F663" s="17"/>
      <c r="G663" s="17"/>
      <c r="H663" s="17"/>
      <c r="I663" s="78"/>
      <c r="J663" s="179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178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35"/>
      <c r="AJ663" s="73"/>
      <c r="AK663" s="17"/>
      <c r="AL663" s="17"/>
      <c r="AM663" s="17"/>
      <c r="AN663" s="73"/>
      <c r="AO663" s="17"/>
      <c r="AP663" s="17"/>
      <c r="AQ663" s="17"/>
      <c r="AR663" s="17"/>
      <c r="AS663" s="17"/>
      <c r="AT663" s="17"/>
    </row>
    <row r="664" spans="1:46" ht="24" customHeight="1">
      <c r="A664" s="178"/>
      <c r="B664" s="78"/>
      <c r="C664" s="17"/>
      <c r="D664" s="17"/>
      <c r="E664" s="178"/>
      <c r="F664" s="17"/>
      <c r="G664" s="17"/>
      <c r="H664" s="17"/>
      <c r="I664" s="78"/>
      <c r="J664" s="179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178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35"/>
      <c r="AJ664" s="73"/>
      <c r="AK664" s="17"/>
      <c r="AL664" s="17"/>
      <c r="AM664" s="17"/>
      <c r="AN664" s="73"/>
      <c r="AO664" s="17"/>
      <c r="AP664" s="17"/>
      <c r="AQ664" s="17"/>
      <c r="AR664" s="17"/>
      <c r="AS664" s="17"/>
      <c r="AT664" s="17"/>
    </row>
    <row r="665" spans="1:46" ht="24" customHeight="1">
      <c r="A665" s="178"/>
      <c r="B665" s="78"/>
      <c r="C665" s="17"/>
      <c r="D665" s="17"/>
      <c r="E665" s="178"/>
      <c r="F665" s="17"/>
      <c r="G665" s="17"/>
      <c r="H665" s="17"/>
      <c r="I665" s="78"/>
      <c r="J665" s="179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178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35"/>
      <c r="AJ665" s="73"/>
      <c r="AK665" s="17"/>
      <c r="AL665" s="17"/>
      <c r="AM665" s="17"/>
      <c r="AN665" s="73"/>
      <c r="AO665" s="17"/>
      <c r="AP665" s="17"/>
      <c r="AQ665" s="17"/>
      <c r="AR665" s="17"/>
      <c r="AS665" s="17"/>
      <c r="AT665" s="17"/>
    </row>
    <row r="666" spans="1:46" ht="24" customHeight="1">
      <c r="A666" s="178"/>
      <c r="B666" s="78"/>
      <c r="C666" s="17"/>
      <c r="D666" s="17"/>
      <c r="E666" s="178"/>
      <c r="F666" s="17"/>
      <c r="G666" s="17"/>
      <c r="H666" s="17"/>
      <c r="I666" s="78"/>
      <c r="J666" s="179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178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35"/>
      <c r="AJ666" s="73"/>
      <c r="AK666" s="17"/>
      <c r="AL666" s="17"/>
      <c r="AM666" s="17"/>
      <c r="AN666" s="73"/>
      <c r="AO666" s="17"/>
      <c r="AP666" s="17"/>
      <c r="AQ666" s="17"/>
      <c r="AR666" s="17"/>
      <c r="AS666" s="17"/>
      <c r="AT666" s="17"/>
    </row>
    <row r="667" spans="1:46" ht="24" customHeight="1">
      <c r="A667" s="178"/>
      <c r="B667" s="78"/>
      <c r="C667" s="17"/>
      <c r="D667" s="17"/>
      <c r="E667" s="178"/>
      <c r="F667" s="17"/>
      <c r="G667" s="17"/>
      <c r="H667" s="17"/>
      <c r="I667" s="78"/>
      <c r="J667" s="179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178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35"/>
      <c r="AJ667" s="73"/>
      <c r="AK667" s="17"/>
      <c r="AL667" s="17"/>
      <c r="AM667" s="17"/>
      <c r="AN667" s="73"/>
      <c r="AO667" s="17"/>
      <c r="AP667" s="17"/>
      <c r="AQ667" s="17"/>
      <c r="AR667" s="17"/>
      <c r="AS667" s="17"/>
      <c r="AT667" s="17"/>
    </row>
    <row r="668" spans="1:46" ht="24" customHeight="1">
      <c r="A668" s="178"/>
      <c r="B668" s="78"/>
      <c r="C668" s="17"/>
      <c r="D668" s="17"/>
      <c r="E668" s="178"/>
      <c r="F668" s="17"/>
      <c r="G668" s="17"/>
      <c r="H668" s="17"/>
      <c r="I668" s="78"/>
      <c r="J668" s="179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178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35"/>
      <c r="AJ668" s="73"/>
      <c r="AK668" s="17"/>
      <c r="AL668" s="17"/>
      <c r="AM668" s="17"/>
      <c r="AN668" s="73"/>
      <c r="AO668" s="17"/>
      <c r="AP668" s="17"/>
      <c r="AQ668" s="17"/>
      <c r="AR668" s="17"/>
      <c r="AS668" s="17"/>
      <c r="AT668" s="17"/>
    </row>
    <row r="669" spans="1:46" ht="24" customHeight="1">
      <c r="A669" s="178"/>
      <c r="B669" s="78"/>
      <c r="C669" s="17"/>
      <c r="D669" s="17"/>
      <c r="E669" s="178"/>
      <c r="F669" s="17"/>
      <c r="G669" s="17"/>
      <c r="H669" s="17"/>
      <c r="I669" s="78"/>
      <c r="J669" s="179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178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35"/>
      <c r="AJ669" s="73"/>
      <c r="AK669" s="17"/>
      <c r="AL669" s="17"/>
      <c r="AM669" s="17"/>
      <c r="AN669" s="73"/>
      <c r="AO669" s="17"/>
      <c r="AP669" s="17"/>
      <c r="AQ669" s="17"/>
      <c r="AR669" s="17"/>
      <c r="AS669" s="17"/>
      <c r="AT669" s="17"/>
    </row>
    <row r="670" spans="1:46" ht="24" customHeight="1">
      <c r="A670" s="178"/>
      <c r="B670" s="78"/>
      <c r="C670" s="17"/>
      <c r="D670" s="17"/>
      <c r="E670" s="178"/>
      <c r="F670" s="17"/>
      <c r="G670" s="17"/>
      <c r="H670" s="17"/>
      <c r="I670" s="78"/>
      <c r="J670" s="179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178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35"/>
      <c r="AJ670" s="73"/>
      <c r="AK670" s="17"/>
      <c r="AL670" s="17"/>
      <c r="AM670" s="17"/>
      <c r="AN670" s="73"/>
      <c r="AO670" s="17"/>
      <c r="AP670" s="17"/>
      <c r="AQ670" s="17"/>
      <c r="AR670" s="17"/>
      <c r="AS670" s="17"/>
      <c r="AT670" s="17"/>
    </row>
    <row r="671" spans="1:46" ht="24" customHeight="1">
      <c r="A671" s="178"/>
      <c r="B671" s="78"/>
      <c r="C671" s="17"/>
      <c r="D671" s="17"/>
      <c r="E671" s="178"/>
      <c r="F671" s="17"/>
      <c r="G671" s="17"/>
      <c r="H671" s="17"/>
      <c r="I671" s="78"/>
      <c r="J671" s="179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178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35"/>
      <c r="AJ671" s="73"/>
      <c r="AK671" s="17"/>
      <c r="AL671" s="17"/>
      <c r="AM671" s="17"/>
      <c r="AN671" s="73"/>
      <c r="AO671" s="17"/>
      <c r="AP671" s="17"/>
      <c r="AQ671" s="17"/>
      <c r="AR671" s="17"/>
      <c r="AS671" s="17"/>
      <c r="AT671" s="17"/>
    </row>
    <row r="672" spans="1:46" ht="24" customHeight="1">
      <c r="A672" s="178"/>
      <c r="B672" s="78"/>
      <c r="C672" s="17"/>
      <c r="D672" s="17"/>
      <c r="E672" s="178"/>
      <c r="F672" s="17"/>
      <c r="G672" s="17"/>
      <c r="H672" s="17"/>
      <c r="I672" s="78"/>
      <c r="J672" s="179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178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35"/>
      <c r="AJ672" s="73"/>
      <c r="AK672" s="17"/>
      <c r="AL672" s="17"/>
      <c r="AM672" s="17"/>
      <c r="AN672" s="73"/>
      <c r="AO672" s="17"/>
      <c r="AP672" s="17"/>
      <c r="AQ672" s="17"/>
      <c r="AR672" s="17"/>
      <c r="AS672" s="17"/>
      <c r="AT672" s="17"/>
    </row>
    <row r="673" spans="1:46" ht="24" customHeight="1">
      <c r="A673" s="178"/>
      <c r="B673" s="78"/>
      <c r="C673" s="17"/>
      <c r="D673" s="17"/>
      <c r="E673" s="178"/>
      <c r="F673" s="17"/>
      <c r="G673" s="17"/>
      <c r="H673" s="17"/>
      <c r="I673" s="78"/>
      <c r="J673" s="179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178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35"/>
      <c r="AJ673" s="73"/>
      <c r="AK673" s="17"/>
      <c r="AL673" s="17"/>
      <c r="AM673" s="17"/>
      <c r="AN673" s="73"/>
      <c r="AO673" s="17"/>
      <c r="AP673" s="17"/>
      <c r="AQ673" s="17"/>
      <c r="AR673" s="17"/>
      <c r="AS673" s="17"/>
      <c r="AT673" s="17"/>
    </row>
    <row r="674" spans="1:46" ht="24" customHeight="1">
      <c r="A674" s="178"/>
      <c r="B674" s="78"/>
      <c r="C674" s="17"/>
      <c r="D674" s="17"/>
      <c r="E674" s="178"/>
      <c r="F674" s="17"/>
      <c r="G674" s="17"/>
      <c r="H674" s="17"/>
      <c r="I674" s="78"/>
      <c r="J674" s="179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178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35"/>
      <c r="AJ674" s="73"/>
      <c r="AK674" s="17"/>
      <c r="AL674" s="17"/>
      <c r="AM674" s="17"/>
      <c r="AN674" s="73"/>
      <c r="AO674" s="17"/>
      <c r="AP674" s="17"/>
      <c r="AQ674" s="17"/>
      <c r="AR674" s="17"/>
      <c r="AS674" s="17"/>
      <c r="AT674" s="17"/>
    </row>
    <row r="675" spans="1:46" ht="24" customHeight="1">
      <c r="A675" s="178"/>
      <c r="B675" s="78"/>
      <c r="C675" s="17"/>
      <c r="D675" s="17"/>
      <c r="E675" s="178"/>
      <c r="F675" s="17"/>
      <c r="G675" s="17"/>
      <c r="H675" s="17"/>
      <c r="I675" s="78"/>
      <c r="J675" s="179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178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35"/>
      <c r="AJ675" s="73"/>
      <c r="AK675" s="17"/>
      <c r="AL675" s="17"/>
      <c r="AM675" s="17"/>
      <c r="AN675" s="73"/>
      <c r="AO675" s="17"/>
      <c r="AP675" s="17"/>
      <c r="AQ675" s="17"/>
      <c r="AR675" s="17"/>
      <c r="AS675" s="17"/>
      <c r="AT675" s="17"/>
    </row>
    <row r="676" spans="1:46" ht="24" customHeight="1">
      <c r="A676" s="178"/>
      <c r="B676" s="78"/>
      <c r="C676" s="17"/>
      <c r="D676" s="17"/>
      <c r="E676" s="178"/>
      <c r="F676" s="17"/>
      <c r="G676" s="17"/>
      <c r="H676" s="17"/>
      <c r="I676" s="78"/>
      <c r="J676" s="179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178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35"/>
      <c r="AJ676" s="73"/>
      <c r="AK676" s="17"/>
      <c r="AL676" s="17"/>
      <c r="AM676" s="17"/>
      <c r="AN676" s="73"/>
      <c r="AO676" s="17"/>
      <c r="AP676" s="17"/>
      <c r="AQ676" s="17"/>
      <c r="AR676" s="17"/>
      <c r="AS676" s="17"/>
      <c r="AT676" s="17"/>
    </row>
    <row r="677" spans="1:46" ht="24" customHeight="1">
      <c r="A677" s="178"/>
      <c r="B677" s="78"/>
      <c r="C677" s="17"/>
      <c r="D677" s="17"/>
      <c r="E677" s="178"/>
      <c r="F677" s="17"/>
      <c r="G677" s="17"/>
      <c r="H677" s="17"/>
      <c r="I677" s="78"/>
      <c r="J677" s="179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178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35"/>
      <c r="AJ677" s="73"/>
      <c r="AK677" s="17"/>
      <c r="AL677" s="17"/>
      <c r="AM677" s="17"/>
      <c r="AN677" s="73"/>
      <c r="AO677" s="17"/>
      <c r="AP677" s="17"/>
      <c r="AQ677" s="17"/>
      <c r="AR677" s="17"/>
      <c r="AS677" s="17"/>
      <c r="AT677" s="17"/>
    </row>
    <row r="678" spans="1:46" ht="24" customHeight="1">
      <c r="A678" s="178"/>
      <c r="B678" s="78"/>
      <c r="C678" s="17"/>
      <c r="D678" s="17"/>
      <c r="E678" s="178"/>
      <c r="F678" s="17"/>
      <c r="G678" s="17"/>
      <c r="H678" s="17"/>
      <c r="I678" s="78"/>
      <c r="J678" s="179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178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35"/>
      <c r="AJ678" s="73"/>
      <c r="AK678" s="17"/>
      <c r="AL678" s="17"/>
      <c r="AM678" s="17"/>
      <c r="AN678" s="73"/>
      <c r="AO678" s="17"/>
      <c r="AP678" s="17"/>
      <c r="AQ678" s="17"/>
      <c r="AR678" s="17"/>
      <c r="AS678" s="17"/>
      <c r="AT678" s="17"/>
    </row>
    <row r="679" spans="1:46" ht="24" customHeight="1">
      <c r="A679" s="178"/>
      <c r="B679" s="78"/>
      <c r="C679" s="17"/>
      <c r="D679" s="17"/>
      <c r="E679" s="178"/>
      <c r="F679" s="17"/>
      <c r="G679" s="17"/>
      <c r="H679" s="17"/>
      <c r="I679" s="78"/>
      <c r="J679" s="179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178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35"/>
      <c r="AJ679" s="73"/>
      <c r="AK679" s="17"/>
      <c r="AL679" s="17"/>
      <c r="AM679" s="17"/>
      <c r="AN679" s="73"/>
      <c r="AO679" s="17"/>
      <c r="AP679" s="17"/>
      <c r="AQ679" s="17"/>
      <c r="AR679" s="17"/>
      <c r="AS679" s="17"/>
      <c r="AT679" s="17"/>
    </row>
    <row r="680" spans="1:46" ht="24" customHeight="1">
      <c r="A680" s="178"/>
      <c r="B680" s="78"/>
      <c r="C680" s="17"/>
      <c r="D680" s="17"/>
      <c r="E680" s="178"/>
      <c r="F680" s="17"/>
      <c r="G680" s="17"/>
      <c r="H680" s="17"/>
      <c r="I680" s="78"/>
      <c r="J680" s="179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178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35"/>
      <c r="AJ680" s="73"/>
      <c r="AK680" s="17"/>
      <c r="AL680" s="17"/>
      <c r="AM680" s="17"/>
      <c r="AN680" s="73"/>
      <c r="AO680" s="17"/>
      <c r="AP680" s="17"/>
      <c r="AQ680" s="17"/>
      <c r="AR680" s="17"/>
      <c r="AS680" s="17"/>
      <c r="AT680" s="17"/>
    </row>
    <row r="681" spans="1:46" ht="24" customHeight="1">
      <c r="A681" s="178"/>
      <c r="B681" s="78"/>
      <c r="C681" s="17"/>
      <c r="D681" s="17"/>
      <c r="E681" s="178"/>
      <c r="F681" s="17"/>
      <c r="G681" s="17"/>
      <c r="H681" s="17"/>
      <c r="I681" s="78"/>
      <c r="J681" s="179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178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35"/>
      <c r="AJ681" s="73"/>
      <c r="AK681" s="17"/>
      <c r="AL681" s="17"/>
      <c r="AM681" s="17"/>
      <c r="AN681" s="73"/>
      <c r="AO681" s="17"/>
      <c r="AP681" s="17"/>
      <c r="AQ681" s="17"/>
      <c r="AR681" s="17"/>
      <c r="AS681" s="17"/>
      <c r="AT681" s="17"/>
    </row>
    <row r="682" spans="1:46" ht="24" customHeight="1">
      <c r="A682" s="178"/>
      <c r="B682" s="78"/>
      <c r="C682" s="17"/>
      <c r="D682" s="17"/>
      <c r="E682" s="178"/>
      <c r="F682" s="17"/>
      <c r="G682" s="17"/>
      <c r="H682" s="17"/>
      <c r="I682" s="78"/>
      <c r="J682" s="179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178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35"/>
      <c r="AJ682" s="73"/>
      <c r="AK682" s="17"/>
      <c r="AL682" s="17"/>
      <c r="AM682" s="17"/>
      <c r="AN682" s="73"/>
      <c r="AO682" s="17"/>
      <c r="AP682" s="17"/>
      <c r="AQ682" s="17"/>
      <c r="AR682" s="17"/>
      <c r="AS682" s="17"/>
      <c r="AT682" s="17"/>
    </row>
    <row r="683" spans="1:46" ht="24" customHeight="1">
      <c r="A683" s="178"/>
      <c r="B683" s="78"/>
      <c r="C683" s="17"/>
      <c r="D683" s="17"/>
      <c r="E683" s="178"/>
      <c r="F683" s="17"/>
      <c r="G683" s="17"/>
      <c r="H683" s="17"/>
      <c r="I683" s="78"/>
      <c r="J683" s="179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178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35"/>
      <c r="AJ683" s="73"/>
      <c r="AK683" s="17"/>
      <c r="AL683" s="17"/>
      <c r="AM683" s="17"/>
      <c r="AN683" s="73"/>
      <c r="AO683" s="17"/>
      <c r="AP683" s="17"/>
      <c r="AQ683" s="17"/>
      <c r="AR683" s="17"/>
      <c r="AS683" s="17"/>
      <c r="AT683" s="17"/>
    </row>
    <row r="684" spans="1:46" ht="24" customHeight="1">
      <c r="A684" s="178"/>
      <c r="B684" s="78"/>
      <c r="C684" s="17"/>
      <c r="D684" s="17"/>
      <c r="E684" s="178"/>
      <c r="F684" s="17"/>
      <c r="G684" s="17"/>
      <c r="H684" s="17"/>
      <c r="I684" s="78"/>
      <c r="J684" s="179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178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35"/>
      <c r="AJ684" s="73"/>
      <c r="AK684" s="17"/>
      <c r="AL684" s="17"/>
      <c r="AM684" s="17"/>
      <c r="AN684" s="73"/>
      <c r="AO684" s="17"/>
      <c r="AP684" s="17"/>
      <c r="AQ684" s="17"/>
      <c r="AR684" s="17"/>
      <c r="AS684" s="17"/>
      <c r="AT684" s="17"/>
    </row>
    <row r="685" spans="1:46" ht="24" customHeight="1">
      <c r="A685" s="178"/>
      <c r="B685" s="78"/>
      <c r="C685" s="17"/>
      <c r="D685" s="17"/>
      <c r="E685" s="178"/>
      <c r="F685" s="17"/>
      <c r="G685" s="17"/>
      <c r="H685" s="17"/>
      <c r="I685" s="78"/>
      <c r="J685" s="179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178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35"/>
      <c r="AJ685" s="73"/>
      <c r="AK685" s="17"/>
      <c r="AL685" s="17"/>
      <c r="AM685" s="17"/>
      <c r="AN685" s="73"/>
      <c r="AO685" s="17"/>
      <c r="AP685" s="17"/>
      <c r="AQ685" s="17"/>
      <c r="AR685" s="17"/>
      <c r="AS685" s="17"/>
      <c r="AT685" s="17"/>
    </row>
    <row r="686" spans="1:46" ht="24" customHeight="1">
      <c r="A686" s="178"/>
      <c r="B686" s="78"/>
      <c r="C686" s="17"/>
      <c r="D686" s="17"/>
      <c r="E686" s="178"/>
      <c r="F686" s="17"/>
      <c r="G686" s="17"/>
      <c r="H686" s="17"/>
      <c r="I686" s="78"/>
      <c r="J686" s="179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178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35"/>
      <c r="AJ686" s="73"/>
      <c r="AK686" s="17"/>
      <c r="AL686" s="17"/>
      <c r="AM686" s="17"/>
      <c r="AN686" s="73"/>
      <c r="AO686" s="17"/>
      <c r="AP686" s="17"/>
      <c r="AQ686" s="17"/>
      <c r="AR686" s="17"/>
      <c r="AS686" s="17"/>
      <c r="AT686" s="17"/>
    </row>
    <row r="687" spans="1:46" ht="24" customHeight="1">
      <c r="A687" s="178"/>
      <c r="B687" s="78"/>
      <c r="C687" s="17"/>
      <c r="D687" s="17"/>
      <c r="E687" s="178"/>
      <c r="F687" s="17"/>
      <c r="G687" s="17"/>
      <c r="H687" s="17"/>
      <c r="I687" s="78"/>
      <c r="J687" s="179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178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35"/>
      <c r="AJ687" s="73"/>
      <c r="AK687" s="17"/>
      <c r="AL687" s="17"/>
      <c r="AM687" s="17"/>
      <c r="AN687" s="73"/>
      <c r="AO687" s="17"/>
      <c r="AP687" s="17"/>
      <c r="AQ687" s="17"/>
      <c r="AR687" s="17"/>
      <c r="AS687" s="17"/>
      <c r="AT687" s="17"/>
    </row>
    <row r="688" spans="1:46" ht="24" customHeight="1">
      <c r="A688" s="178"/>
      <c r="B688" s="78"/>
      <c r="C688" s="17"/>
      <c r="D688" s="17"/>
      <c r="E688" s="178"/>
      <c r="F688" s="17"/>
      <c r="G688" s="17"/>
      <c r="H688" s="17"/>
      <c r="I688" s="78"/>
      <c r="J688" s="179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178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35"/>
      <c r="AJ688" s="73"/>
      <c r="AK688" s="17"/>
      <c r="AL688" s="17"/>
      <c r="AM688" s="17"/>
      <c r="AN688" s="73"/>
      <c r="AO688" s="17"/>
      <c r="AP688" s="17"/>
      <c r="AQ688" s="17"/>
      <c r="AR688" s="17"/>
      <c r="AS688" s="17"/>
      <c r="AT688" s="17"/>
    </row>
    <row r="689" spans="1:46" ht="24" customHeight="1">
      <c r="A689" s="178"/>
      <c r="B689" s="78"/>
      <c r="C689" s="17"/>
      <c r="D689" s="17"/>
      <c r="E689" s="178"/>
      <c r="F689" s="17"/>
      <c r="G689" s="17"/>
      <c r="H689" s="17"/>
      <c r="I689" s="78"/>
      <c r="J689" s="179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178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35"/>
      <c r="AJ689" s="73"/>
      <c r="AK689" s="17"/>
      <c r="AL689" s="17"/>
      <c r="AM689" s="17"/>
      <c r="AN689" s="73"/>
      <c r="AO689" s="17"/>
      <c r="AP689" s="17"/>
      <c r="AQ689" s="17"/>
      <c r="AR689" s="17"/>
      <c r="AS689" s="17"/>
      <c r="AT689" s="17"/>
    </row>
    <row r="690" spans="1:46" ht="24" customHeight="1">
      <c r="A690" s="178"/>
      <c r="B690" s="78"/>
      <c r="C690" s="17"/>
      <c r="D690" s="17"/>
      <c r="E690" s="178"/>
      <c r="F690" s="17"/>
      <c r="G690" s="17"/>
      <c r="H690" s="17"/>
      <c r="I690" s="78"/>
      <c r="J690" s="179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178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35"/>
      <c r="AJ690" s="73"/>
      <c r="AK690" s="17"/>
      <c r="AL690" s="17"/>
      <c r="AM690" s="17"/>
      <c r="AN690" s="73"/>
      <c r="AO690" s="17"/>
      <c r="AP690" s="17"/>
      <c r="AQ690" s="17"/>
      <c r="AR690" s="17"/>
      <c r="AS690" s="17"/>
      <c r="AT690" s="17"/>
    </row>
    <row r="691" spans="1:46" ht="24" customHeight="1">
      <c r="A691" s="178"/>
      <c r="B691" s="78"/>
      <c r="C691" s="17"/>
      <c r="D691" s="17"/>
      <c r="E691" s="178"/>
      <c r="F691" s="17"/>
      <c r="G691" s="17"/>
      <c r="H691" s="17"/>
      <c r="I691" s="78"/>
      <c r="J691" s="179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178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35"/>
      <c r="AJ691" s="73"/>
      <c r="AK691" s="17"/>
      <c r="AL691" s="17"/>
      <c r="AM691" s="17"/>
      <c r="AN691" s="73"/>
      <c r="AO691" s="17"/>
      <c r="AP691" s="17"/>
      <c r="AQ691" s="17"/>
      <c r="AR691" s="17"/>
      <c r="AS691" s="17"/>
      <c r="AT691" s="17"/>
    </row>
    <row r="692" spans="1:46" ht="24" customHeight="1">
      <c r="A692" s="178"/>
      <c r="B692" s="78"/>
      <c r="C692" s="17"/>
      <c r="D692" s="17"/>
      <c r="E692" s="178"/>
      <c r="F692" s="17"/>
      <c r="G692" s="17"/>
      <c r="H692" s="17"/>
      <c r="I692" s="78"/>
      <c r="J692" s="179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178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35"/>
      <c r="AJ692" s="73"/>
      <c r="AK692" s="17"/>
      <c r="AL692" s="17"/>
      <c r="AM692" s="17"/>
      <c r="AN692" s="73"/>
      <c r="AO692" s="17"/>
      <c r="AP692" s="17"/>
      <c r="AQ692" s="17"/>
      <c r="AR692" s="17"/>
      <c r="AS692" s="17"/>
      <c r="AT692" s="17"/>
    </row>
    <row r="693" spans="1:46" ht="24" customHeight="1">
      <c r="A693" s="178"/>
      <c r="B693" s="78"/>
      <c r="C693" s="17"/>
      <c r="D693" s="17"/>
      <c r="E693" s="178"/>
      <c r="F693" s="17"/>
      <c r="G693" s="17"/>
      <c r="H693" s="17"/>
      <c r="I693" s="78"/>
      <c r="J693" s="179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178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35"/>
      <c r="AJ693" s="73"/>
      <c r="AK693" s="17"/>
      <c r="AL693" s="17"/>
      <c r="AM693" s="17"/>
      <c r="AN693" s="73"/>
      <c r="AO693" s="17"/>
      <c r="AP693" s="17"/>
      <c r="AQ693" s="17"/>
      <c r="AR693" s="17"/>
      <c r="AS693" s="17"/>
      <c r="AT693" s="17"/>
    </row>
    <row r="694" spans="1:46" ht="24" customHeight="1">
      <c r="A694" s="178"/>
      <c r="B694" s="78"/>
      <c r="C694" s="17"/>
      <c r="D694" s="17"/>
      <c r="E694" s="178"/>
      <c r="F694" s="17"/>
      <c r="G694" s="17"/>
      <c r="H694" s="17"/>
      <c r="I694" s="78"/>
      <c r="J694" s="179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178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35"/>
      <c r="AJ694" s="73"/>
      <c r="AK694" s="17"/>
      <c r="AL694" s="17"/>
      <c r="AM694" s="17"/>
      <c r="AN694" s="73"/>
      <c r="AO694" s="17"/>
      <c r="AP694" s="17"/>
      <c r="AQ694" s="17"/>
      <c r="AR694" s="17"/>
      <c r="AS694" s="17"/>
      <c r="AT694" s="17"/>
    </row>
    <row r="695" spans="1:46" ht="24" customHeight="1">
      <c r="A695" s="178"/>
      <c r="B695" s="78"/>
      <c r="C695" s="17"/>
      <c r="D695" s="17"/>
      <c r="E695" s="178"/>
      <c r="F695" s="17"/>
      <c r="G695" s="17"/>
      <c r="H695" s="17"/>
      <c r="I695" s="78"/>
      <c r="J695" s="179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178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35"/>
      <c r="AJ695" s="73"/>
      <c r="AK695" s="17"/>
      <c r="AL695" s="17"/>
      <c r="AM695" s="17"/>
      <c r="AN695" s="73"/>
      <c r="AO695" s="17"/>
      <c r="AP695" s="17"/>
      <c r="AQ695" s="17"/>
      <c r="AR695" s="17"/>
      <c r="AS695" s="17"/>
      <c r="AT695" s="17"/>
    </row>
    <row r="696" spans="1:46" ht="24" customHeight="1">
      <c r="A696" s="178"/>
      <c r="B696" s="78"/>
      <c r="C696" s="17"/>
      <c r="D696" s="17"/>
      <c r="E696" s="178"/>
      <c r="F696" s="17"/>
      <c r="G696" s="17"/>
      <c r="H696" s="17"/>
      <c r="I696" s="78"/>
      <c r="J696" s="179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178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35"/>
      <c r="AJ696" s="73"/>
      <c r="AK696" s="17"/>
      <c r="AL696" s="17"/>
      <c r="AM696" s="17"/>
      <c r="AN696" s="73"/>
      <c r="AO696" s="17"/>
      <c r="AP696" s="17"/>
      <c r="AQ696" s="17"/>
      <c r="AR696" s="17"/>
      <c r="AS696" s="17"/>
      <c r="AT696" s="17"/>
    </row>
    <row r="697" spans="1:46" ht="24" customHeight="1">
      <c r="A697" s="178"/>
      <c r="B697" s="78"/>
      <c r="C697" s="17"/>
      <c r="D697" s="17"/>
      <c r="E697" s="178"/>
      <c r="F697" s="17"/>
      <c r="G697" s="17"/>
      <c r="H697" s="17"/>
      <c r="I697" s="78"/>
      <c r="J697" s="179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178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35"/>
      <c r="AJ697" s="73"/>
      <c r="AK697" s="17"/>
      <c r="AL697" s="17"/>
      <c r="AM697" s="17"/>
      <c r="AN697" s="73"/>
      <c r="AO697" s="17"/>
      <c r="AP697" s="17"/>
      <c r="AQ697" s="17"/>
      <c r="AR697" s="17"/>
      <c r="AS697" s="17"/>
      <c r="AT697" s="17"/>
    </row>
    <row r="698" spans="1:46" ht="24" customHeight="1">
      <c r="A698" s="178"/>
      <c r="B698" s="78"/>
      <c r="C698" s="17"/>
      <c r="D698" s="17"/>
      <c r="E698" s="178"/>
      <c r="F698" s="17"/>
      <c r="G698" s="17"/>
      <c r="H698" s="17"/>
      <c r="I698" s="78"/>
      <c r="J698" s="179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178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35"/>
      <c r="AJ698" s="73"/>
      <c r="AK698" s="17"/>
      <c r="AL698" s="17"/>
      <c r="AM698" s="17"/>
      <c r="AN698" s="73"/>
      <c r="AO698" s="17"/>
      <c r="AP698" s="17"/>
      <c r="AQ698" s="17"/>
      <c r="AR698" s="17"/>
      <c r="AS698" s="17"/>
      <c r="AT698" s="17"/>
    </row>
    <row r="699" spans="1:46" ht="24" customHeight="1">
      <c r="A699" s="178"/>
      <c r="B699" s="78"/>
      <c r="C699" s="17"/>
      <c r="D699" s="17"/>
      <c r="E699" s="178"/>
      <c r="F699" s="17"/>
      <c r="G699" s="17"/>
      <c r="H699" s="17"/>
      <c r="I699" s="78"/>
      <c r="J699" s="179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178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35"/>
      <c r="AJ699" s="73"/>
      <c r="AK699" s="17"/>
      <c r="AL699" s="17"/>
      <c r="AM699" s="17"/>
      <c r="AN699" s="73"/>
      <c r="AO699" s="17"/>
      <c r="AP699" s="17"/>
      <c r="AQ699" s="17"/>
      <c r="AR699" s="17"/>
      <c r="AS699" s="17"/>
      <c r="AT699" s="17"/>
    </row>
    <row r="700" spans="1:46" ht="24" customHeight="1">
      <c r="A700" s="178"/>
      <c r="B700" s="78"/>
      <c r="C700" s="17"/>
      <c r="D700" s="17"/>
      <c r="E700" s="178"/>
      <c r="F700" s="17"/>
      <c r="G700" s="17"/>
      <c r="H700" s="17"/>
      <c r="I700" s="78"/>
      <c r="J700" s="179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178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35"/>
      <c r="AJ700" s="73"/>
      <c r="AK700" s="17"/>
      <c r="AL700" s="17"/>
      <c r="AM700" s="17"/>
      <c r="AN700" s="73"/>
      <c r="AO700" s="17"/>
      <c r="AP700" s="17"/>
      <c r="AQ700" s="17"/>
      <c r="AR700" s="17"/>
      <c r="AS700" s="17"/>
      <c r="AT700" s="17"/>
    </row>
    <row r="701" spans="1:46" ht="24" customHeight="1">
      <c r="A701" s="178"/>
      <c r="B701" s="78"/>
      <c r="C701" s="17"/>
      <c r="D701" s="17"/>
      <c r="E701" s="178"/>
      <c r="F701" s="17"/>
      <c r="G701" s="17"/>
      <c r="H701" s="17"/>
      <c r="I701" s="78"/>
      <c r="J701" s="179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178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35"/>
      <c r="AJ701" s="73"/>
      <c r="AK701" s="17"/>
      <c r="AL701" s="17"/>
      <c r="AM701" s="17"/>
      <c r="AN701" s="73"/>
      <c r="AO701" s="17"/>
      <c r="AP701" s="17"/>
      <c r="AQ701" s="17"/>
      <c r="AR701" s="17"/>
      <c r="AS701" s="17"/>
      <c r="AT701" s="17"/>
    </row>
    <row r="702" spans="1:46" ht="24" customHeight="1">
      <c r="A702" s="178"/>
      <c r="B702" s="78"/>
      <c r="C702" s="17"/>
      <c r="D702" s="17"/>
      <c r="E702" s="178"/>
      <c r="F702" s="17"/>
      <c r="G702" s="17"/>
      <c r="H702" s="17"/>
      <c r="I702" s="78"/>
      <c r="J702" s="179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178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35"/>
      <c r="AJ702" s="73"/>
      <c r="AK702" s="17"/>
      <c r="AL702" s="17"/>
      <c r="AM702" s="17"/>
      <c r="AN702" s="73"/>
      <c r="AO702" s="17"/>
      <c r="AP702" s="17"/>
      <c r="AQ702" s="17"/>
      <c r="AR702" s="17"/>
      <c r="AS702" s="17"/>
      <c r="AT702" s="17"/>
    </row>
    <row r="703" spans="1:46" ht="24" customHeight="1">
      <c r="A703" s="178"/>
      <c r="B703" s="78"/>
      <c r="C703" s="17"/>
      <c r="D703" s="17"/>
      <c r="E703" s="178"/>
      <c r="F703" s="17"/>
      <c r="G703" s="17"/>
      <c r="H703" s="17"/>
      <c r="I703" s="78"/>
      <c r="J703" s="179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178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35"/>
      <c r="AJ703" s="73"/>
      <c r="AK703" s="17"/>
      <c r="AL703" s="17"/>
      <c r="AM703" s="17"/>
      <c r="AN703" s="73"/>
      <c r="AO703" s="17"/>
      <c r="AP703" s="17"/>
      <c r="AQ703" s="17"/>
      <c r="AR703" s="17"/>
      <c r="AS703" s="17"/>
      <c r="AT703" s="17"/>
    </row>
    <row r="704" spans="1:46" ht="24" customHeight="1">
      <c r="A704" s="178"/>
      <c r="B704" s="78"/>
      <c r="C704" s="17"/>
      <c r="D704" s="17"/>
      <c r="E704" s="178"/>
      <c r="F704" s="17"/>
      <c r="G704" s="17"/>
      <c r="H704" s="17"/>
      <c r="I704" s="78"/>
      <c r="J704" s="179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178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35"/>
      <c r="AJ704" s="73"/>
      <c r="AK704" s="17"/>
      <c r="AL704" s="17"/>
      <c r="AM704" s="17"/>
      <c r="AN704" s="73"/>
      <c r="AO704" s="17"/>
      <c r="AP704" s="17"/>
      <c r="AQ704" s="17"/>
      <c r="AR704" s="17"/>
      <c r="AS704" s="17"/>
      <c r="AT704" s="17"/>
    </row>
    <row r="705" spans="1:46" ht="24" customHeight="1">
      <c r="A705" s="178"/>
      <c r="B705" s="78"/>
      <c r="C705" s="17"/>
      <c r="D705" s="17"/>
      <c r="E705" s="178"/>
      <c r="F705" s="17"/>
      <c r="G705" s="17"/>
      <c r="H705" s="17"/>
      <c r="I705" s="78"/>
      <c r="J705" s="179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178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35"/>
      <c r="AJ705" s="73"/>
      <c r="AK705" s="17"/>
      <c r="AL705" s="17"/>
      <c r="AM705" s="17"/>
      <c r="AN705" s="73"/>
      <c r="AO705" s="17"/>
      <c r="AP705" s="17"/>
      <c r="AQ705" s="17"/>
      <c r="AR705" s="17"/>
      <c r="AS705" s="17"/>
      <c r="AT705" s="17"/>
    </row>
    <row r="706" spans="1:46" ht="24" customHeight="1">
      <c r="A706" s="178"/>
      <c r="B706" s="78"/>
      <c r="C706" s="17"/>
      <c r="D706" s="17"/>
      <c r="E706" s="178"/>
      <c r="F706" s="17"/>
      <c r="G706" s="17"/>
      <c r="H706" s="17"/>
      <c r="I706" s="78"/>
      <c r="J706" s="179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178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35"/>
      <c r="AJ706" s="73"/>
      <c r="AK706" s="17"/>
      <c r="AL706" s="17"/>
      <c r="AM706" s="17"/>
      <c r="AN706" s="73"/>
      <c r="AO706" s="17"/>
      <c r="AP706" s="17"/>
      <c r="AQ706" s="17"/>
      <c r="AR706" s="17"/>
      <c r="AS706" s="17"/>
      <c r="AT706" s="17"/>
    </row>
    <row r="707" spans="1:46" ht="24" customHeight="1">
      <c r="A707" s="178"/>
      <c r="B707" s="78"/>
      <c r="C707" s="17"/>
      <c r="D707" s="17"/>
      <c r="E707" s="178"/>
      <c r="F707" s="17"/>
      <c r="G707" s="17"/>
      <c r="H707" s="17"/>
      <c r="I707" s="78"/>
      <c r="J707" s="179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178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35"/>
      <c r="AJ707" s="73"/>
      <c r="AK707" s="17"/>
      <c r="AL707" s="17"/>
      <c r="AM707" s="17"/>
      <c r="AN707" s="73"/>
      <c r="AO707" s="17"/>
      <c r="AP707" s="17"/>
      <c r="AQ707" s="17"/>
      <c r="AR707" s="17"/>
      <c r="AS707" s="17"/>
      <c r="AT707" s="17"/>
    </row>
    <row r="708" spans="1:46" ht="24" customHeight="1">
      <c r="A708" s="178"/>
      <c r="B708" s="78"/>
      <c r="C708" s="17"/>
      <c r="D708" s="17"/>
      <c r="E708" s="178"/>
      <c r="F708" s="17"/>
      <c r="G708" s="17"/>
      <c r="H708" s="17"/>
      <c r="I708" s="78"/>
      <c r="J708" s="179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178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35"/>
      <c r="AJ708" s="73"/>
      <c r="AK708" s="17"/>
      <c r="AL708" s="17"/>
      <c r="AM708" s="17"/>
      <c r="AN708" s="73"/>
      <c r="AO708" s="17"/>
      <c r="AP708" s="17"/>
      <c r="AQ708" s="17"/>
      <c r="AR708" s="17"/>
      <c r="AS708" s="17"/>
      <c r="AT708" s="17"/>
    </row>
    <row r="709" spans="1:46" ht="24" customHeight="1">
      <c r="A709" s="178"/>
      <c r="B709" s="78"/>
      <c r="C709" s="17"/>
      <c r="D709" s="17"/>
      <c r="E709" s="178"/>
      <c r="F709" s="17"/>
      <c r="G709" s="17"/>
      <c r="H709" s="17"/>
      <c r="I709" s="78"/>
      <c r="J709" s="179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178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35"/>
      <c r="AJ709" s="73"/>
      <c r="AK709" s="17"/>
      <c r="AL709" s="17"/>
      <c r="AM709" s="17"/>
      <c r="AN709" s="73"/>
      <c r="AO709" s="17"/>
      <c r="AP709" s="17"/>
      <c r="AQ709" s="17"/>
      <c r="AR709" s="17"/>
      <c r="AS709" s="17"/>
      <c r="AT709" s="17"/>
    </row>
    <row r="710" spans="1:46" ht="24" customHeight="1">
      <c r="A710" s="178"/>
      <c r="B710" s="78"/>
      <c r="C710" s="17"/>
      <c r="D710" s="17"/>
      <c r="E710" s="178"/>
      <c r="F710" s="17"/>
      <c r="G710" s="17"/>
      <c r="H710" s="17"/>
      <c r="I710" s="78"/>
      <c r="J710" s="179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178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35"/>
      <c r="AJ710" s="73"/>
      <c r="AK710" s="17"/>
      <c r="AL710" s="17"/>
      <c r="AM710" s="17"/>
      <c r="AN710" s="73"/>
      <c r="AO710" s="17"/>
      <c r="AP710" s="17"/>
      <c r="AQ710" s="17"/>
      <c r="AR710" s="17"/>
      <c r="AS710" s="17"/>
      <c r="AT710" s="17"/>
    </row>
    <row r="711" spans="1:46" ht="24" customHeight="1">
      <c r="A711" s="178"/>
      <c r="B711" s="78"/>
      <c r="C711" s="17"/>
      <c r="D711" s="17"/>
      <c r="E711" s="178"/>
      <c r="F711" s="17"/>
      <c r="G711" s="17"/>
      <c r="H711" s="17"/>
      <c r="I711" s="78"/>
      <c r="J711" s="179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178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35"/>
      <c r="AJ711" s="73"/>
      <c r="AK711" s="17"/>
      <c r="AL711" s="17"/>
      <c r="AM711" s="17"/>
      <c r="AN711" s="73"/>
      <c r="AO711" s="17"/>
      <c r="AP711" s="17"/>
      <c r="AQ711" s="17"/>
      <c r="AR711" s="17"/>
      <c r="AS711" s="17"/>
      <c r="AT711" s="17"/>
    </row>
    <row r="712" spans="1:46" ht="24" customHeight="1">
      <c r="A712" s="178"/>
      <c r="B712" s="78"/>
      <c r="C712" s="17"/>
      <c r="D712" s="17"/>
      <c r="E712" s="178"/>
      <c r="F712" s="17"/>
      <c r="G712" s="17"/>
      <c r="H712" s="17"/>
      <c r="I712" s="78"/>
      <c r="J712" s="179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178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35"/>
      <c r="AJ712" s="73"/>
      <c r="AK712" s="17"/>
      <c r="AL712" s="17"/>
      <c r="AM712" s="17"/>
      <c r="AN712" s="73"/>
      <c r="AO712" s="17"/>
      <c r="AP712" s="17"/>
      <c r="AQ712" s="17"/>
      <c r="AR712" s="17"/>
      <c r="AS712" s="17"/>
      <c r="AT712" s="17"/>
    </row>
    <row r="713" spans="1:46" ht="24" customHeight="1">
      <c r="A713" s="178"/>
      <c r="B713" s="78"/>
      <c r="C713" s="17"/>
      <c r="D713" s="17"/>
      <c r="E713" s="178"/>
      <c r="F713" s="17"/>
      <c r="G713" s="17"/>
      <c r="H713" s="17"/>
      <c r="I713" s="78"/>
      <c r="J713" s="179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178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35"/>
      <c r="AJ713" s="73"/>
      <c r="AK713" s="17"/>
      <c r="AL713" s="17"/>
      <c r="AM713" s="17"/>
      <c r="AN713" s="73"/>
      <c r="AO713" s="17"/>
      <c r="AP713" s="17"/>
      <c r="AQ713" s="17"/>
      <c r="AR713" s="17"/>
      <c r="AS713" s="17"/>
      <c r="AT713" s="17"/>
    </row>
    <row r="714" spans="1:46" ht="24" customHeight="1">
      <c r="A714" s="178"/>
      <c r="B714" s="78"/>
      <c r="C714" s="17"/>
      <c r="D714" s="17"/>
      <c r="E714" s="178"/>
      <c r="F714" s="17"/>
      <c r="G714" s="17"/>
      <c r="H714" s="17"/>
      <c r="I714" s="78"/>
      <c r="J714" s="179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178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35"/>
      <c r="AJ714" s="73"/>
      <c r="AK714" s="17"/>
      <c r="AL714" s="17"/>
      <c r="AM714" s="17"/>
      <c r="AN714" s="73"/>
      <c r="AO714" s="17"/>
      <c r="AP714" s="17"/>
      <c r="AQ714" s="17"/>
      <c r="AR714" s="17"/>
      <c r="AS714" s="17"/>
      <c r="AT714" s="17"/>
    </row>
    <row r="715" spans="1:46" ht="24" customHeight="1">
      <c r="A715" s="178"/>
      <c r="B715" s="78"/>
      <c r="C715" s="17"/>
      <c r="D715" s="17"/>
      <c r="E715" s="178"/>
      <c r="F715" s="17"/>
      <c r="G715" s="17"/>
      <c r="H715" s="17"/>
      <c r="I715" s="78"/>
      <c r="J715" s="179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178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35"/>
      <c r="AJ715" s="73"/>
      <c r="AK715" s="17"/>
      <c r="AL715" s="17"/>
      <c r="AM715" s="17"/>
      <c r="AN715" s="73"/>
      <c r="AO715" s="17"/>
      <c r="AP715" s="17"/>
      <c r="AQ715" s="17"/>
      <c r="AR715" s="17"/>
      <c r="AS715" s="17"/>
      <c r="AT715" s="17"/>
    </row>
    <row r="716" spans="1:46" ht="24" customHeight="1">
      <c r="A716" s="178"/>
      <c r="B716" s="78"/>
      <c r="C716" s="17"/>
      <c r="D716" s="17"/>
      <c r="E716" s="178"/>
      <c r="F716" s="17"/>
      <c r="G716" s="17"/>
      <c r="H716" s="17"/>
      <c r="I716" s="78"/>
      <c r="J716" s="179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178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35"/>
      <c r="AJ716" s="73"/>
      <c r="AK716" s="17"/>
      <c r="AL716" s="17"/>
      <c r="AM716" s="17"/>
      <c r="AN716" s="73"/>
      <c r="AO716" s="17"/>
      <c r="AP716" s="17"/>
      <c r="AQ716" s="17"/>
      <c r="AR716" s="17"/>
      <c r="AS716" s="17"/>
      <c r="AT716" s="17"/>
    </row>
    <row r="717" spans="1:46" ht="24" customHeight="1">
      <c r="A717" s="178"/>
      <c r="B717" s="78"/>
      <c r="C717" s="17"/>
      <c r="D717" s="17"/>
      <c r="E717" s="178"/>
      <c r="F717" s="17"/>
      <c r="G717" s="17"/>
      <c r="H717" s="17"/>
      <c r="I717" s="78"/>
      <c r="J717" s="179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178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35"/>
      <c r="AJ717" s="73"/>
      <c r="AK717" s="17"/>
      <c r="AL717" s="17"/>
      <c r="AM717" s="17"/>
      <c r="AN717" s="73"/>
      <c r="AO717" s="17"/>
      <c r="AP717" s="17"/>
      <c r="AQ717" s="17"/>
      <c r="AR717" s="17"/>
      <c r="AS717" s="17"/>
      <c r="AT717" s="17"/>
    </row>
    <row r="718" spans="1:46" ht="24" customHeight="1">
      <c r="A718" s="178"/>
      <c r="B718" s="78"/>
      <c r="C718" s="17"/>
      <c r="D718" s="17"/>
      <c r="E718" s="178"/>
      <c r="F718" s="17"/>
      <c r="G718" s="17"/>
      <c r="H718" s="17"/>
      <c r="I718" s="78"/>
      <c r="J718" s="179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178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35"/>
      <c r="AJ718" s="73"/>
      <c r="AK718" s="17"/>
      <c r="AL718" s="17"/>
      <c r="AM718" s="17"/>
      <c r="AN718" s="73"/>
      <c r="AO718" s="17"/>
      <c r="AP718" s="17"/>
      <c r="AQ718" s="17"/>
      <c r="AR718" s="17"/>
      <c r="AS718" s="17"/>
      <c r="AT718" s="17"/>
    </row>
    <row r="719" spans="1:46" ht="24" customHeight="1">
      <c r="A719" s="178"/>
      <c r="B719" s="78"/>
      <c r="C719" s="17"/>
      <c r="D719" s="17"/>
      <c r="E719" s="178"/>
      <c r="F719" s="17"/>
      <c r="G719" s="17"/>
      <c r="H719" s="17"/>
      <c r="I719" s="78"/>
      <c r="J719" s="179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178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35"/>
      <c r="AJ719" s="73"/>
      <c r="AK719" s="17"/>
      <c r="AL719" s="17"/>
      <c r="AM719" s="17"/>
      <c r="AN719" s="73"/>
      <c r="AO719" s="17"/>
      <c r="AP719" s="17"/>
      <c r="AQ719" s="17"/>
      <c r="AR719" s="17"/>
      <c r="AS719" s="17"/>
      <c r="AT719" s="17"/>
    </row>
    <row r="720" spans="1:46" ht="24" customHeight="1">
      <c r="A720" s="178"/>
      <c r="B720" s="78"/>
      <c r="C720" s="17"/>
      <c r="D720" s="17"/>
      <c r="E720" s="178"/>
      <c r="F720" s="17"/>
      <c r="G720" s="17"/>
      <c r="H720" s="17"/>
      <c r="I720" s="78"/>
      <c r="J720" s="179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178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35"/>
      <c r="AJ720" s="73"/>
      <c r="AK720" s="17"/>
      <c r="AL720" s="17"/>
      <c r="AM720" s="17"/>
      <c r="AN720" s="73"/>
      <c r="AO720" s="17"/>
      <c r="AP720" s="17"/>
      <c r="AQ720" s="17"/>
      <c r="AR720" s="17"/>
      <c r="AS720" s="17"/>
      <c r="AT720" s="17"/>
    </row>
    <row r="721" spans="1:46" ht="24" customHeight="1">
      <c r="A721" s="178"/>
      <c r="B721" s="78"/>
      <c r="C721" s="17"/>
      <c r="D721" s="17"/>
      <c r="E721" s="178"/>
      <c r="F721" s="17"/>
      <c r="G721" s="17"/>
      <c r="H721" s="17"/>
      <c r="I721" s="78"/>
      <c r="J721" s="179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178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35"/>
      <c r="AJ721" s="73"/>
      <c r="AK721" s="17"/>
      <c r="AL721" s="17"/>
      <c r="AM721" s="17"/>
      <c r="AN721" s="73"/>
      <c r="AO721" s="17"/>
      <c r="AP721" s="17"/>
      <c r="AQ721" s="17"/>
      <c r="AR721" s="17"/>
      <c r="AS721" s="17"/>
      <c r="AT721" s="17"/>
    </row>
    <row r="722" spans="1:46" ht="24" customHeight="1">
      <c r="A722" s="178"/>
      <c r="B722" s="78"/>
      <c r="C722" s="17"/>
      <c r="D722" s="17"/>
      <c r="E722" s="178"/>
      <c r="F722" s="17"/>
      <c r="G722" s="17"/>
      <c r="H722" s="17"/>
      <c r="I722" s="78"/>
      <c r="J722" s="179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178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35"/>
      <c r="AJ722" s="73"/>
      <c r="AK722" s="17"/>
      <c r="AL722" s="17"/>
      <c r="AM722" s="17"/>
      <c r="AN722" s="73"/>
      <c r="AO722" s="17"/>
      <c r="AP722" s="17"/>
      <c r="AQ722" s="17"/>
      <c r="AR722" s="17"/>
      <c r="AS722" s="17"/>
      <c r="AT722" s="17"/>
    </row>
    <row r="723" spans="1:46" ht="24" customHeight="1">
      <c r="A723" s="178"/>
      <c r="B723" s="78"/>
      <c r="C723" s="17"/>
      <c r="D723" s="17"/>
      <c r="E723" s="178"/>
      <c r="F723" s="17"/>
      <c r="G723" s="17"/>
      <c r="H723" s="17"/>
      <c r="I723" s="78"/>
      <c r="J723" s="179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178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35"/>
      <c r="AJ723" s="73"/>
      <c r="AK723" s="17"/>
      <c r="AL723" s="17"/>
      <c r="AM723" s="17"/>
      <c r="AN723" s="73"/>
      <c r="AO723" s="17"/>
      <c r="AP723" s="17"/>
      <c r="AQ723" s="17"/>
      <c r="AR723" s="17"/>
      <c r="AS723" s="17"/>
      <c r="AT723" s="17"/>
    </row>
    <row r="724" spans="1:46" ht="24" customHeight="1">
      <c r="A724" s="178"/>
      <c r="B724" s="78"/>
      <c r="C724" s="17"/>
      <c r="D724" s="17"/>
      <c r="E724" s="178"/>
      <c r="F724" s="17"/>
      <c r="G724" s="17"/>
      <c r="H724" s="17"/>
      <c r="I724" s="78"/>
      <c r="J724" s="179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178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35"/>
      <c r="AJ724" s="73"/>
      <c r="AK724" s="17"/>
      <c r="AL724" s="17"/>
      <c r="AM724" s="17"/>
      <c r="AN724" s="73"/>
      <c r="AO724" s="17"/>
      <c r="AP724" s="17"/>
      <c r="AQ724" s="17"/>
      <c r="AR724" s="17"/>
      <c r="AS724" s="17"/>
      <c r="AT724" s="17"/>
    </row>
    <row r="725" spans="1:46" ht="24" customHeight="1">
      <c r="A725" s="178"/>
      <c r="B725" s="78"/>
      <c r="C725" s="17"/>
      <c r="D725" s="17"/>
      <c r="E725" s="178"/>
      <c r="F725" s="17"/>
      <c r="G725" s="17"/>
      <c r="H725" s="17"/>
      <c r="I725" s="78"/>
      <c r="J725" s="179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178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35"/>
      <c r="AJ725" s="73"/>
      <c r="AK725" s="17"/>
      <c r="AL725" s="17"/>
      <c r="AM725" s="17"/>
      <c r="AN725" s="73"/>
      <c r="AO725" s="17"/>
      <c r="AP725" s="17"/>
      <c r="AQ725" s="17"/>
      <c r="AR725" s="17"/>
      <c r="AS725" s="17"/>
      <c r="AT725" s="17"/>
    </row>
    <row r="726" spans="1:46" ht="24" customHeight="1">
      <c r="A726" s="178"/>
      <c r="B726" s="78"/>
      <c r="C726" s="17"/>
      <c r="D726" s="17"/>
      <c r="E726" s="178"/>
      <c r="F726" s="17"/>
      <c r="G726" s="17"/>
      <c r="H726" s="17"/>
      <c r="I726" s="78"/>
      <c r="J726" s="179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178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35"/>
      <c r="AJ726" s="73"/>
      <c r="AK726" s="17"/>
      <c r="AL726" s="17"/>
      <c r="AM726" s="17"/>
      <c r="AN726" s="73"/>
      <c r="AO726" s="17"/>
      <c r="AP726" s="17"/>
      <c r="AQ726" s="17"/>
      <c r="AR726" s="17"/>
      <c r="AS726" s="17"/>
      <c r="AT726" s="17"/>
    </row>
    <row r="727" spans="1:46" ht="24" customHeight="1">
      <c r="A727" s="178"/>
      <c r="B727" s="78"/>
      <c r="C727" s="17"/>
      <c r="D727" s="17"/>
      <c r="E727" s="178"/>
      <c r="F727" s="17"/>
      <c r="G727" s="17"/>
      <c r="H727" s="17"/>
      <c r="I727" s="78"/>
      <c r="J727" s="179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178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35"/>
      <c r="AJ727" s="73"/>
      <c r="AK727" s="17"/>
      <c r="AL727" s="17"/>
      <c r="AM727" s="17"/>
      <c r="AN727" s="73"/>
      <c r="AO727" s="17"/>
      <c r="AP727" s="17"/>
      <c r="AQ727" s="17"/>
      <c r="AR727" s="17"/>
      <c r="AS727" s="17"/>
      <c r="AT727" s="17"/>
    </row>
    <row r="728" spans="1:46" ht="24" customHeight="1">
      <c r="A728" s="178"/>
      <c r="B728" s="78"/>
      <c r="C728" s="17"/>
      <c r="D728" s="17"/>
      <c r="E728" s="178"/>
      <c r="F728" s="17"/>
      <c r="G728" s="17"/>
      <c r="H728" s="17"/>
      <c r="I728" s="78"/>
      <c r="J728" s="179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178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35"/>
      <c r="AJ728" s="73"/>
      <c r="AK728" s="17"/>
      <c r="AL728" s="17"/>
      <c r="AM728" s="17"/>
      <c r="AN728" s="73"/>
      <c r="AO728" s="17"/>
      <c r="AP728" s="17"/>
      <c r="AQ728" s="17"/>
      <c r="AR728" s="17"/>
      <c r="AS728" s="17"/>
      <c r="AT728" s="17"/>
    </row>
    <row r="729" spans="1:46" ht="24" customHeight="1">
      <c r="A729" s="178"/>
      <c r="B729" s="78"/>
      <c r="C729" s="17"/>
      <c r="D729" s="17"/>
      <c r="E729" s="178"/>
      <c r="F729" s="17"/>
      <c r="G729" s="17"/>
      <c r="H729" s="17"/>
      <c r="I729" s="78"/>
      <c r="J729" s="179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178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35"/>
      <c r="AJ729" s="73"/>
      <c r="AK729" s="17"/>
      <c r="AL729" s="17"/>
      <c r="AM729" s="17"/>
      <c r="AN729" s="73"/>
      <c r="AO729" s="17"/>
      <c r="AP729" s="17"/>
      <c r="AQ729" s="17"/>
      <c r="AR729" s="17"/>
      <c r="AS729" s="17"/>
      <c r="AT729" s="17"/>
    </row>
    <row r="730" spans="1:46" ht="24" customHeight="1">
      <c r="A730" s="178"/>
      <c r="B730" s="78"/>
      <c r="C730" s="17"/>
      <c r="D730" s="17"/>
      <c r="E730" s="178"/>
      <c r="F730" s="17"/>
      <c r="G730" s="17"/>
      <c r="H730" s="17"/>
      <c r="I730" s="78"/>
      <c r="J730" s="179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178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35"/>
      <c r="AJ730" s="73"/>
      <c r="AK730" s="17"/>
      <c r="AL730" s="17"/>
      <c r="AM730" s="17"/>
      <c r="AN730" s="73"/>
      <c r="AO730" s="17"/>
      <c r="AP730" s="17"/>
      <c r="AQ730" s="17"/>
      <c r="AR730" s="17"/>
      <c r="AS730" s="17"/>
      <c r="AT730" s="17"/>
    </row>
    <row r="731" spans="1:46" ht="24" customHeight="1">
      <c r="A731" s="178"/>
      <c r="B731" s="78"/>
      <c r="C731" s="17"/>
      <c r="D731" s="17"/>
      <c r="E731" s="178"/>
      <c r="F731" s="17"/>
      <c r="G731" s="17"/>
      <c r="H731" s="17"/>
      <c r="I731" s="78"/>
      <c r="J731" s="179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178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35"/>
      <c r="AJ731" s="73"/>
      <c r="AK731" s="17"/>
      <c r="AL731" s="17"/>
      <c r="AM731" s="17"/>
      <c r="AN731" s="73"/>
      <c r="AO731" s="17"/>
      <c r="AP731" s="17"/>
      <c r="AQ731" s="17"/>
      <c r="AR731" s="17"/>
      <c r="AS731" s="17"/>
      <c r="AT731" s="17"/>
    </row>
    <row r="732" spans="1:46" ht="24" customHeight="1">
      <c r="A732" s="178"/>
      <c r="B732" s="78"/>
      <c r="C732" s="17"/>
      <c r="D732" s="17"/>
      <c r="E732" s="178"/>
      <c r="F732" s="17"/>
      <c r="G732" s="17"/>
      <c r="H732" s="17"/>
      <c r="I732" s="78"/>
      <c r="J732" s="179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178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35"/>
      <c r="AJ732" s="73"/>
      <c r="AK732" s="17"/>
      <c r="AL732" s="17"/>
      <c r="AM732" s="17"/>
      <c r="AN732" s="73"/>
      <c r="AO732" s="17"/>
      <c r="AP732" s="17"/>
      <c r="AQ732" s="17"/>
      <c r="AR732" s="17"/>
      <c r="AS732" s="17"/>
      <c r="AT732" s="17"/>
    </row>
    <row r="733" spans="1:46" ht="24" customHeight="1">
      <c r="A733" s="178"/>
      <c r="B733" s="78"/>
      <c r="C733" s="17"/>
      <c r="D733" s="17"/>
      <c r="E733" s="178"/>
      <c r="F733" s="17"/>
      <c r="G733" s="17"/>
      <c r="H733" s="17"/>
      <c r="I733" s="78"/>
      <c r="J733" s="179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178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35"/>
      <c r="AJ733" s="73"/>
      <c r="AK733" s="17"/>
      <c r="AL733" s="17"/>
      <c r="AM733" s="17"/>
      <c r="AN733" s="73"/>
      <c r="AO733" s="17"/>
      <c r="AP733" s="17"/>
      <c r="AQ733" s="17"/>
      <c r="AR733" s="17"/>
      <c r="AS733" s="17"/>
      <c r="AT733" s="17"/>
    </row>
    <row r="734" spans="1:46" ht="24" customHeight="1">
      <c r="A734" s="178"/>
      <c r="B734" s="78"/>
      <c r="C734" s="17"/>
      <c r="D734" s="17"/>
      <c r="E734" s="178"/>
      <c r="F734" s="17"/>
      <c r="G734" s="17"/>
      <c r="H734" s="17"/>
      <c r="I734" s="78"/>
      <c r="J734" s="179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178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35"/>
      <c r="AJ734" s="73"/>
      <c r="AK734" s="17"/>
      <c r="AL734" s="17"/>
      <c r="AM734" s="17"/>
      <c r="AN734" s="73"/>
      <c r="AO734" s="17"/>
      <c r="AP734" s="17"/>
      <c r="AQ734" s="17"/>
      <c r="AR734" s="17"/>
      <c r="AS734" s="17"/>
      <c r="AT734" s="17"/>
    </row>
    <row r="735" spans="1:46" ht="24" customHeight="1">
      <c r="A735" s="178"/>
      <c r="B735" s="78"/>
      <c r="C735" s="17"/>
      <c r="D735" s="17"/>
      <c r="E735" s="178"/>
      <c r="F735" s="17"/>
      <c r="G735" s="17"/>
      <c r="H735" s="17"/>
      <c r="I735" s="78"/>
      <c r="J735" s="179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178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35"/>
      <c r="AJ735" s="73"/>
      <c r="AK735" s="17"/>
      <c r="AL735" s="17"/>
      <c r="AM735" s="17"/>
      <c r="AN735" s="73"/>
      <c r="AO735" s="17"/>
      <c r="AP735" s="17"/>
      <c r="AQ735" s="17"/>
      <c r="AR735" s="17"/>
      <c r="AS735" s="17"/>
      <c r="AT735" s="17"/>
    </row>
    <row r="736" spans="1:46" ht="24" customHeight="1">
      <c r="A736" s="178"/>
      <c r="B736" s="78"/>
      <c r="C736" s="17"/>
      <c r="D736" s="17"/>
      <c r="E736" s="178"/>
      <c r="F736" s="17"/>
      <c r="G736" s="17"/>
      <c r="H736" s="17"/>
      <c r="I736" s="78"/>
      <c r="J736" s="179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178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35"/>
      <c r="AJ736" s="73"/>
      <c r="AK736" s="17"/>
      <c r="AL736" s="17"/>
      <c r="AM736" s="17"/>
      <c r="AN736" s="73"/>
      <c r="AO736" s="17"/>
      <c r="AP736" s="17"/>
      <c r="AQ736" s="17"/>
      <c r="AR736" s="17"/>
      <c r="AS736" s="17"/>
      <c r="AT736" s="17"/>
    </row>
    <row r="737" spans="1:46" ht="24" customHeight="1">
      <c r="A737" s="178"/>
      <c r="B737" s="78"/>
      <c r="C737" s="17"/>
      <c r="D737" s="17"/>
      <c r="E737" s="178"/>
      <c r="F737" s="17"/>
      <c r="G737" s="17"/>
      <c r="H737" s="17"/>
      <c r="I737" s="78"/>
      <c r="J737" s="179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178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35"/>
      <c r="AJ737" s="73"/>
      <c r="AK737" s="17"/>
      <c r="AL737" s="17"/>
      <c r="AM737" s="17"/>
      <c r="AN737" s="73"/>
      <c r="AO737" s="17"/>
      <c r="AP737" s="17"/>
      <c r="AQ737" s="17"/>
      <c r="AR737" s="17"/>
      <c r="AS737" s="17"/>
      <c r="AT737" s="17"/>
    </row>
    <row r="738" spans="1:46" ht="24" customHeight="1">
      <c r="A738" s="178"/>
      <c r="B738" s="78"/>
      <c r="C738" s="17"/>
      <c r="D738" s="17"/>
      <c r="E738" s="178"/>
      <c r="F738" s="17"/>
      <c r="G738" s="17"/>
      <c r="H738" s="17"/>
      <c r="I738" s="78"/>
      <c r="J738" s="179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178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35"/>
      <c r="AJ738" s="73"/>
      <c r="AK738" s="17"/>
      <c r="AL738" s="17"/>
      <c r="AM738" s="17"/>
      <c r="AN738" s="73"/>
      <c r="AO738" s="17"/>
      <c r="AP738" s="17"/>
      <c r="AQ738" s="17"/>
      <c r="AR738" s="17"/>
      <c r="AS738" s="17"/>
      <c r="AT738" s="17"/>
    </row>
    <row r="739" spans="1:46" ht="24" customHeight="1">
      <c r="A739" s="178"/>
      <c r="B739" s="78"/>
      <c r="C739" s="17"/>
      <c r="D739" s="17"/>
      <c r="E739" s="178"/>
      <c r="F739" s="17"/>
      <c r="G739" s="17"/>
      <c r="H739" s="17"/>
      <c r="I739" s="78"/>
      <c r="J739" s="179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178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35"/>
      <c r="AJ739" s="73"/>
      <c r="AK739" s="17"/>
      <c r="AL739" s="17"/>
      <c r="AM739" s="17"/>
      <c r="AN739" s="73"/>
      <c r="AO739" s="17"/>
      <c r="AP739" s="17"/>
      <c r="AQ739" s="17"/>
      <c r="AR739" s="17"/>
      <c r="AS739" s="17"/>
      <c r="AT739" s="17"/>
    </row>
    <row r="740" spans="1:46" ht="24" customHeight="1">
      <c r="A740" s="178"/>
      <c r="B740" s="78"/>
      <c r="C740" s="17"/>
      <c r="D740" s="17"/>
      <c r="E740" s="178"/>
      <c r="F740" s="17"/>
      <c r="G740" s="17"/>
      <c r="H740" s="17"/>
      <c r="I740" s="78"/>
      <c r="J740" s="179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178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35"/>
      <c r="AJ740" s="73"/>
      <c r="AK740" s="17"/>
      <c r="AL740" s="17"/>
      <c r="AM740" s="17"/>
      <c r="AN740" s="73"/>
      <c r="AO740" s="17"/>
      <c r="AP740" s="17"/>
      <c r="AQ740" s="17"/>
      <c r="AR740" s="17"/>
      <c r="AS740" s="17"/>
      <c r="AT740" s="17"/>
    </row>
    <row r="741" spans="1:46" ht="24" customHeight="1">
      <c r="A741" s="178"/>
      <c r="B741" s="78"/>
      <c r="C741" s="17"/>
      <c r="D741" s="17"/>
      <c r="E741" s="178"/>
      <c r="F741" s="17"/>
      <c r="G741" s="17"/>
      <c r="H741" s="17"/>
      <c r="I741" s="78"/>
      <c r="J741" s="179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178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35"/>
      <c r="AJ741" s="73"/>
      <c r="AK741" s="17"/>
      <c r="AL741" s="17"/>
      <c r="AM741" s="17"/>
      <c r="AN741" s="73"/>
      <c r="AO741" s="17"/>
      <c r="AP741" s="17"/>
      <c r="AQ741" s="17"/>
      <c r="AR741" s="17"/>
      <c r="AS741" s="17"/>
      <c r="AT741" s="17"/>
    </row>
    <row r="742" spans="1:46" ht="24" customHeight="1">
      <c r="A742" s="178"/>
      <c r="B742" s="78"/>
      <c r="C742" s="17"/>
      <c r="D742" s="17"/>
      <c r="E742" s="178"/>
      <c r="F742" s="17"/>
      <c r="G742" s="17"/>
      <c r="H742" s="17"/>
      <c r="I742" s="78"/>
      <c r="J742" s="179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178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35"/>
      <c r="AJ742" s="73"/>
      <c r="AK742" s="17"/>
      <c r="AL742" s="17"/>
      <c r="AM742" s="17"/>
      <c r="AN742" s="73"/>
      <c r="AO742" s="17"/>
      <c r="AP742" s="17"/>
      <c r="AQ742" s="17"/>
      <c r="AR742" s="17"/>
      <c r="AS742" s="17"/>
      <c r="AT742" s="17"/>
    </row>
    <row r="743" spans="1:46" ht="24" customHeight="1">
      <c r="A743" s="178"/>
      <c r="B743" s="78"/>
      <c r="C743" s="17"/>
      <c r="D743" s="17"/>
      <c r="E743" s="178"/>
      <c r="F743" s="17"/>
      <c r="G743" s="17"/>
      <c r="H743" s="17"/>
      <c r="I743" s="78"/>
      <c r="J743" s="179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178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35"/>
      <c r="AJ743" s="73"/>
      <c r="AK743" s="17"/>
      <c r="AL743" s="17"/>
      <c r="AM743" s="17"/>
      <c r="AN743" s="73"/>
      <c r="AO743" s="17"/>
      <c r="AP743" s="17"/>
      <c r="AQ743" s="17"/>
      <c r="AR743" s="17"/>
      <c r="AS743" s="17"/>
      <c r="AT743" s="17"/>
    </row>
    <row r="744" spans="1:46" ht="24" customHeight="1">
      <c r="A744" s="178"/>
      <c r="B744" s="78"/>
      <c r="C744" s="17"/>
      <c r="D744" s="17"/>
      <c r="E744" s="178"/>
      <c r="F744" s="17"/>
      <c r="G744" s="17"/>
      <c r="H744" s="17"/>
      <c r="I744" s="78"/>
      <c r="J744" s="179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178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35"/>
      <c r="AJ744" s="73"/>
      <c r="AK744" s="17"/>
      <c r="AL744" s="17"/>
      <c r="AM744" s="17"/>
      <c r="AN744" s="73"/>
      <c r="AO744" s="17"/>
      <c r="AP744" s="17"/>
      <c r="AQ744" s="17"/>
      <c r="AR744" s="17"/>
      <c r="AS744" s="17"/>
      <c r="AT744" s="17"/>
    </row>
    <row r="745" spans="1:46" ht="24" customHeight="1">
      <c r="A745" s="178"/>
      <c r="B745" s="78"/>
      <c r="C745" s="17"/>
      <c r="D745" s="17"/>
      <c r="E745" s="178"/>
      <c r="F745" s="17"/>
      <c r="G745" s="17"/>
      <c r="H745" s="17"/>
      <c r="I745" s="78"/>
      <c r="J745" s="179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178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35"/>
      <c r="AJ745" s="73"/>
      <c r="AK745" s="17"/>
      <c r="AL745" s="17"/>
      <c r="AM745" s="17"/>
      <c r="AN745" s="73"/>
      <c r="AO745" s="17"/>
      <c r="AP745" s="17"/>
      <c r="AQ745" s="17"/>
      <c r="AR745" s="17"/>
      <c r="AS745" s="17"/>
      <c r="AT745" s="17"/>
    </row>
    <row r="746" spans="1:46" ht="24" customHeight="1">
      <c r="A746" s="178"/>
      <c r="B746" s="78"/>
      <c r="C746" s="17"/>
      <c r="D746" s="17"/>
      <c r="E746" s="178"/>
      <c r="F746" s="17"/>
      <c r="G746" s="17"/>
      <c r="H746" s="17"/>
      <c r="I746" s="78"/>
      <c r="J746" s="179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178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35"/>
      <c r="AJ746" s="73"/>
      <c r="AK746" s="17"/>
      <c r="AL746" s="17"/>
      <c r="AM746" s="17"/>
      <c r="AN746" s="73"/>
      <c r="AO746" s="17"/>
      <c r="AP746" s="17"/>
      <c r="AQ746" s="17"/>
      <c r="AR746" s="17"/>
      <c r="AS746" s="17"/>
      <c r="AT746" s="17"/>
    </row>
    <row r="747" spans="1:46" ht="24" customHeight="1">
      <c r="A747" s="178"/>
      <c r="B747" s="78"/>
      <c r="C747" s="17"/>
      <c r="D747" s="17"/>
      <c r="E747" s="178"/>
      <c r="F747" s="17"/>
      <c r="G747" s="17"/>
      <c r="H747" s="17"/>
      <c r="I747" s="78"/>
      <c r="J747" s="179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178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35"/>
      <c r="AJ747" s="73"/>
      <c r="AK747" s="17"/>
      <c r="AL747" s="17"/>
      <c r="AM747" s="17"/>
      <c r="AN747" s="73"/>
      <c r="AO747" s="17"/>
      <c r="AP747" s="17"/>
      <c r="AQ747" s="17"/>
      <c r="AR747" s="17"/>
      <c r="AS747" s="17"/>
      <c r="AT747" s="17"/>
    </row>
    <row r="748" spans="1:46" ht="24" customHeight="1">
      <c r="A748" s="178"/>
      <c r="B748" s="78"/>
      <c r="C748" s="17"/>
      <c r="D748" s="17"/>
      <c r="E748" s="178"/>
      <c r="F748" s="17"/>
      <c r="G748" s="17"/>
      <c r="H748" s="17"/>
      <c r="I748" s="78"/>
      <c r="J748" s="179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178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35"/>
      <c r="AJ748" s="73"/>
      <c r="AK748" s="17"/>
      <c r="AL748" s="17"/>
      <c r="AM748" s="17"/>
      <c r="AN748" s="73"/>
      <c r="AO748" s="17"/>
      <c r="AP748" s="17"/>
      <c r="AQ748" s="17"/>
      <c r="AR748" s="17"/>
      <c r="AS748" s="17"/>
      <c r="AT748" s="17"/>
    </row>
    <row r="749" spans="1:46" ht="24" customHeight="1">
      <c r="A749" s="178"/>
      <c r="B749" s="78"/>
      <c r="C749" s="17"/>
      <c r="D749" s="17"/>
      <c r="E749" s="178"/>
      <c r="F749" s="17"/>
      <c r="G749" s="17"/>
      <c r="H749" s="17"/>
      <c r="I749" s="78"/>
      <c r="J749" s="179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178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35"/>
      <c r="AJ749" s="73"/>
      <c r="AK749" s="17"/>
      <c r="AL749" s="17"/>
      <c r="AM749" s="17"/>
      <c r="AN749" s="73"/>
      <c r="AO749" s="17"/>
      <c r="AP749" s="17"/>
      <c r="AQ749" s="17"/>
      <c r="AR749" s="17"/>
      <c r="AS749" s="17"/>
      <c r="AT749" s="17"/>
    </row>
    <row r="750" spans="1:46" ht="24" customHeight="1">
      <c r="A750" s="178"/>
      <c r="B750" s="78"/>
      <c r="C750" s="17"/>
      <c r="D750" s="17"/>
      <c r="E750" s="178"/>
      <c r="F750" s="17"/>
      <c r="G750" s="17"/>
      <c r="H750" s="17"/>
      <c r="I750" s="78"/>
      <c r="J750" s="179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178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35"/>
      <c r="AJ750" s="73"/>
      <c r="AK750" s="17"/>
      <c r="AL750" s="17"/>
      <c r="AM750" s="17"/>
      <c r="AN750" s="73"/>
      <c r="AO750" s="17"/>
      <c r="AP750" s="17"/>
      <c r="AQ750" s="17"/>
      <c r="AR750" s="17"/>
      <c r="AS750" s="17"/>
      <c r="AT750" s="17"/>
    </row>
    <row r="751" spans="1:46" ht="24" customHeight="1">
      <c r="A751" s="178"/>
      <c r="B751" s="78"/>
      <c r="C751" s="17"/>
      <c r="D751" s="17"/>
      <c r="E751" s="178"/>
      <c r="F751" s="17"/>
      <c r="G751" s="17"/>
      <c r="H751" s="17"/>
      <c r="I751" s="78"/>
      <c r="J751" s="179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178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35"/>
      <c r="AJ751" s="73"/>
      <c r="AK751" s="17"/>
      <c r="AL751" s="17"/>
      <c r="AM751" s="17"/>
      <c r="AN751" s="73"/>
      <c r="AO751" s="17"/>
      <c r="AP751" s="17"/>
      <c r="AQ751" s="17"/>
      <c r="AR751" s="17"/>
      <c r="AS751" s="17"/>
      <c r="AT751" s="17"/>
    </row>
    <row r="752" spans="1:46" ht="24" customHeight="1">
      <c r="A752" s="178"/>
      <c r="B752" s="78"/>
      <c r="C752" s="17"/>
      <c r="D752" s="17"/>
      <c r="E752" s="178"/>
      <c r="F752" s="17"/>
      <c r="G752" s="17"/>
      <c r="H752" s="17"/>
      <c r="I752" s="78"/>
      <c r="J752" s="179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178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35"/>
      <c r="AJ752" s="73"/>
      <c r="AK752" s="17"/>
      <c r="AL752" s="17"/>
      <c r="AM752" s="17"/>
      <c r="AN752" s="73"/>
      <c r="AO752" s="17"/>
      <c r="AP752" s="17"/>
      <c r="AQ752" s="17"/>
      <c r="AR752" s="17"/>
      <c r="AS752" s="17"/>
      <c r="AT752" s="17"/>
    </row>
    <row r="753" spans="1:46" ht="24" customHeight="1">
      <c r="A753" s="178"/>
      <c r="B753" s="78"/>
      <c r="C753" s="17"/>
      <c r="D753" s="17"/>
      <c r="E753" s="178"/>
      <c r="F753" s="17"/>
      <c r="G753" s="17"/>
      <c r="H753" s="17"/>
      <c r="I753" s="78"/>
      <c r="J753" s="179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178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35"/>
      <c r="AJ753" s="73"/>
      <c r="AK753" s="17"/>
      <c r="AL753" s="17"/>
      <c r="AM753" s="17"/>
      <c r="AN753" s="73"/>
      <c r="AO753" s="17"/>
      <c r="AP753" s="17"/>
      <c r="AQ753" s="17"/>
      <c r="AR753" s="17"/>
      <c r="AS753" s="17"/>
      <c r="AT753" s="17"/>
    </row>
    <row r="754" spans="1:46" ht="24" customHeight="1">
      <c r="A754" s="178"/>
      <c r="B754" s="78"/>
      <c r="C754" s="17"/>
      <c r="D754" s="17"/>
      <c r="E754" s="178"/>
      <c r="F754" s="17"/>
      <c r="G754" s="17"/>
      <c r="H754" s="17"/>
      <c r="I754" s="78"/>
      <c r="J754" s="179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178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35"/>
      <c r="AJ754" s="73"/>
      <c r="AK754" s="17"/>
      <c r="AL754" s="17"/>
      <c r="AM754" s="17"/>
      <c r="AN754" s="73"/>
      <c r="AO754" s="17"/>
      <c r="AP754" s="17"/>
      <c r="AQ754" s="17"/>
      <c r="AR754" s="17"/>
      <c r="AS754" s="17"/>
      <c r="AT754" s="17"/>
    </row>
    <row r="755" spans="1:46" ht="24" customHeight="1">
      <c r="A755" s="178"/>
      <c r="B755" s="78"/>
      <c r="C755" s="17"/>
      <c r="D755" s="17"/>
      <c r="E755" s="178"/>
      <c r="F755" s="17"/>
      <c r="G755" s="17"/>
      <c r="H755" s="17"/>
      <c r="I755" s="78"/>
      <c r="J755" s="179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178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35"/>
      <c r="AJ755" s="73"/>
      <c r="AK755" s="17"/>
      <c r="AL755" s="17"/>
      <c r="AM755" s="17"/>
      <c r="AN755" s="73"/>
      <c r="AO755" s="17"/>
      <c r="AP755" s="17"/>
      <c r="AQ755" s="17"/>
      <c r="AR755" s="17"/>
      <c r="AS755" s="17"/>
      <c r="AT755" s="17"/>
    </row>
    <row r="756" spans="1:46" ht="24" customHeight="1">
      <c r="A756" s="178"/>
      <c r="B756" s="78"/>
      <c r="C756" s="17"/>
      <c r="D756" s="17"/>
      <c r="E756" s="178"/>
      <c r="F756" s="17"/>
      <c r="G756" s="17"/>
      <c r="H756" s="17"/>
      <c r="I756" s="78"/>
      <c r="J756" s="179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178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35"/>
      <c r="AJ756" s="73"/>
      <c r="AK756" s="17"/>
      <c r="AL756" s="17"/>
      <c r="AM756" s="17"/>
      <c r="AN756" s="73"/>
      <c r="AO756" s="17"/>
      <c r="AP756" s="17"/>
      <c r="AQ756" s="17"/>
      <c r="AR756" s="17"/>
      <c r="AS756" s="17"/>
      <c r="AT756" s="17"/>
    </row>
    <row r="757" spans="1:46" ht="24" customHeight="1">
      <c r="A757" s="178"/>
      <c r="B757" s="78"/>
      <c r="C757" s="17"/>
      <c r="D757" s="17"/>
      <c r="E757" s="178"/>
      <c r="F757" s="17"/>
      <c r="G757" s="17"/>
      <c r="H757" s="17"/>
      <c r="I757" s="78"/>
      <c r="J757" s="179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178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35"/>
      <c r="AJ757" s="73"/>
      <c r="AK757" s="17"/>
      <c r="AL757" s="17"/>
      <c r="AM757" s="17"/>
      <c r="AN757" s="73"/>
      <c r="AO757" s="17"/>
      <c r="AP757" s="17"/>
      <c r="AQ757" s="17"/>
      <c r="AR757" s="17"/>
      <c r="AS757" s="17"/>
      <c r="AT757" s="17"/>
    </row>
    <row r="758" spans="1:46" ht="24" customHeight="1">
      <c r="A758" s="178"/>
      <c r="B758" s="78"/>
      <c r="C758" s="17"/>
      <c r="D758" s="17"/>
      <c r="E758" s="178"/>
      <c r="F758" s="17"/>
      <c r="G758" s="17"/>
      <c r="H758" s="17"/>
      <c r="I758" s="78"/>
      <c r="J758" s="179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178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35"/>
      <c r="AJ758" s="73"/>
      <c r="AK758" s="17"/>
      <c r="AL758" s="17"/>
      <c r="AM758" s="17"/>
      <c r="AN758" s="73"/>
      <c r="AO758" s="17"/>
      <c r="AP758" s="17"/>
      <c r="AQ758" s="17"/>
      <c r="AR758" s="17"/>
      <c r="AS758" s="17"/>
      <c r="AT758" s="17"/>
    </row>
    <row r="759" spans="1:46" ht="24" customHeight="1">
      <c r="A759" s="178"/>
      <c r="B759" s="78"/>
      <c r="C759" s="17"/>
      <c r="D759" s="17"/>
      <c r="E759" s="178"/>
      <c r="F759" s="17"/>
      <c r="G759" s="17"/>
      <c r="H759" s="17"/>
      <c r="I759" s="78"/>
      <c r="J759" s="179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178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35"/>
      <c r="AJ759" s="73"/>
      <c r="AK759" s="17"/>
      <c r="AL759" s="17"/>
      <c r="AM759" s="17"/>
      <c r="AN759" s="73"/>
      <c r="AO759" s="17"/>
      <c r="AP759" s="17"/>
      <c r="AQ759" s="17"/>
      <c r="AR759" s="17"/>
      <c r="AS759" s="17"/>
      <c r="AT759" s="17"/>
    </row>
    <row r="760" spans="1:46" ht="24" customHeight="1">
      <c r="A760" s="178"/>
      <c r="B760" s="78"/>
      <c r="C760" s="17"/>
      <c r="D760" s="17"/>
      <c r="E760" s="178"/>
      <c r="F760" s="17"/>
      <c r="G760" s="17"/>
      <c r="H760" s="17"/>
      <c r="I760" s="78"/>
      <c r="J760" s="179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178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35"/>
      <c r="AJ760" s="73"/>
      <c r="AK760" s="17"/>
      <c r="AL760" s="17"/>
      <c r="AM760" s="17"/>
      <c r="AN760" s="73"/>
      <c r="AO760" s="17"/>
      <c r="AP760" s="17"/>
      <c r="AQ760" s="17"/>
      <c r="AR760" s="17"/>
      <c r="AS760" s="17"/>
      <c r="AT760" s="17"/>
    </row>
    <row r="761" spans="1:46" ht="24" customHeight="1">
      <c r="A761" s="178"/>
      <c r="B761" s="78"/>
      <c r="C761" s="17"/>
      <c r="D761" s="17"/>
      <c r="E761" s="178"/>
      <c r="F761" s="17"/>
      <c r="G761" s="17"/>
      <c r="H761" s="17"/>
      <c r="I761" s="78"/>
      <c r="J761" s="179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178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35"/>
      <c r="AJ761" s="73"/>
      <c r="AK761" s="17"/>
      <c r="AL761" s="17"/>
      <c r="AM761" s="17"/>
      <c r="AN761" s="73"/>
      <c r="AO761" s="17"/>
      <c r="AP761" s="17"/>
      <c r="AQ761" s="17"/>
      <c r="AR761" s="17"/>
      <c r="AS761" s="17"/>
      <c r="AT761" s="17"/>
    </row>
    <row r="762" spans="1:46" ht="24" customHeight="1">
      <c r="A762" s="178"/>
      <c r="B762" s="78"/>
      <c r="C762" s="17"/>
      <c r="D762" s="17"/>
      <c r="E762" s="178"/>
      <c r="F762" s="17"/>
      <c r="G762" s="17"/>
      <c r="H762" s="17"/>
      <c r="I762" s="78"/>
      <c r="J762" s="179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178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35"/>
      <c r="AJ762" s="73"/>
      <c r="AK762" s="17"/>
      <c r="AL762" s="17"/>
      <c r="AM762" s="17"/>
      <c r="AN762" s="73"/>
      <c r="AO762" s="17"/>
      <c r="AP762" s="17"/>
      <c r="AQ762" s="17"/>
      <c r="AR762" s="17"/>
      <c r="AS762" s="17"/>
      <c r="AT762" s="17"/>
    </row>
    <row r="763" spans="1:46" ht="24" customHeight="1">
      <c r="A763" s="178"/>
      <c r="B763" s="78"/>
      <c r="C763" s="17"/>
      <c r="D763" s="17"/>
      <c r="E763" s="178"/>
      <c r="F763" s="17"/>
      <c r="G763" s="17"/>
      <c r="H763" s="17"/>
      <c r="I763" s="78"/>
      <c r="J763" s="179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178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35"/>
      <c r="AJ763" s="73"/>
      <c r="AK763" s="17"/>
      <c r="AL763" s="17"/>
      <c r="AM763" s="17"/>
      <c r="AN763" s="73"/>
      <c r="AO763" s="17"/>
      <c r="AP763" s="17"/>
      <c r="AQ763" s="17"/>
      <c r="AR763" s="17"/>
      <c r="AS763" s="17"/>
      <c r="AT763" s="17"/>
    </row>
    <row r="764" spans="1:46" ht="24" customHeight="1">
      <c r="A764" s="178"/>
      <c r="B764" s="78"/>
      <c r="C764" s="17"/>
      <c r="D764" s="17"/>
      <c r="E764" s="178"/>
      <c r="F764" s="17"/>
      <c r="G764" s="17"/>
      <c r="H764" s="17"/>
      <c r="I764" s="78"/>
      <c r="J764" s="179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178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35"/>
      <c r="AJ764" s="73"/>
      <c r="AK764" s="17"/>
      <c r="AL764" s="17"/>
      <c r="AM764" s="17"/>
      <c r="AN764" s="73"/>
      <c r="AO764" s="17"/>
      <c r="AP764" s="17"/>
      <c r="AQ764" s="17"/>
      <c r="AR764" s="17"/>
      <c r="AS764" s="17"/>
      <c r="AT764" s="17"/>
    </row>
    <row r="765" spans="1:46" ht="24" customHeight="1">
      <c r="A765" s="178"/>
      <c r="B765" s="78"/>
      <c r="C765" s="17"/>
      <c r="D765" s="17"/>
      <c r="E765" s="178"/>
      <c r="F765" s="17"/>
      <c r="G765" s="17"/>
      <c r="H765" s="17"/>
      <c r="I765" s="78"/>
      <c r="J765" s="179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178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35"/>
      <c r="AJ765" s="73"/>
      <c r="AK765" s="17"/>
      <c r="AL765" s="17"/>
      <c r="AM765" s="17"/>
      <c r="AN765" s="73"/>
      <c r="AO765" s="17"/>
      <c r="AP765" s="17"/>
      <c r="AQ765" s="17"/>
      <c r="AR765" s="17"/>
      <c r="AS765" s="17"/>
      <c r="AT765" s="17"/>
    </row>
    <row r="766" spans="1:46" ht="24" customHeight="1">
      <c r="A766" s="178"/>
      <c r="B766" s="78"/>
      <c r="C766" s="17"/>
      <c r="D766" s="17"/>
      <c r="E766" s="178"/>
      <c r="F766" s="17"/>
      <c r="G766" s="17"/>
      <c r="H766" s="17"/>
      <c r="I766" s="78"/>
      <c r="J766" s="179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178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35"/>
      <c r="AJ766" s="73"/>
      <c r="AK766" s="17"/>
      <c r="AL766" s="17"/>
      <c r="AM766" s="17"/>
      <c r="AN766" s="73"/>
      <c r="AO766" s="17"/>
      <c r="AP766" s="17"/>
      <c r="AQ766" s="17"/>
      <c r="AR766" s="17"/>
      <c r="AS766" s="17"/>
      <c r="AT766" s="17"/>
    </row>
    <row r="767" spans="1:46" ht="24" customHeight="1">
      <c r="A767" s="178"/>
      <c r="B767" s="78"/>
      <c r="C767" s="17"/>
      <c r="D767" s="17"/>
      <c r="E767" s="178"/>
      <c r="F767" s="17"/>
      <c r="G767" s="17"/>
      <c r="H767" s="17"/>
      <c r="I767" s="78"/>
      <c r="J767" s="179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178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35"/>
      <c r="AJ767" s="73"/>
      <c r="AK767" s="17"/>
      <c r="AL767" s="17"/>
      <c r="AM767" s="17"/>
      <c r="AN767" s="73"/>
      <c r="AO767" s="17"/>
      <c r="AP767" s="17"/>
      <c r="AQ767" s="17"/>
      <c r="AR767" s="17"/>
      <c r="AS767" s="17"/>
      <c r="AT767" s="17"/>
    </row>
    <row r="768" spans="1:46" ht="24" customHeight="1">
      <c r="A768" s="178"/>
      <c r="B768" s="78"/>
      <c r="C768" s="17"/>
      <c r="D768" s="17"/>
      <c r="E768" s="178"/>
      <c r="F768" s="17"/>
      <c r="G768" s="17"/>
      <c r="H768" s="17"/>
      <c r="I768" s="78"/>
      <c r="J768" s="179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178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35"/>
      <c r="AJ768" s="73"/>
      <c r="AK768" s="17"/>
      <c r="AL768" s="17"/>
      <c r="AM768" s="17"/>
      <c r="AN768" s="73"/>
      <c r="AO768" s="17"/>
      <c r="AP768" s="17"/>
      <c r="AQ768" s="17"/>
      <c r="AR768" s="17"/>
      <c r="AS768" s="17"/>
      <c r="AT768" s="17"/>
    </row>
    <row r="769" spans="1:46" ht="24" customHeight="1">
      <c r="A769" s="178"/>
      <c r="B769" s="78"/>
      <c r="C769" s="17"/>
      <c r="D769" s="17"/>
      <c r="E769" s="178"/>
      <c r="F769" s="17"/>
      <c r="G769" s="17"/>
      <c r="H769" s="17"/>
      <c r="I769" s="78"/>
      <c r="J769" s="179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178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35"/>
      <c r="AJ769" s="73"/>
      <c r="AK769" s="17"/>
      <c r="AL769" s="17"/>
      <c r="AM769" s="17"/>
      <c r="AN769" s="73"/>
      <c r="AO769" s="17"/>
      <c r="AP769" s="17"/>
      <c r="AQ769" s="17"/>
      <c r="AR769" s="17"/>
      <c r="AS769" s="17"/>
      <c r="AT769" s="17"/>
    </row>
    <row r="770" spans="1:46" ht="24" customHeight="1">
      <c r="A770" s="178"/>
      <c r="B770" s="78"/>
      <c r="C770" s="17"/>
      <c r="D770" s="17"/>
      <c r="E770" s="178"/>
      <c r="F770" s="17"/>
      <c r="G770" s="17"/>
      <c r="H770" s="17"/>
      <c r="I770" s="78"/>
      <c r="J770" s="179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178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35"/>
      <c r="AJ770" s="73"/>
      <c r="AK770" s="17"/>
      <c r="AL770" s="17"/>
      <c r="AM770" s="17"/>
      <c r="AN770" s="73"/>
      <c r="AO770" s="17"/>
      <c r="AP770" s="17"/>
      <c r="AQ770" s="17"/>
      <c r="AR770" s="17"/>
      <c r="AS770" s="17"/>
      <c r="AT770" s="17"/>
    </row>
    <row r="771" spans="1:46" ht="24" customHeight="1">
      <c r="A771" s="178"/>
      <c r="B771" s="78"/>
      <c r="C771" s="17"/>
      <c r="D771" s="17"/>
      <c r="E771" s="178"/>
      <c r="F771" s="17"/>
      <c r="G771" s="17"/>
      <c r="H771" s="17"/>
      <c r="I771" s="78"/>
      <c r="J771" s="179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178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35"/>
      <c r="AJ771" s="73"/>
      <c r="AK771" s="17"/>
      <c r="AL771" s="17"/>
      <c r="AM771" s="17"/>
      <c r="AN771" s="73"/>
      <c r="AO771" s="17"/>
      <c r="AP771" s="17"/>
      <c r="AQ771" s="17"/>
      <c r="AR771" s="17"/>
      <c r="AS771" s="17"/>
      <c r="AT771" s="17"/>
    </row>
    <row r="772" spans="1:46" ht="24" customHeight="1">
      <c r="A772" s="178"/>
      <c r="B772" s="78"/>
      <c r="C772" s="17"/>
      <c r="D772" s="17"/>
      <c r="E772" s="178"/>
      <c r="F772" s="17"/>
      <c r="G772" s="17"/>
      <c r="H772" s="17"/>
      <c r="I772" s="78"/>
      <c r="J772" s="179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178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35"/>
      <c r="AJ772" s="73"/>
      <c r="AK772" s="17"/>
      <c r="AL772" s="17"/>
      <c r="AM772" s="17"/>
      <c r="AN772" s="73"/>
      <c r="AO772" s="17"/>
      <c r="AP772" s="17"/>
      <c r="AQ772" s="17"/>
      <c r="AR772" s="17"/>
      <c r="AS772" s="17"/>
      <c r="AT772" s="17"/>
    </row>
    <row r="773" spans="1:46" ht="24" customHeight="1">
      <c r="A773" s="178"/>
      <c r="B773" s="78"/>
      <c r="C773" s="17"/>
      <c r="D773" s="17"/>
      <c r="E773" s="178"/>
      <c r="F773" s="17"/>
      <c r="G773" s="17"/>
      <c r="H773" s="17"/>
      <c r="I773" s="78"/>
      <c r="J773" s="179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178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35"/>
      <c r="AJ773" s="73"/>
      <c r="AK773" s="17"/>
      <c r="AL773" s="17"/>
      <c r="AM773" s="17"/>
      <c r="AN773" s="73"/>
      <c r="AO773" s="17"/>
      <c r="AP773" s="17"/>
      <c r="AQ773" s="17"/>
      <c r="AR773" s="17"/>
      <c r="AS773" s="17"/>
      <c r="AT773" s="17"/>
    </row>
    <row r="774" spans="1:46" ht="24" customHeight="1">
      <c r="A774" s="178"/>
      <c r="B774" s="78"/>
      <c r="C774" s="17"/>
      <c r="D774" s="17"/>
      <c r="E774" s="178"/>
      <c r="F774" s="17"/>
      <c r="G774" s="17"/>
      <c r="H774" s="17"/>
      <c r="I774" s="78"/>
      <c r="J774" s="179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178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35"/>
      <c r="AJ774" s="73"/>
      <c r="AK774" s="17"/>
      <c r="AL774" s="17"/>
      <c r="AM774" s="17"/>
      <c r="AN774" s="73"/>
      <c r="AO774" s="17"/>
      <c r="AP774" s="17"/>
      <c r="AQ774" s="17"/>
      <c r="AR774" s="17"/>
      <c r="AS774" s="17"/>
      <c r="AT774" s="17"/>
    </row>
    <row r="775" spans="1:46" ht="24" customHeight="1">
      <c r="A775" s="178"/>
      <c r="B775" s="78"/>
      <c r="C775" s="17"/>
      <c r="D775" s="17"/>
      <c r="E775" s="178"/>
      <c r="F775" s="17"/>
      <c r="G775" s="17"/>
      <c r="H775" s="17"/>
      <c r="I775" s="78"/>
      <c r="J775" s="179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178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35"/>
      <c r="AJ775" s="73"/>
      <c r="AK775" s="17"/>
      <c r="AL775" s="17"/>
      <c r="AM775" s="17"/>
      <c r="AN775" s="73"/>
      <c r="AO775" s="17"/>
      <c r="AP775" s="17"/>
      <c r="AQ775" s="17"/>
      <c r="AR775" s="17"/>
      <c r="AS775" s="17"/>
      <c r="AT775" s="17"/>
    </row>
    <row r="776" spans="1:46" ht="24" customHeight="1">
      <c r="A776" s="178"/>
      <c r="B776" s="78"/>
      <c r="C776" s="17"/>
      <c r="D776" s="17"/>
      <c r="E776" s="178"/>
      <c r="F776" s="17"/>
      <c r="G776" s="17"/>
      <c r="H776" s="17"/>
      <c r="I776" s="78"/>
      <c r="J776" s="179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178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35"/>
      <c r="AJ776" s="73"/>
      <c r="AK776" s="17"/>
      <c r="AL776" s="17"/>
      <c r="AM776" s="17"/>
      <c r="AN776" s="73"/>
      <c r="AO776" s="17"/>
      <c r="AP776" s="17"/>
      <c r="AQ776" s="17"/>
      <c r="AR776" s="17"/>
      <c r="AS776" s="17"/>
      <c r="AT776" s="17"/>
    </row>
    <row r="777" spans="1:46" ht="24" customHeight="1">
      <c r="A777" s="178"/>
      <c r="B777" s="78"/>
      <c r="C777" s="17"/>
      <c r="D777" s="17"/>
      <c r="E777" s="178"/>
      <c r="F777" s="17"/>
      <c r="G777" s="17"/>
      <c r="H777" s="17"/>
      <c r="I777" s="78"/>
      <c r="J777" s="179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178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35"/>
      <c r="AJ777" s="73"/>
      <c r="AK777" s="17"/>
      <c r="AL777" s="17"/>
      <c r="AM777" s="17"/>
      <c r="AN777" s="73"/>
      <c r="AO777" s="17"/>
      <c r="AP777" s="17"/>
      <c r="AQ777" s="17"/>
      <c r="AR777" s="17"/>
      <c r="AS777" s="17"/>
      <c r="AT777" s="17"/>
    </row>
    <row r="778" spans="1:46" ht="24" customHeight="1">
      <c r="A778" s="178"/>
      <c r="B778" s="78"/>
      <c r="C778" s="17"/>
      <c r="D778" s="17"/>
      <c r="E778" s="178"/>
      <c r="F778" s="17"/>
      <c r="G778" s="17"/>
      <c r="H778" s="17"/>
      <c r="I778" s="78"/>
      <c r="J778" s="179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178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35"/>
      <c r="AJ778" s="73"/>
      <c r="AK778" s="17"/>
      <c r="AL778" s="17"/>
      <c r="AM778" s="17"/>
      <c r="AN778" s="73"/>
      <c r="AO778" s="17"/>
      <c r="AP778" s="17"/>
      <c r="AQ778" s="17"/>
      <c r="AR778" s="17"/>
      <c r="AS778" s="17"/>
      <c r="AT778" s="17"/>
    </row>
    <row r="779" spans="1:46" ht="24" customHeight="1">
      <c r="A779" s="178"/>
      <c r="B779" s="78"/>
      <c r="C779" s="17"/>
      <c r="D779" s="17"/>
      <c r="E779" s="178"/>
      <c r="F779" s="17"/>
      <c r="G779" s="17"/>
      <c r="H779" s="17"/>
      <c r="I779" s="78"/>
      <c r="J779" s="179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178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35"/>
      <c r="AJ779" s="73"/>
      <c r="AK779" s="17"/>
      <c r="AL779" s="17"/>
      <c r="AM779" s="17"/>
      <c r="AN779" s="73"/>
      <c r="AO779" s="17"/>
      <c r="AP779" s="17"/>
      <c r="AQ779" s="17"/>
      <c r="AR779" s="17"/>
      <c r="AS779" s="17"/>
      <c r="AT779" s="17"/>
    </row>
    <row r="780" spans="1:46" ht="24" customHeight="1">
      <c r="A780" s="178"/>
      <c r="B780" s="78"/>
      <c r="C780" s="17"/>
      <c r="D780" s="17"/>
      <c r="E780" s="178"/>
      <c r="F780" s="17"/>
      <c r="G780" s="17"/>
      <c r="H780" s="17"/>
      <c r="I780" s="78"/>
      <c r="J780" s="179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178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35"/>
      <c r="AJ780" s="73"/>
      <c r="AK780" s="17"/>
      <c r="AL780" s="17"/>
      <c r="AM780" s="17"/>
      <c r="AN780" s="73"/>
      <c r="AO780" s="17"/>
      <c r="AP780" s="17"/>
      <c r="AQ780" s="17"/>
      <c r="AR780" s="17"/>
      <c r="AS780" s="17"/>
      <c r="AT780" s="17"/>
    </row>
    <row r="781" spans="1:46" ht="24" customHeight="1">
      <c r="A781" s="178"/>
      <c r="B781" s="78"/>
      <c r="C781" s="17"/>
      <c r="D781" s="17"/>
      <c r="E781" s="178"/>
      <c r="F781" s="17"/>
      <c r="G781" s="17"/>
      <c r="H781" s="17"/>
      <c r="I781" s="78"/>
      <c r="J781" s="179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178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35"/>
      <c r="AJ781" s="73"/>
      <c r="AK781" s="17"/>
      <c r="AL781" s="17"/>
      <c r="AM781" s="17"/>
      <c r="AN781" s="73"/>
      <c r="AO781" s="17"/>
      <c r="AP781" s="17"/>
      <c r="AQ781" s="17"/>
      <c r="AR781" s="17"/>
      <c r="AS781" s="17"/>
      <c r="AT781" s="17"/>
    </row>
    <row r="782" spans="1:46" ht="24" customHeight="1">
      <c r="A782" s="178"/>
      <c r="B782" s="78"/>
      <c r="C782" s="17"/>
      <c r="D782" s="17"/>
      <c r="E782" s="178"/>
      <c r="F782" s="17"/>
      <c r="G782" s="17"/>
      <c r="H782" s="17"/>
      <c r="I782" s="78"/>
      <c r="J782" s="179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178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35"/>
      <c r="AJ782" s="73"/>
      <c r="AK782" s="17"/>
      <c r="AL782" s="17"/>
      <c r="AM782" s="17"/>
      <c r="AN782" s="73"/>
      <c r="AO782" s="17"/>
      <c r="AP782" s="17"/>
      <c r="AQ782" s="17"/>
      <c r="AR782" s="17"/>
      <c r="AS782" s="17"/>
      <c r="AT782" s="17"/>
    </row>
    <row r="783" spans="1:46" ht="24" customHeight="1">
      <c r="A783" s="178"/>
      <c r="B783" s="78"/>
      <c r="C783" s="17"/>
      <c r="D783" s="17"/>
      <c r="E783" s="178"/>
      <c r="F783" s="17"/>
      <c r="G783" s="17"/>
      <c r="H783" s="17"/>
      <c r="I783" s="78"/>
      <c r="J783" s="179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178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35"/>
      <c r="AJ783" s="73"/>
      <c r="AK783" s="17"/>
      <c r="AL783" s="17"/>
      <c r="AM783" s="17"/>
      <c r="AN783" s="73"/>
      <c r="AO783" s="17"/>
      <c r="AP783" s="17"/>
      <c r="AQ783" s="17"/>
      <c r="AR783" s="17"/>
      <c r="AS783" s="17"/>
      <c r="AT783" s="17"/>
    </row>
    <row r="784" spans="1:46" ht="24" customHeight="1">
      <c r="A784" s="178"/>
      <c r="B784" s="78"/>
      <c r="C784" s="17"/>
      <c r="D784" s="17"/>
      <c r="E784" s="178"/>
      <c r="F784" s="17"/>
      <c r="G784" s="17"/>
      <c r="H784" s="17"/>
      <c r="I784" s="78"/>
      <c r="J784" s="179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178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35"/>
      <c r="AJ784" s="73"/>
      <c r="AK784" s="17"/>
      <c r="AL784" s="17"/>
      <c r="AM784" s="17"/>
      <c r="AN784" s="73"/>
      <c r="AO784" s="17"/>
      <c r="AP784" s="17"/>
      <c r="AQ784" s="17"/>
      <c r="AR784" s="17"/>
      <c r="AS784" s="17"/>
      <c r="AT784" s="17"/>
    </row>
    <row r="785" spans="1:46" ht="24" customHeight="1">
      <c r="A785" s="178"/>
      <c r="B785" s="78"/>
      <c r="C785" s="17"/>
      <c r="D785" s="17"/>
      <c r="E785" s="178"/>
      <c r="F785" s="17"/>
      <c r="G785" s="17"/>
      <c r="H785" s="17"/>
      <c r="I785" s="78"/>
      <c r="J785" s="179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178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35"/>
      <c r="AJ785" s="73"/>
      <c r="AK785" s="17"/>
      <c r="AL785" s="17"/>
      <c r="AM785" s="17"/>
      <c r="AN785" s="73"/>
      <c r="AO785" s="17"/>
      <c r="AP785" s="17"/>
      <c r="AQ785" s="17"/>
      <c r="AR785" s="17"/>
      <c r="AS785" s="17"/>
      <c r="AT785" s="17"/>
    </row>
    <row r="786" spans="1:46" ht="24" customHeight="1">
      <c r="A786" s="178"/>
      <c r="B786" s="78"/>
      <c r="C786" s="17"/>
      <c r="D786" s="17"/>
      <c r="E786" s="178"/>
      <c r="F786" s="17"/>
      <c r="G786" s="17"/>
      <c r="H786" s="17"/>
      <c r="I786" s="78"/>
      <c r="J786" s="179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178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35"/>
      <c r="AJ786" s="73"/>
      <c r="AK786" s="17"/>
      <c r="AL786" s="17"/>
      <c r="AM786" s="17"/>
      <c r="AN786" s="73"/>
      <c r="AO786" s="17"/>
      <c r="AP786" s="17"/>
      <c r="AQ786" s="17"/>
      <c r="AR786" s="17"/>
      <c r="AS786" s="17"/>
      <c r="AT786" s="17"/>
    </row>
    <row r="787" spans="1:46" ht="24" customHeight="1">
      <c r="A787" s="178"/>
      <c r="B787" s="78"/>
      <c r="C787" s="17"/>
      <c r="D787" s="17"/>
      <c r="E787" s="178"/>
      <c r="F787" s="17"/>
      <c r="G787" s="17"/>
      <c r="H787" s="17"/>
      <c r="I787" s="78"/>
      <c r="J787" s="179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178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35"/>
      <c r="AJ787" s="73"/>
      <c r="AK787" s="17"/>
      <c r="AL787" s="17"/>
      <c r="AM787" s="17"/>
      <c r="AN787" s="73"/>
      <c r="AO787" s="17"/>
      <c r="AP787" s="17"/>
      <c r="AQ787" s="17"/>
      <c r="AR787" s="17"/>
      <c r="AS787" s="17"/>
      <c r="AT787" s="17"/>
    </row>
    <row r="788" spans="1:46" ht="24" customHeight="1">
      <c r="A788" s="178"/>
      <c r="B788" s="78"/>
      <c r="C788" s="17"/>
      <c r="D788" s="17"/>
      <c r="E788" s="178"/>
      <c r="F788" s="17"/>
      <c r="G788" s="17"/>
      <c r="H788" s="17"/>
      <c r="I788" s="78"/>
      <c r="J788" s="179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178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35"/>
      <c r="AJ788" s="73"/>
      <c r="AK788" s="17"/>
      <c r="AL788" s="17"/>
      <c r="AM788" s="17"/>
      <c r="AN788" s="73"/>
      <c r="AO788" s="17"/>
      <c r="AP788" s="17"/>
      <c r="AQ788" s="17"/>
      <c r="AR788" s="17"/>
      <c r="AS788" s="17"/>
      <c r="AT788" s="17"/>
    </row>
    <row r="789" spans="1:46" ht="24" customHeight="1">
      <c r="A789" s="178"/>
      <c r="B789" s="78"/>
      <c r="C789" s="17"/>
      <c r="D789" s="17"/>
      <c r="E789" s="178"/>
      <c r="F789" s="17"/>
      <c r="G789" s="17"/>
      <c r="H789" s="17"/>
      <c r="I789" s="78"/>
      <c r="J789" s="179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178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35"/>
      <c r="AJ789" s="73"/>
      <c r="AK789" s="17"/>
      <c r="AL789" s="17"/>
      <c r="AM789" s="17"/>
      <c r="AN789" s="73"/>
      <c r="AO789" s="17"/>
      <c r="AP789" s="17"/>
      <c r="AQ789" s="17"/>
      <c r="AR789" s="17"/>
      <c r="AS789" s="17"/>
      <c r="AT789" s="17"/>
    </row>
    <row r="790" spans="1:46" ht="24" customHeight="1">
      <c r="A790" s="178"/>
      <c r="B790" s="78"/>
      <c r="C790" s="17"/>
      <c r="D790" s="17"/>
      <c r="E790" s="178"/>
      <c r="F790" s="17"/>
      <c r="G790" s="17"/>
      <c r="H790" s="17"/>
      <c r="I790" s="78"/>
      <c r="J790" s="179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178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35"/>
      <c r="AJ790" s="73"/>
      <c r="AK790" s="17"/>
      <c r="AL790" s="17"/>
      <c r="AM790" s="17"/>
      <c r="AN790" s="73"/>
      <c r="AO790" s="17"/>
      <c r="AP790" s="17"/>
      <c r="AQ790" s="17"/>
      <c r="AR790" s="17"/>
      <c r="AS790" s="17"/>
      <c r="AT790" s="17"/>
    </row>
    <row r="791" spans="1:46" ht="24" customHeight="1">
      <c r="A791" s="178"/>
      <c r="B791" s="78"/>
      <c r="C791" s="17"/>
      <c r="D791" s="17"/>
      <c r="E791" s="178"/>
      <c r="F791" s="17"/>
      <c r="G791" s="17"/>
      <c r="H791" s="17"/>
      <c r="I791" s="78"/>
      <c r="J791" s="179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178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35"/>
      <c r="AJ791" s="73"/>
      <c r="AK791" s="17"/>
      <c r="AL791" s="17"/>
      <c r="AM791" s="17"/>
      <c r="AN791" s="73"/>
      <c r="AO791" s="17"/>
      <c r="AP791" s="17"/>
      <c r="AQ791" s="17"/>
      <c r="AR791" s="17"/>
      <c r="AS791" s="17"/>
      <c r="AT791" s="17"/>
    </row>
    <row r="792" spans="1:46" ht="24" customHeight="1">
      <c r="A792" s="178"/>
      <c r="B792" s="78"/>
      <c r="C792" s="17"/>
      <c r="D792" s="17"/>
      <c r="E792" s="178"/>
      <c r="F792" s="17"/>
      <c r="G792" s="17"/>
      <c r="H792" s="17"/>
      <c r="I792" s="78"/>
      <c r="J792" s="179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178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35"/>
      <c r="AJ792" s="73"/>
      <c r="AK792" s="17"/>
      <c r="AL792" s="17"/>
      <c r="AM792" s="17"/>
      <c r="AN792" s="73"/>
      <c r="AO792" s="17"/>
      <c r="AP792" s="17"/>
      <c r="AQ792" s="17"/>
      <c r="AR792" s="17"/>
      <c r="AS792" s="17"/>
      <c r="AT792" s="17"/>
    </row>
    <row r="793" spans="1:46" ht="24" customHeight="1">
      <c r="A793" s="178"/>
      <c r="B793" s="78"/>
      <c r="C793" s="17"/>
      <c r="D793" s="17"/>
      <c r="E793" s="178"/>
      <c r="F793" s="17"/>
      <c r="G793" s="17"/>
      <c r="H793" s="17"/>
      <c r="I793" s="78"/>
      <c r="J793" s="179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178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35"/>
      <c r="AJ793" s="73"/>
      <c r="AK793" s="17"/>
      <c r="AL793" s="17"/>
      <c r="AM793" s="17"/>
      <c r="AN793" s="73"/>
      <c r="AO793" s="17"/>
      <c r="AP793" s="17"/>
      <c r="AQ793" s="17"/>
      <c r="AR793" s="17"/>
      <c r="AS793" s="17"/>
      <c r="AT793" s="17"/>
    </row>
    <row r="794" spans="1:46" ht="24" customHeight="1">
      <c r="A794" s="178"/>
      <c r="B794" s="78"/>
      <c r="C794" s="17"/>
      <c r="D794" s="17"/>
      <c r="E794" s="178"/>
      <c r="F794" s="17"/>
      <c r="G794" s="17"/>
      <c r="H794" s="17"/>
      <c r="I794" s="78"/>
      <c r="J794" s="179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178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35"/>
      <c r="AJ794" s="73"/>
      <c r="AK794" s="17"/>
      <c r="AL794" s="17"/>
      <c r="AM794" s="17"/>
      <c r="AN794" s="73"/>
      <c r="AO794" s="17"/>
      <c r="AP794" s="17"/>
      <c r="AQ794" s="17"/>
      <c r="AR794" s="17"/>
      <c r="AS794" s="17"/>
      <c r="AT794" s="17"/>
    </row>
    <row r="795" spans="1:46" ht="24" customHeight="1">
      <c r="A795" s="178"/>
      <c r="B795" s="78"/>
      <c r="C795" s="17"/>
      <c r="D795" s="17"/>
      <c r="E795" s="178"/>
      <c r="F795" s="17"/>
      <c r="G795" s="17"/>
      <c r="H795" s="17"/>
      <c r="I795" s="78"/>
      <c r="J795" s="179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178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35"/>
      <c r="AJ795" s="73"/>
      <c r="AK795" s="17"/>
      <c r="AL795" s="17"/>
      <c r="AM795" s="17"/>
      <c r="AN795" s="73"/>
      <c r="AO795" s="17"/>
      <c r="AP795" s="17"/>
      <c r="AQ795" s="17"/>
      <c r="AR795" s="17"/>
      <c r="AS795" s="17"/>
      <c r="AT795" s="17"/>
    </row>
    <row r="796" spans="1:46" ht="24" customHeight="1">
      <c r="A796" s="178"/>
      <c r="B796" s="78"/>
      <c r="C796" s="17"/>
      <c r="D796" s="17"/>
      <c r="E796" s="178"/>
      <c r="F796" s="17"/>
      <c r="G796" s="17"/>
      <c r="H796" s="17"/>
      <c r="I796" s="78"/>
      <c r="J796" s="179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178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35"/>
      <c r="AJ796" s="73"/>
      <c r="AK796" s="17"/>
      <c r="AL796" s="17"/>
      <c r="AM796" s="17"/>
      <c r="AN796" s="73"/>
      <c r="AO796" s="17"/>
      <c r="AP796" s="17"/>
      <c r="AQ796" s="17"/>
      <c r="AR796" s="17"/>
      <c r="AS796" s="17"/>
      <c r="AT796" s="17"/>
    </row>
    <row r="797" spans="1:46" ht="24" customHeight="1">
      <c r="A797" s="178"/>
      <c r="B797" s="78"/>
      <c r="C797" s="17"/>
      <c r="D797" s="17"/>
      <c r="E797" s="178"/>
      <c r="F797" s="17"/>
      <c r="G797" s="17"/>
      <c r="H797" s="17"/>
      <c r="I797" s="78"/>
      <c r="J797" s="179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178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35"/>
      <c r="AJ797" s="73"/>
      <c r="AK797" s="17"/>
      <c r="AL797" s="17"/>
      <c r="AM797" s="17"/>
      <c r="AN797" s="73"/>
      <c r="AO797" s="17"/>
      <c r="AP797" s="17"/>
      <c r="AQ797" s="17"/>
      <c r="AR797" s="17"/>
      <c r="AS797" s="17"/>
      <c r="AT797" s="17"/>
    </row>
    <row r="798" spans="1:46" ht="24" customHeight="1">
      <c r="A798" s="178"/>
      <c r="B798" s="78"/>
      <c r="C798" s="17"/>
      <c r="D798" s="17"/>
      <c r="E798" s="178"/>
      <c r="F798" s="17"/>
      <c r="G798" s="17"/>
      <c r="H798" s="17"/>
      <c r="I798" s="78"/>
      <c r="J798" s="179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178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35"/>
      <c r="AJ798" s="73"/>
      <c r="AK798" s="17"/>
      <c r="AL798" s="17"/>
      <c r="AM798" s="17"/>
      <c r="AN798" s="73"/>
      <c r="AO798" s="17"/>
      <c r="AP798" s="17"/>
      <c r="AQ798" s="17"/>
      <c r="AR798" s="17"/>
      <c r="AS798" s="17"/>
      <c r="AT798" s="17"/>
    </row>
    <row r="799" spans="1:46" ht="24" customHeight="1">
      <c r="A799" s="178"/>
      <c r="B799" s="78"/>
      <c r="C799" s="17"/>
      <c r="D799" s="17"/>
      <c r="E799" s="178"/>
      <c r="F799" s="17"/>
      <c r="G799" s="17"/>
      <c r="H799" s="17"/>
      <c r="I799" s="78"/>
      <c r="J799" s="179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178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35"/>
      <c r="AJ799" s="73"/>
      <c r="AK799" s="17"/>
      <c r="AL799" s="17"/>
      <c r="AM799" s="17"/>
      <c r="AN799" s="73"/>
      <c r="AO799" s="17"/>
      <c r="AP799" s="17"/>
      <c r="AQ799" s="17"/>
      <c r="AR799" s="17"/>
      <c r="AS799" s="17"/>
      <c r="AT799" s="17"/>
    </row>
    <row r="800" spans="1:46" ht="24" customHeight="1">
      <c r="A800" s="178"/>
      <c r="B800" s="78"/>
      <c r="C800" s="17"/>
      <c r="D800" s="17"/>
      <c r="E800" s="178"/>
      <c r="F800" s="17"/>
      <c r="G800" s="17"/>
      <c r="H800" s="17"/>
      <c r="I800" s="78"/>
      <c r="J800" s="179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178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35"/>
      <c r="AJ800" s="73"/>
      <c r="AK800" s="17"/>
      <c r="AL800" s="17"/>
      <c r="AM800" s="17"/>
      <c r="AN800" s="73"/>
      <c r="AO800" s="17"/>
      <c r="AP800" s="17"/>
      <c r="AQ800" s="17"/>
      <c r="AR800" s="17"/>
      <c r="AS800" s="17"/>
      <c r="AT800" s="17"/>
    </row>
    <row r="801" spans="1:46" ht="24" customHeight="1">
      <c r="A801" s="178"/>
      <c r="B801" s="78"/>
      <c r="C801" s="17"/>
      <c r="D801" s="17"/>
      <c r="E801" s="178"/>
      <c r="F801" s="17"/>
      <c r="G801" s="17"/>
      <c r="H801" s="17"/>
      <c r="I801" s="78"/>
      <c r="J801" s="179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178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35"/>
      <c r="AJ801" s="73"/>
      <c r="AK801" s="17"/>
      <c r="AL801" s="17"/>
      <c r="AM801" s="17"/>
      <c r="AN801" s="73"/>
      <c r="AO801" s="17"/>
      <c r="AP801" s="17"/>
      <c r="AQ801" s="17"/>
      <c r="AR801" s="17"/>
      <c r="AS801" s="17"/>
      <c r="AT801" s="17"/>
    </row>
    <row r="802" spans="1:46" ht="24" customHeight="1">
      <c r="A802" s="178"/>
      <c r="B802" s="78"/>
      <c r="C802" s="17"/>
      <c r="D802" s="17"/>
      <c r="E802" s="178"/>
      <c r="F802" s="17"/>
      <c r="G802" s="17"/>
      <c r="H802" s="17"/>
      <c r="I802" s="78"/>
      <c r="J802" s="179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178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35"/>
      <c r="AJ802" s="73"/>
      <c r="AK802" s="17"/>
      <c r="AL802" s="17"/>
      <c r="AM802" s="17"/>
      <c r="AN802" s="73"/>
      <c r="AO802" s="17"/>
      <c r="AP802" s="17"/>
      <c r="AQ802" s="17"/>
      <c r="AR802" s="17"/>
      <c r="AS802" s="17"/>
      <c r="AT802" s="17"/>
    </row>
    <row r="803" spans="1:46" ht="24" customHeight="1">
      <c r="A803" s="178"/>
      <c r="B803" s="78"/>
      <c r="C803" s="17"/>
      <c r="D803" s="17"/>
      <c r="E803" s="178"/>
      <c r="F803" s="17"/>
      <c r="G803" s="17"/>
      <c r="H803" s="17"/>
      <c r="I803" s="78"/>
      <c r="J803" s="179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178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35"/>
      <c r="AJ803" s="73"/>
      <c r="AK803" s="17"/>
      <c r="AL803" s="17"/>
      <c r="AM803" s="17"/>
      <c r="AN803" s="73"/>
      <c r="AO803" s="17"/>
      <c r="AP803" s="17"/>
      <c r="AQ803" s="17"/>
      <c r="AR803" s="17"/>
      <c r="AS803" s="17"/>
      <c r="AT803" s="17"/>
    </row>
    <row r="804" spans="1:46" ht="24" customHeight="1">
      <c r="A804" s="178"/>
      <c r="B804" s="78"/>
      <c r="C804" s="17"/>
      <c r="D804" s="17"/>
      <c r="E804" s="178"/>
      <c r="F804" s="17"/>
      <c r="G804" s="17"/>
      <c r="H804" s="17"/>
      <c r="I804" s="78"/>
      <c r="J804" s="179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178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35"/>
      <c r="AJ804" s="73"/>
      <c r="AK804" s="17"/>
      <c r="AL804" s="17"/>
      <c r="AM804" s="17"/>
      <c r="AN804" s="73"/>
      <c r="AO804" s="17"/>
      <c r="AP804" s="17"/>
      <c r="AQ804" s="17"/>
      <c r="AR804" s="17"/>
      <c r="AS804" s="17"/>
      <c r="AT804" s="17"/>
    </row>
    <row r="805" spans="1:46" ht="24" customHeight="1">
      <c r="A805" s="178"/>
      <c r="B805" s="78"/>
      <c r="C805" s="17"/>
      <c r="D805" s="17"/>
      <c r="E805" s="178"/>
      <c r="F805" s="17"/>
      <c r="G805" s="17"/>
      <c r="H805" s="17"/>
      <c r="I805" s="78"/>
      <c r="J805" s="179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178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35"/>
      <c r="AJ805" s="73"/>
      <c r="AK805" s="17"/>
      <c r="AL805" s="17"/>
      <c r="AM805" s="17"/>
      <c r="AN805" s="73"/>
      <c r="AO805" s="17"/>
      <c r="AP805" s="17"/>
      <c r="AQ805" s="17"/>
      <c r="AR805" s="17"/>
      <c r="AS805" s="17"/>
      <c r="AT805" s="17"/>
    </row>
    <row r="806" spans="1:46" ht="24" customHeight="1">
      <c r="A806" s="178"/>
      <c r="B806" s="78"/>
      <c r="C806" s="17"/>
      <c r="D806" s="17"/>
      <c r="E806" s="178"/>
      <c r="F806" s="17"/>
      <c r="G806" s="17"/>
      <c r="H806" s="17"/>
      <c r="I806" s="78"/>
      <c r="J806" s="179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178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35"/>
      <c r="AJ806" s="73"/>
      <c r="AK806" s="17"/>
      <c r="AL806" s="17"/>
      <c r="AM806" s="17"/>
      <c r="AN806" s="73"/>
      <c r="AO806" s="17"/>
      <c r="AP806" s="17"/>
      <c r="AQ806" s="17"/>
      <c r="AR806" s="17"/>
      <c r="AS806" s="17"/>
      <c r="AT806" s="17"/>
    </row>
    <row r="807" spans="1:46" ht="24" customHeight="1">
      <c r="A807" s="178"/>
      <c r="B807" s="78"/>
      <c r="C807" s="17"/>
      <c r="D807" s="17"/>
      <c r="E807" s="178"/>
      <c r="F807" s="17"/>
      <c r="G807" s="17"/>
      <c r="H807" s="17"/>
      <c r="I807" s="78"/>
      <c r="J807" s="179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178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35"/>
      <c r="AJ807" s="73"/>
      <c r="AK807" s="17"/>
      <c r="AL807" s="17"/>
      <c r="AM807" s="17"/>
      <c r="AN807" s="73"/>
      <c r="AO807" s="17"/>
      <c r="AP807" s="17"/>
      <c r="AQ807" s="17"/>
      <c r="AR807" s="17"/>
      <c r="AS807" s="17"/>
      <c r="AT807" s="17"/>
    </row>
    <row r="808" spans="1:46" ht="24" customHeight="1">
      <c r="A808" s="178"/>
      <c r="B808" s="78"/>
      <c r="C808" s="17"/>
      <c r="D808" s="17"/>
      <c r="E808" s="178"/>
      <c r="F808" s="17"/>
      <c r="G808" s="17"/>
      <c r="H808" s="17"/>
      <c r="I808" s="78"/>
      <c r="J808" s="179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178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35"/>
      <c r="AJ808" s="73"/>
      <c r="AK808" s="17"/>
      <c r="AL808" s="17"/>
      <c r="AM808" s="17"/>
      <c r="AN808" s="73"/>
      <c r="AO808" s="17"/>
      <c r="AP808" s="17"/>
      <c r="AQ808" s="17"/>
      <c r="AR808" s="17"/>
      <c r="AS808" s="17"/>
      <c r="AT808" s="17"/>
    </row>
    <row r="809" spans="1:46" ht="24" customHeight="1">
      <c r="A809" s="178"/>
      <c r="B809" s="78"/>
      <c r="C809" s="17"/>
      <c r="D809" s="17"/>
      <c r="E809" s="178"/>
      <c r="F809" s="17"/>
      <c r="G809" s="17"/>
      <c r="H809" s="17"/>
      <c r="I809" s="78"/>
      <c r="J809" s="179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178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35"/>
      <c r="AJ809" s="73"/>
      <c r="AK809" s="17"/>
      <c r="AL809" s="17"/>
      <c r="AM809" s="17"/>
      <c r="AN809" s="73"/>
      <c r="AO809" s="17"/>
      <c r="AP809" s="17"/>
      <c r="AQ809" s="17"/>
      <c r="AR809" s="17"/>
      <c r="AS809" s="17"/>
      <c r="AT809" s="17"/>
    </row>
    <row r="810" spans="1:46" ht="24" customHeight="1">
      <c r="A810" s="178"/>
      <c r="B810" s="78"/>
      <c r="C810" s="17"/>
      <c r="D810" s="17"/>
      <c r="E810" s="178"/>
      <c r="F810" s="17"/>
      <c r="G810" s="17"/>
      <c r="H810" s="17"/>
      <c r="I810" s="78"/>
      <c r="J810" s="179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178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35"/>
      <c r="AJ810" s="73"/>
      <c r="AK810" s="17"/>
      <c r="AL810" s="17"/>
      <c r="AM810" s="17"/>
      <c r="AN810" s="73"/>
      <c r="AO810" s="17"/>
      <c r="AP810" s="17"/>
      <c r="AQ810" s="17"/>
      <c r="AR810" s="17"/>
      <c r="AS810" s="17"/>
      <c r="AT810" s="17"/>
    </row>
    <row r="811" spans="1:46" ht="24" customHeight="1">
      <c r="A811" s="178"/>
      <c r="B811" s="78"/>
      <c r="C811" s="17"/>
      <c r="D811" s="17"/>
      <c r="E811" s="178"/>
      <c r="F811" s="17"/>
      <c r="G811" s="17"/>
      <c r="H811" s="17"/>
      <c r="I811" s="78"/>
      <c r="J811" s="179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178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35"/>
      <c r="AJ811" s="73"/>
      <c r="AK811" s="17"/>
      <c r="AL811" s="17"/>
      <c r="AM811" s="17"/>
      <c r="AN811" s="73"/>
      <c r="AO811" s="17"/>
      <c r="AP811" s="17"/>
      <c r="AQ811" s="17"/>
      <c r="AR811" s="17"/>
      <c r="AS811" s="17"/>
      <c r="AT811" s="17"/>
    </row>
    <row r="812" spans="1:46" ht="24" customHeight="1">
      <c r="A812" s="178"/>
      <c r="B812" s="78"/>
      <c r="C812" s="17"/>
      <c r="D812" s="17"/>
      <c r="E812" s="178"/>
      <c r="F812" s="17"/>
      <c r="G812" s="17"/>
      <c r="H812" s="17"/>
      <c r="I812" s="78"/>
      <c r="J812" s="179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178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35"/>
      <c r="AJ812" s="73"/>
      <c r="AK812" s="17"/>
      <c r="AL812" s="17"/>
      <c r="AM812" s="17"/>
      <c r="AN812" s="73"/>
      <c r="AO812" s="17"/>
      <c r="AP812" s="17"/>
      <c r="AQ812" s="17"/>
      <c r="AR812" s="17"/>
      <c r="AS812" s="17"/>
      <c r="AT812" s="17"/>
    </row>
    <row r="813" spans="1:46" ht="24" customHeight="1">
      <c r="A813" s="178"/>
      <c r="B813" s="78"/>
      <c r="C813" s="17"/>
      <c r="D813" s="17"/>
      <c r="E813" s="178"/>
      <c r="F813" s="17"/>
      <c r="G813" s="17"/>
      <c r="H813" s="17"/>
      <c r="I813" s="78"/>
      <c r="J813" s="179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178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35"/>
      <c r="AJ813" s="73"/>
      <c r="AK813" s="17"/>
      <c r="AL813" s="17"/>
      <c r="AM813" s="17"/>
      <c r="AN813" s="73"/>
      <c r="AO813" s="17"/>
      <c r="AP813" s="17"/>
      <c r="AQ813" s="17"/>
      <c r="AR813" s="17"/>
      <c r="AS813" s="17"/>
      <c r="AT813" s="17"/>
    </row>
    <row r="814" spans="1:46" ht="24" customHeight="1">
      <c r="A814" s="178"/>
      <c r="B814" s="78"/>
      <c r="C814" s="17"/>
      <c r="D814" s="17"/>
      <c r="E814" s="178"/>
      <c r="F814" s="17"/>
      <c r="G814" s="17"/>
      <c r="H814" s="17"/>
      <c r="I814" s="78"/>
      <c r="J814" s="179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178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35"/>
      <c r="AJ814" s="73"/>
      <c r="AK814" s="17"/>
      <c r="AL814" s="17"/>
      <c r="AM814" s="17"/>
      <c r="AN814" s="73"/>
      <c r="AO814" s="17"/>
      <c r="AP814" s="17"/>
      <c r="AQ814" s="17"/>
      <c r="AR814" s="17"/>
      <c r="AS814" s="17"/>
      <c r="AT814" s="17"/>
    </row>
    <row r="815" spans="1:46" ht="24" customHeight="1">
      <c r="A815" s="178"/>
      <c r="B815" s="78"/>
      <c r="C815" s="17"/>
      <c r="D815" s="17"/>
      <c r="E815" s="178"/>
      <c r="F815" s="17"/>
      <c r="G815" s="17"/>
      <c r="H815" s="17"/>
      <c r="I815" s="78"/>
      <c r="J815" s="179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178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35"/>
      <c r="AJ815" s="73"/>
      <c r="AK815" s="17"/>
      <c r="AL815" s="17"/>
      <c r="AM815" s="17"/>
      <c r="AN815" s="73"/>
      <c r="AO815" s="17"/>
      <c r="AP815" s="17"/>
      <c r="AQ815" s="17"/>
      <c r="AR815" s="17"/>
      <c r="AS815" s="17"/>
      <c r="AT815" s="17"/>
    </row>
    <row r="816" spans="1:46" ht="24" customHeight="1">
      <c r="A816" s="178"/>
      <c r="B816" s="78"/>
      <c r="C816" s="17"/>
      <c r="D816" s="17"/>
      <c r="E816" s="178"/>
      <c r="F816" s="17"/>
      <c r="G816" s="17"/>
      <c r="H816" s="17"/>
      <c r="I816" s="78"/>
      <c r="J816" s="179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178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35"/>
      <c r="AJ816" s="73"/>
      <c r="AK816" s="17"/>
      <c r="AL816" s="17"/>
      <c r="AM816" s="17"/>
      <c r="AN816" s="73"/>
      <c r="AO816" s="17"/>
      <c r="AP816" s="17"/>
      <c r="AQ816" s="17"/>
      <c r="AR816" s="17"/>
      <c r="AS816" s="17"/>
      <c r="AT816" s="17"/>
    </row>
    <row r="817" spans="1:46" ht="24" customHeight="1">
      <c r="A817" s="178"/>
      <c r="B817" s="78"/>
      <c r="C817" s="17"/>
      <c r="D817" s="17"/>
      <c r="E817" s="178"/>
      <c r="F817" s="17"/>
      <c r="G817" s="17"/>
      <c r="H817" s="17"/>
      <c r="I817" s="78"/>
      <c r="J817" s="179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178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35"/>
      <c r="AJ817" s="73"/>
      <c r="AK817" s="17"/>
      <c r="AL817" s="17"/>
      <c r="AM817" s="17"/>
      <c r="AN817" s="73"/>
      <c r="AO817" s="17"/>
      <c r="AP817" s="17"/>
      <c r="AQ817" s="17"/>
      <c r="AR817" s="17"/>
      <c r="AS817" s="17"/>
      <c r="AT817" s="17"/>
    </row>
    <row r="818" spans="1:46" ht="24" customHeight="1">
      <c r="A818" s="178"/>
      <c r="B818" s="78"/>
      <c r="C818" s="17"/>
      <c r="D818" s="17"/>
      <c r="E818" s="178"/>
      <c r="F818" s="17"/>
      <c r="G818" s="17"/>
      <c r="H818" s="17"/>
      <c r="I818" s="78"/>
      <c r="J818" s="179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178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35"/>
      <c r="AJ818" s="73"/>
      <c r="AK818" s="17"/>
      <c r="AL818" s="17"/>
      <c r="AM818" s="17"/>
      <c r="AN818" s="73"/>
      <c r="AO818" s="17"/>
      <c r="AP818" s="17"/>
      <c r="AQ818" s="17"/>
      <c r="AR818" s="17"/>
      <c r="AS818" s="17"/>
      <c r="AT818" s="17"/>
    </row>
    <row r="819" spans="1:46" ht="24" customHeight="1">
      <c r="A819" s="178"/>
      <c r="B819" s="78"/>
      <c r="C819" s="17"/>
      <c r="D819" s="17"/>
      <c r="E819" s="178"/>
      <c r="F819" s="17"/>
      <c r="G819" s="17"/>
      <c r="H819" s="17"/>
      <c r="I819" s="78"/>
      <c r="J819" s="179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178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35"/>
      <c r="AJ819" s="73"/>
      <c r="AK819" s="17"/>
      <c r="AL819" s="17"/>
      <c r="AM819" s="17"/>
      <c r="AN819" s="73"/>
      <c r="AO819" s="17"/>
      <c r="AP819" s="17"/>
      <c r="AQ819" s="17"/>
      <c r="AR819" s="17"/>
      <c r="AS819" s="17"/>
      <c r="AT819" s="17"/>
    </row>
    <row r="820" spans="1:46" ht="24" customHeight="1">
      <c r="A820" s="178"/>
      <c r="B820" s="78"/>
      <c r="C820" s="17"/>
      <c r="D820" s="17"/>
      <c r="E820" s="178"/>
      <c r="F820" s="17"/>
      <c r="G820" s="17"/>
      <c r="H820" s="17"/>
      <c r="I820" s="78"/>
      <c r="J820" s="179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178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35"/>
      <c r="AJ820" s="73"/>
      <c r="AK820" s="17"/>
      <c r="AL820" s="17"/>
      <c r="AM820" s="17"/>
      <c r="AN820" s="73"/>
      <c r="AO820" s="17"/>
      <c r="AP820" s="17"/>
      <c r="AQ820" s="17"/>
      <c r="AR820" s="17"/>
      <c r="AS820" s="17"/>
      <c r="AT820" s="17"/>
    </row>
    <row r="821" spans="1:46" ht="24" customHeight="1">
      <c r="A821" s="178"/>
      <c r="B821" s="78"/>
      <c r="C821" s="17"/>
      <c r="D821" s="17"/>
      <c r="E821" s="178"/>
      <c r="F821" s="17"/>
      <c r="G821" s="17"/>
      <c r="H821" s="17"/>
      <c r="I821" s="78"/>
      <c r="J821" s="179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178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35"/>
      <c r="AJ821" s="73"/>
      <c r="AK821" s="17"/>
      <c r="AL821" s="17"/>
      <c r="AM821" s="17"/>
      <c r="AN821" s="73"/>
      <c r="AO821" s="17"/>
      <c r="AP821" s="17"/>
      <c r="AQ821" s="17"/>
      <c r="AR821" s="17"/>
      <c r="AS821" s="17"/>
      <c r="AT821" s="17"/>
    </row>
    <row r="822" spans="1:46" ht="24" customHeight="1">
      <c r="A822" s="178"/>
      <c r="B822" s="78"/>
      <c r="C822" s="17"/>
      <c r="D822" s="17"/>
      <c r="E822" s="178"/>
      <c r="F822" s="17"/>
      <c r="G822" s="17"/>
      <c r="H822" s="17"/>
      <c r="I822" s="78"/>
      <c r="J822" s="179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178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35"/>
      <c r="AJ822" s="73"/>
      <c r="AK822" s="17"/>
      <c r="AL822" s="17"/>
      <c r="AM822" s="17"/>
      <c r="AN822" s="73"/>
      <c r="AO822" s="17"/>
      <c r="AP822" s="17"/>
      <c r="AQ822" s="17"/>
      <c r="AR822" s="17"/>
      <c r="AS822" s="17"/>
      <c r="AT822" s="17"/>
    </row>
    <row r="823" spans="1:46" ht="24" customHeight="1">
      <c r="A823" s="178"/>
      <c r="B823" s="78"/>
      <c r="C823" s="17"/>
      <c r="D823" s="17"/>
      <c r="E823" s="178"/>
      <c r="F823" s="17"/>
      <c r="G823" s="17"/>
      <c r="H823" s="17"/>
      <c r="I823" s="78"/>
      <c r="J823" s="179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178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35"/>
      <c r="AJ823" s="73"/>
      <c r="AK823" s="17"/>
      <c r="AL823" s="17"/>
      <c r="AM823" s="17"/>
      <c r="AN823" s="73"/>
      <c r="AO823" s="17"/>
      <c r="AP823" s="17"/>
      <c r="AQ823" s="17"/>
      <c r="AR823" s="17"/>
      <c r="AS823" s="17"/>
      <c r="AT823" s="17"/>
    </row>
    <row r="824" spans="1:46" ht="24" customHeight="1">
      <c r="A824" s="178"/>
      <c r="B824" s="78"/>
      <c r="C824" s="17"/>
      <c r="D824" s="17"/>
      <c r="E824" s="178"/>
      <c r="F824" s="17"/>
      <c r="G824" s="17"/>
      <c r="H824" s="17"/>
      <c r="I824" s="78"/>
      <c r="J824" s="179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178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35"/>
      <c r="AJ824" s="73"/>
      <c r="AK824" s="17"/>
      <c r="AL824" s="17"/>
      <c r="AM824" s="17"/>
      <c r="AN824" s="73"/>
      <c r="AO824" s="17"/>
      <c r="AP824" s="17"/>
      <c r="AQ824" s="17"/>
      <c r="AR824" s="17"/>
      <c r="AS824" s="17"/>
      <c r="AT824" s="17"/>
    </row>
    <row r="825" spans="1:46" ht="24" customHeight="1">
      <c r="A825" s="178"/>
      <c r="B825" s="78"/>
      <c r="C825" s="17"/>
      <c r="D825" s="17"/>
      <c r="E825" s="178"/>
      <c r="F825" s="17"/>
      <c r="G825" s="17"/>
      <c r="H825" s="17"/>
      <c r="I825" s="78"/>
      <c r="J825" s="179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178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35"/>
      <c r="AJ825" s="73"/>
      <c r="AK825" s="17"/>
      <c r="AL825" s="17"/>
      <c r="AM825" s="17"/>
      <c r="AN825" s="73"/>
      <c r="AO825" s="17"/>
      <c r="AP825" s="17"/>
      <c r="AQ825" s="17"/>
      <c r="AR825" s="17"/>
      <c r="AS825" s="17"/>
      <c r="AT825" s="17"/>
    </row>
    <row r="826" spans="1:46" ht="24" customHeight="1">
      <c r="A826" s="178"/>
      <c r="B826" s="78"/>
      <c r="C826" s="17"/>
      <c r="D826" s="17"/>
      <c r="E826" s="178"/>
      <c r="F826" s="17"/>
      <c r="G826" s="17"/>
      <c r="H826" s="17"/>
      <c r="I826" s="78"/>
      <c r="J826" s="179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178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35"/>
      <c r="AJ826" s="73"/>
      <c r="AK826" s="17"/>
      <c r="AL826" s="17"/>
      <c r="AM826" s="17"/>
      <c r="AN826" s="73"/>
      <c r="AO826" s="17"/>
      <c r="AP826" s="17"/>
      <c r="AQ826" s="17"/>
      <c r="AR826" s="17"/>
      <c r="AS826" s="17"/>
      <c r="AT826" s="17"/>
    </row>
    <row r="827" spans="1:46" ht="24" customHeight="1">
      <c r="A827" s="178"/>
      <c r="B827" s="78"/>
      <c r="C827" s="17"/>
      <c r="D827" s="17"/>
      <c r="E827" s="178"/>
      <c r="F827" s="17"/>
      <c r="G827" s="17"/>
      <c r="H827" s="17"/>
      <c r="I827" s="78"/>
      <c r="J827" s="179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178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35"/>
      <c r="AJ827" s="73"/>
      <c r="AK827" s="17"/>
      <c r="AL827" s="17"/>
      <c r="AM827" s="17"/>
      <c r="AN827" s="73"/>
      <c r="AO827" s="17"/>
      <c r="AP827" s="17"/>
      <c r="AQ827" s="17"/>
      <c r="AR827" s="17"/>
      <c r="AS827" s="17"/>
      <c r="AT827" s="17"/>
    </row>
    <row r="828" spans="1:46" ht="24" customHeight="1">
      <c r="A828" s="178"/>
      <c r="B828" s="78"/>
      <c r="C828" s="17"/>
      <c r="D828" s="17"/>
      <c r="E828" s="178"/>
      <c r="F828" s="17"/>
      <c r="G828" s="17"/>
      <c r="H828" s="17"/>
      <c r="I828" s="78"/>
      <c r="J828" s="179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178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35"/>
      <c r="AJ828" s="73"/>
      <c r="AK828" s="17"/>
      <c r="AL828" s="17"/>
      <c r="AM828" s="17"/>
      <c r="AN828" s="73"/>
      <c r="AO828" s="17"/>
      <c r="AP828" s="17"/>
      <c r="AQ828" s="17"/>
      <c r="AR828" s="17"/>
      <c r="AS828" s="17"/>
      <c r="AT828" s="17"/>
    </row>
    <row r="829" spans="1:46" ht="24" customHeight="1">
      <c r="A829" s="178"/>
      <c r="B829" s="78"/>
      <c r="C829" s="17"/>
      <c r="D829" s="17"/>
      <c r="E829" s="178"/>
      <c r="F829" s="17"/>
      <c r="G829" s="17"/>
      <c r="H829" s="17"/>
      <c r="I829" s="78"/>
      <c r="J829" s="179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178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35"/>
      <c r="AJ829" s="73"/>
      <c r="AK829" s="17"/>
      <c r="AL829" s="17"/>
      <c r="AM829" s="17"/>
      <c r="AN829" s="73"/>
      <c r="AO829" s="17"/>
      <c r="AP829" s="17"/>
      <c r="AQ829" s="17"/>
      <c r="AR829" s="17"/>
      <c r="AS829" s="17"/>
      <c r="AT829" s="17"/>
    </row>
    <row r="830" spans="1:46" ht="24" customHeight="1">
      <c r="A830" s="178"/>
      <c r="B830" s="78"/>
      <c r="C830" s="17"/>
      <c r="D830" s="17"/>
      <c r="E830" s="178"/>
      <c r="F830" s="17"/>
      <c r="G830" s="17"/>
      <c r="H830" s="17"/>
      <c r="I830" s="78"/>
      <c r="J830" s="179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178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35"/>
      <c r="AJ830" s="73"/>
      <c r="AK830" s="17"/>
      <c r="AL830" s="17"/>
      <c r="AM830" s="17"/>
      <c r="AN830" s="73"/>
      <c r="AO830" s="17"/>
      <c r="AP830" s="17"/>
      <c r="AQ830" s="17"/>
      <c r="AR830" s="17"/>
      <c r="AS830" s="17"/>
      <c r="AT830" s="17"/>
    </row>
    <row r="831" spans="1:46" ht="24" customHeight="1">
      <c r="A831" s="178"/>
      <c r="B831" s="78"/>
      <c r="C831" s="17"/>
      <c r="D831" s="17"/>
      <c r="E831" s="178"/>
      <c r="F831" s="17"/>
      <c r="G831" s="17"/>
      <c r="H831" s="17"/>
      <c r="I831" s="78"/>
      <c r="J831" s="179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178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35"/>
      <c r="AJ831" s="73"/>
      <c r="AK831" s="17"/>
      <c r="AL831" s="17"/>
      <c r="AM831" s="17"/>
      <c r="AN831" s="73"/>
      <c r="AO831" s="17"/>
      <c r="AP831" s="17"/>
      <c r="AQ831" s="17"/>
      <c r="AR831" s="17"/>
      <c r="AS831" s="17"/>
      <c r="AT831" s="17"/>
    </row>
    <row r="832" spans="1:46" ht="24" customHeight="1">
      <c r="A832" s="178"/>
      <c r="B832" s="78"/>
      <c r="C832" s="17"/>
      <c r="D832" s="17"/>
      <c r="E832" s="178"/>
      <c r="F832" s="17"/>
      <c r="G832" s="17"/>
      <c r="H832" s="17"/>
      <c r="I832" s="78"/>
      <c r="J832" s="179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178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35"/>
      <c r="AJ832" s="73"/>
      <c r="AK832" s="17"/>
      <c r="AL832" s="17"/>
      <c r="AM832" s="17"/>
      <c r="AN832" s="73"/>
      <c r="AO832" s="17"/>
      <c r="AP832" s="17"/>
      <c r="AQ832" s="17"/>
      <c r="AR832" s="17"/>
      <c r="AS832" s="17"/>
      <c r="AT832" s="17"/>
    </row>
    <row r="833" spans="1:46" ht="24" customHeight="1">
      <c r="A833" s="178"/>
      <c r="B833" s="78"/>
      <c r="C833" s="17"/>
      <c r="D833" s="17"/>
      <c r="E833" s="178"/>
      <c r="F833" s="17"/>
      <c r="G833" s="17"/>
      <c r="H833" s="17"/>
      <c r="I833" s="78"/>
      <c r="J833" s="179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178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35"/>
      <c r="AJ833" s="73"/>
      <c r="AK833" s="17"/>
      <c r="AL833" s="17"/>
      <c r="AM833" s="17"/>
      <c r="AN833" s="73"/>
      <c r="AO833" s="17"/>
      <c r="AP833" s="17"/>
      <c r="AQ833" s="17"/>
      <c r="AR833" s="17"/>
      <c r="AS833" s="17"/>
      <c r="AT833" s="17"/>
    </row>
    <row r="834" spans="1:46" ht="24" customHeight="1">
      <c r="A834" s="178"/>
      <c r="B834" s="78"/>
      <c r="C834" s="17"/>
      <c r="D834" s="17"/>
      <c r="E834" s="178"/>
      <c r="F834" s="17"/>
      <c r="G834" s="17"/>
      <c r="H834" s="17"/>
      <c r="I834" s="78"/>
      <c r="J834" s="179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178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35"/>
      <c r="AJ834" s="73"/>
      <c r="AK834" s="17"/>
      <c r="AL834" s="17"/>
      <c r="AM834" s="17"/>
      <c r="AN834" s="73"/>
      <c r="AO834" s="17"/>
      <c r="AP834" s="17"/>
      <c r="AQ834" s="17"/>
      <c r="AR834" s="17"/>
      <c r="AS834" s="17"/>
      <c r="AT834" s="17"/>
    </row>
    <row r="835" spans="1:46" ht="24" customHeight="1">
      <c r="A835" s="178"/>
      <c r="B835" s="78"/>
      <c r="C835" s="17"/>
      <c r="D835" s="17"/>
      <c r="E835" s="178"/>
      <c r="F835" s="17"/>
      <c r="G835" s="17"/>
      <c r="H835" s="17"/>
      <c r="I835" s="78"/>
      <c r="J835" s="179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178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35"/>
      <c r="AJ835" s="73"/>
      <c r="AK835" s="17"/>
      <c r="AL835" s="17"/>
      <c r="AM835" s="17"/>
      <c r="AN835" s="73"/>
      <c r="AO835" s="17"/>
      <c r="AP835" s="17"/>
      <c r="AQ835" s="17"/>
      <c r="AR835" s="17"/>
      <c r="AS835" s="17"/>
      <c r="AT835" s="17"/>
    </row>
    <row r="836" spans="1:46" ht="24" customHeight="1">
      <c r="A836" s="178"/>
      <c r="B836" s="78"/>
      <c r="C836" s="17"/>
      <c r="D836" s="17"/>
      <c r="E836" s="178"/>
      <c r="F836" s="17"/>
      <c r="G836" s="17"/>
      <c r="H836" s="17"/>
      <c r="I836" s="78"/>
      <c r="J836" s="179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178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35"/>
      <c r="AJ836" s="73"/>
      <c r="AK836" s="17"/>
      <c r="AL836" s="17"/>
      <c r="AM836" s="17"/>
      <c r="AN836" s="73"/>
      <c r="AO836" s="17"/>
      <c r="AP836" s="17"/>
      <c r="AQ836" s="17"/>
      <c r="AR836" s="17"/>
      <c r="AS836" s="17"/>
      <c r="AT836" s="17"/>
    </row>
    <row r="837" spans="1:46" ht="24" customHeight="1">
      <c r="A837" s="178"/>
      <c r="B837" s="78"/>
      <c r="C837" s="17"/>
      <c r="D837" s="17"/>
      <c r="E837" s="178"/>
      <c r="F837" s="17"/>
      <c r="G837" s="17"/>
      <c r="H837" s="17"/>
      <c r="I837" s="78"/>
      <c r="J837" s="179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178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35"/>
      <c r="AJ837" s="73"/>
      <c r="AK837" s="17"/>
      <c r="AL837" s="17"/>
      <c r="AM837" s="17"/>
      <c r="AN837" s="73"/>
      <c r="AO837" s="17"/>
      <c r="AP837" s="17"/>
      <c r="AQ837" s="17"/>
      <c r="AR837" s="17"/>
      <c r="AS837" s="17"/>
      <c r="AT837" s="17"/>
    </row>
    <row r="838" spans="1:46" ht="24" customHeight="1">
      <c r="A838" s="178"/>
      <c r="B838" s="78"/>
      <c r="C838" s="17"/>
      <c r="D838" s="17"/>
      <c r="E838" s="178"/>
      <c r="F838" s="17"/>
      <c r="G838" s="17"/>
      <c r="H838" s="17"/>
      <c r="I838" s="78"/>
      <c r="J838" s="179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178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35"/>
      <c r="AJ838" s="73"/>
      <c r="AK838" s="17"/>
      <c r="AL838" s="17"/>
      <c r="AM838" s="17"/>
      <c r="AN838" s="73"/>
      <c r="AO838" s="17"/>
      <c r="AP838" s="17"/>
      <c r="AQ838" s="17"/>
      <c r="AR838" s="17"/>
      <c r="AS838" s="17"/>
      <c r="AT838" s="17"/>
    </row>
    <row r="839" spans="1:46" ht="24" customHeight="1">
      <c r="A839" s="178"/>
      <c r="B839" s="78"/>
      <c r="C839" s="17"/>
      <c r="D839" s="17"/>
      <c r="E839" s="178"/>
      <c r="F839" s="17"/>
      <c r="G839" s="17"/>
      <c r="H839" s="17"/>
      <c r="I839" s="78"/>
      <c r="J839" s="179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178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35"/>
      <c r="AJ839" s="73"/>
      <c r="AK839" s="17"/>
      <c r="AL839" s="17"/>
      <c r="AM839" s="17"/>
      <c r="AN839" s="73"/>
      <c r="AO839" s="17"/>
      <c r="AP839" s="17"/>
      <c r="AQ839" s="17"/>
      <c r="AR839" s="17"/>
      <c r="AS839" s="17"/>
      <c r="AT839" s="17"/>
    </row>
    <row r="840" spans="1:46" ht="24" customHeight="1">
      <c r="A840" s="178"/>
      <c r="B840" s="78"/>
      <c r="C840" s="17"/>
      <c r="D840" s="17"/>
      <c r="E840" s="178"/>
      <c r="F840" s="17"/>
      <c r="G840" s="17"/>
      <c r="H840" s="17"/>
      <c r="I840" s="78"/>
      <c r="J840" s="179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178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35"/>
      <c r="AJ840" s="73"/>
      <c r="AK840" s="17"/>
      <c r="AL840" s="17"/>
      <c r="AM840" s="17"/>
      <c r="AN840" s="73"/>
      <c r="AO840" s="17"/>
      <c r="AP840" s="17"/>
      <c r="AQ840" s="17"/>
      <c r="AR840" s="17"/>
      <c r="AS840" s="17"/>
      <c r="AT840" s="17"/>
    </row>
    <row r="841" spans="1:46" ht="24" customHeight="1">
      <c r="A841" s="178"/>
      <c r="B841" s="78"/>
      <c r="C841" s="17"/>
      <c r="D841" s="17"/>
      <c r="E841" s="178"/>
      <c r="F841" s="17"/>
      <c r="G841" s="17"/>
      <c r="H841" s="17"/>
      <c r="I841" s="78"/>
      <c r="J841" s="179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178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35"/>
      <c r="AJ841" s="73"/>
      <c r="AK841" s="17"/>
      <c r="AL841" s="17"/>
      <c r="AM841" s="17"/>
      <c r="AN841" s="73"/>
      <c r="AO841" s="17"/>
      <c r="AP841" s="17"/>
      <c r="AQ841" s="17"/>
      <c r="AR841" s="17"/>
      <c r="AS841" s="17"/>
      <c r="AT841" s="17"/>
    </row>
    <row r="842" spans="1:46" ht="24" customHeight="1">
      <c r="A842" s="178"/>
      <c r="B842" s="78"/>
      <c r="C842" s="17"/>
      <c r="D842" s="17"/>
      <c r="E842" s="178"/>
      <c r="F842" s="17"/>
      <c r="G842" s="17"/>
      <c r="H842" s="17"/>
      <c r="I842" s="78"/>
      <c r="J842" s="179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178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35"/>
      <c r="AJ842" s="73"/>
      <c r="AK842" s="17"/>
      <c r="AL842" s="17"/>
      <c r="AM842" s="17"/>
      <c r="AN842" s="73"/>
      <c r="AO842" s="17"/>
      <c r="AP842" s="17"/>
      <c r="AQ842" s="17"/>
      <c r="AR842" s="17"/>
      <c r="AS842" s="17"/>
      <c r="AT842" s="17"/>
    </row>
    <row r="843" spans="1:46" ht="24" customHeight="1">
      <c r="A843" s="178"/>
      <c r="B843" s="78"/>
      <c r="C843" s="17"/>
      <c r="D843" s="17"/>
      <c r="E843" s="178"/>
      <c r="F843" s="17"/>
      <c r="G843" s="17"/>
      <c r="H843" s="17"/>
      <c r="I843" s="78"/>
      <c r="J843" s="179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178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35"/>
      <c r="AJ843" s="73"/>
      <c r="AK843" s="17"/>
      <c r="AL843" s="17"/>
      <c r="AM843" s="17"/>
      <c r="AN843" s="73"/>
      <c r="AO843" s="17"/>
      <c r="AP843" s="17"/>
      <c r="AQ843" s="17"/>
      <c r="AR843" s="17"/>
      <c r="AS843" s="17"/>
      <c r="AT843" s="17"/>
    </row>
    <row r="844" spans="1:46" ht="24" customHeight="1">
      <c r="A844" s="178"/>
      <c r="B844" s="78"/>
      <c r="C844" s="17"/>
      <c r="D844" s="17"/>
      <c r="E844" s="178"/>
      <c r="F844" s="17"/>
      <c r="G844" s="17"/>
      <c r="H844" s="17"/>
      <c r="I844" s="78"/>
      <c r="J844" s="179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178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35"/>
      <c r="AJ844" s="73"/>
      <c r="AK844" s="17"/>
      <c r="AL844" s="17"/>
      <c r="AM844" s="17"/>
      <c r="AN844" s="73"/>
      <c r="AO844" s="17"/>
      <c r="AP844" s="17"/>
      <c r="AQ844" s="17"/>
      <c r="AR844" s="17"/>
      <c r="AS844" s="17"/>
      <c r="AT844" s="17"/>
    </row>
    <row r="845" spans="1:46" ht="24" customHeight="1">
      <c r="A845" s="178"/>
      <c r="B845" s="78"/>
      <c r="C845" s="17"/>
      <c r="D845" s="17"/>
      <c r="E845" s="178"/>
      <c r="F845" s="17"/>
      <c r="G845" s="17"/>
      <c r="H845" s="17"/>
      <c r="I845" s="78"/>
      <c r="J845" s="179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178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35"/>
      <c r="AJ845" s="73"/>
      <c r="AK845" s="17"/>
      <c r="AL845" s="17"/>
      <c r="AM845" s="17"/>
      <c r="AN845" s="73"/>
      <c r="AO845" s="17"/>
      <c r="AP845" s="17"/>
      <c r="AQ845" s="17"/>
      <c r="AR845" s="17"/>
      <c r="AS845" s="17"/>
      <c r="AT845" s="17"/>
    </row>
    <row r="846" spans="1:46" ht="24" customHeight="1">
      <c r="A846" s="178"/>
      <c r="B846" s="78"/>
      <c r="C846" s="17"/>
      <c r="D846" s="17"/>
      <c r="E846" s="178"/>
      <c r="F846" s="17"/>
      <c r="G846" s="17"/>
      <c r="H846" s="17"/>
      <c r="I846" s="78"/>
      <c r="J846" s="179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178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35"/>
      <c r="AJ846" s="73"/>
      <c r="AK846" s="17"/>
      <c r="AL846" s="17"/>
      <c r="AM846" s="17"/>
      <c r="AN846" s="73"/>
      <c r="AO846" s="17"/>
      <c r="AP846" s="17"/>
      <c r="AQ846" s="17"/>
      <c r="AR846" s="17"/>
      <c r="AS846" s="17"/>
      <c r="AT846" s="17"/>
    </row>
    <row r="847" spans="1:46" ht="24" customHeight="1">
      <c r="A847" s="178"/>
      <c r="B847" s="78"/>
      <c r="C847" s="17"/>
      <c r="D847" s="17"/>
      <c r="E847" s="178"/>
      <c r="F847" s="17"/>
      <c r="G847" s="17"/>
      <c r="H847" s="17"/>
      <c r="I847" s="78"/>
      <c r="J847" s="179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178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35"/>
      <c r="AJ847" s="73"/>
      <c r="AK847" s="17"/>
      <c r="AL847" s="17"/>
      <c r="AM847" s="17"/>
      <c r="AN847" s="73"/>
      <c r="AO847" s="17"/>
      <c r="AP847" s="17"/>
      <c r="AQ847" s="17"/>
      <c r="AR847" s="17"/>
      <c r="AS847" s="17"/>
      <c r="AT847" s="17"/>
    </row>
    <row r="848" spans="1:46" ht="24" customHeight="1">
      <c r="A848" s="178"/>
      <c r="B848" s="78"/>
      <c r="C848" s="17"/>
      <c r="D848" s="17"/>
      <c r="E848" s="178"/>
      <c r="F848" s="17"/>
      <c r="G848" s="17"/>
      <c r="H848" s="17"/>
      <c r="I848" s="78"/>
      <c r="J848" s="179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178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35"/>
      <c r="AJ848" s="73"/>
      <c r="AK848" s="17"/>
      <c r="AL848" s="17"/>
      <c r="AM848" s="17"/>
      <c r="AN848" s="73"/>
      <c r="AO848" s="17"/>
      <c r="AP848" s="17"/>
      <c r="AQ848" s="17"/>
      <c r="AR848" s="17"/>
      <c r="AS848" s="17"/>
      <c r="AT848" s="17"/>
    </row>
    <row r="849" spans="1:46" ht="24" customHeight="1">
      <c r="A849" s="178"/>
      <c r="B849" s="78"/>
      <c r="C849" s="17"/>
      <c r="D849" s="17"/>
      <c r="E849" s="178"/>
      <c r="F849" s="17"/>
      <c r="G849" s="17"/>
      <c r="H849" s="17"/>
      <c r="I849" s="78"/>
      <c r="J849" s="179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178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35"/>
      <c r="AJ849" s="73"/>
      <c r="AK849" s="17"/>
      <c r="AL849" s="17"/>
      <c r="AM849" s="17"/>
      <c r="AN849" s="73"/>
      <c r="AO849" s="17"/>
      <c r="AP849" s="17"/>
      <c r="AQ849" s="17"/>
      <c r="AR849" s="17"/>
      <c r="AS849" s="17"/>
      <c r="AT849" s="17"/>
    </row>
    <row r="850" spans="1:46" ht="24" customHeight="1">
      <c r="A850" s="178"/>
      <c r="B850" s="78"/>
      <c r="C850" s="17"/>
      <c r="D850" s="17"/>
      <c r="E850" s="178"/>
      <c r="F850" s="17"/>
      <c r="G850" s="17"/>
      <c r="H850" s="17"/>
      <c r="I850" s="78"/>
      <c r="J850" s="179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178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35"/>
      <c r="AJ850" s="73"/>
      <c r="AK850" s="17"/>
      <c r="AL850" s="17"/>
      <c r="AM850" s="17"/>
      <c r="AN850" s="73"/>
      <c r="AO850" s="17"/>
      <c r="AP850" s="17"/>
      <c r="AQ850" s="17"/>
      <c r="AR850" s="17"/>
      <c r="AS850" s="17"/>
      <c r="AT850" s="17"/>
    </row>
    <row r="851" spans="1:46" ht="24" customHeight="1">
      <c r="A851" s="178"/>
      <c r="B851" s="78"/>
      <c r="C851" s="17"/>
      <c r="D851" s="17"/>
      <c r="E851" s="178"/>
      <c r="F851" s="17"/>
      <c r="G851" s="17"/>
      <c r="H851" s="17"/>
      <c r="I851" s="78"/>
      <c r="J851" s="179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178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35"/>
      <c r="AJ851" s="73"/>
      <c r="AK851" s="17"/>
      <c r="AL851" s="17"/>
      <c r="AM851" s="17"/>
      <c r="AN851" s="73"/>
      <c r="AO851" s="17"/>
      <c r="AP851" s="17"/>
      <c r="AQ851" s="17"/>
      <c r="AR851" s="17"/>
      <c r="AS851" s="17"/>
      <c r="AT851" s="17"/>
    </row>
    <row r="852" spans="1:46" ht="24" customHeight="1">
      <c r="A852" s="178"/>
      <c r="B852" s="78"/>
      <c r="C852" s="17"/>
      <c r="D852" s="17"/>
      <c r="E852" s="178"/>
      <c r="F852" s="17"/>
      <c r="G852" s="17"/>
      <c r="H852" s="17"/>
      <c r="I852" s="78"/>
      <c r="J852" s="179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178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35"/>
      <c r="AJ852" s="73"/>
      <c r="AK852" s="17"/>
      <c r="AL852" s="17"/>
      <c r="AM852" s="17"/>
      <c r="AN852" s="73"/>
      <c r="AO852" s="17"/>
      <c r="AP852" s="17"/>
      <c r="AQ852" s="17"/>
      <c r="AR852" s="17"/>
      <c r="AS852" s="17"/>
      <c r="AT852" s="17"/>
    </row>
    <row r="853" spans="1:46" ht="24" customHeight="1">
      <c r="A853" s="178"/>
      <c r="B853" s="78"/>
      <c r="C853" s="17"/>
      <c r="D853" s="17"/>
      <c r="E853" s="178"/>
      <c r="F853" s="17"/>
      <c r="G853" s="17"/>
      <c r="H853" s="17"/>
      <c r="I853" s="78"/>
      <c r="J853" s="179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178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35"/>
      <c r="AJ853" s="73"/>
      <c r="AK853" s="17"/>
      <c r="AL853" s="17"/>
      <c r="AM853" s="17"/>
      <c r="AN853" s="73"/>
      <c r="AO853" s="17"/>
      <c r="AP853" s="17"/>
      <c r="AQ853" s="17"/>
      <c r="AR853" s="17"/>
      <c r="AS853" s="17"/>
      <c r="AT853" s="17"/>
    </row>
    <row r="854" spans="1:46" ht="24" customHeight="1">
      <c r="A854" s="178"/>
      <c r="B854" s="78"/>
      <c r="C854" s="17"/>
      <c r="D854" s="17"/>
      <c r="E854" s="178"/>
      <c r="F854" s="17"/>
      <c r="G854" s="17"/>
      <c r="H854" s="17"/>
      <c r="I854" s="78"/>
      <c r="J854" s="179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178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35"/>
      <c r="AJ854" s="73"/>
      <c r="AK854" s="17"/>
      <c r="AL854" s="17"/>
      <c r="AM854" s="17"/>
      <c r="AN854" s="73"/>
      <c r="AO854" s="17"/>
      <c r="AP854" s="17"/>
      <c r="AQ854" s="17"/>
      <c r="AR854" s="17"/>
      <c r="AS854" s="17"/>
      <c r="AT854" s="17"/>
    </row>
    <row r="855" spans="1:46" ht="24" customHeight="1">
      <c r="A855" s="178"/>
      <c r="B855" s="78"/>
      <c r="C855" s="17"/>
      <c r="D855" s="17"/>
      <c r="E855" s="178"/>
      <c r="F855" s="17"/>
      <c r="G855" s="17"/>
      <c r="H855" s="17"/>
      <c r="I855" s="78"/>
      <c r="J855" s="179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178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35"/>
      <c r="AJ855" s="73"/>
      <c r="AK855" s="17"/>
      <c r="AL855" s="17"/>
      <c r="AM855" s="17"/>
      <c r="AN855" s="73"/>
      <c r="AO855" s="17"/>
      <c r="AP855" s="17"/>
      <c r="AQ855" s="17"/>
      <c r="AR855" s="17"/>
      <c r="AS855" s="17"/>
      <c r="AT855" s="17"/>
    </row>
    <row r="856" spans="1:46" ht="24" customHeight="1">
      <c r="A856" s="178"/>
      <c r="B856" s="78"/>
      <c r="C856" s="17"/>
      <c r="D856" s="17"/>
      <c r="E856" s="178"/>
      <c r="F856" s="17"/>
      <c r="G856" s="17"/>
      <c r="H856" s="17"/>
      <c r="I856" s="78"/>
      <c r="J856" s="179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178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35"/>
      <c r="AJ856" s="73"/>
      <c r="AK856" s="17"/>
      <c r="AL856" s="17"/>
      <c r="AM856" s="17"/>
      <c r="AN856" s="73"/>
      <c r="AO856" s="17"/>
      <c r="AP856" s="17"/>
      <c r="AQ856" s="17"/>
      <c r="AR856" s="17"/>
      <c r="AS856" s="17"/>
      <c r="AT856" s="17"/>
    </row>
    <row r="857" spans="1:46" ht="24" customHeight="1">
      <c r="A857" s="178"/>
      <c r="B857" s="78"/>
      <c r="C857" s="17"/>
      <c r="D857" s="17"/>
      <c r="E857" s="178"/>
      <c r="F857" s="17"/>
      <c r="G857" s="17"/>
      <c r="H857" s="17"/>
      <c r="I857" s="78"/>
      <c r="J857" s="179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178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35"/>
      <c r="AJ857" s="73"/>
      <c r="AK857" s="17"/>
      <c r="AL857" s="17"/>
      <c r="AM857" s="17"/>
      <c r="AN857" s="73"/>
      <c r="AO857" s="17"/>
      <c r="AP857" s="17"/>
      <c r="AQ857" s="17"/>
      <c r="AR857" s="17"/>
      <c r="AS857" s="17"/>
      <c r="AT857" s="17"/>
    </row>
    <row r="858" spans="1:46" ht="24" customHeight="1">
      <c r="A858" s="178"/>
      <c r="B858" s="78"/>
      <c r="C858" s="17"/>
      <c r="D858" s="17"/>
      <c r="E858" s="178"/>
      <c r="F858" s="17"/>
      <c r="G858" s="17"/>
      <c r="H858" s="17"/>
      <c r="I858" s="78"/>
      <c r="J858" s="179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178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35"/>
      <c r="AJ858" s="73"/>
      <c r="AK858" s="17"/>
      <c r="AL858" s="17"/>
      <c r="AM858" s="17"/>
      <c r="AN858" s="73"/>
      <c r="AO858" s="17"/>
      <c r="AP858" s="17"/>
      <c r="AQ858" s="17"/>
      <c r="AR858" s="17"/>
      <c r="AS858" s="17"/>
      <c r="AT858" s="17"/>
    </row>
    <row r="859" spans="1:46" ht="24" customHeight="1">
      <c r="A859" s="178"/>
      <c r="B859" s="78"/>
      <c r="C859" s="17"/>
      <c r="D859" s="17"/>
      <c r="E859" s="178"/>
      <c r="F859" s="17"/>
      <c r="G859" s="17"/>
      <c r="H859" s="17"/>
      <c r="I859" s="78"/>
      <c r="J859" s="179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178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35"/>
      <c r="AJ859" s="73"/>
      <c r="AK859" s="17"/>
      <c r="AL859" s="17"/>
      <c r="AM859" s="17"/>
      <c r="AN859" s="73"/>
      <c r="AO859" s="17"/>
      <c r="AP859" s="17"/>
      <c r="AQ859" s="17"/>
      <c r="AR859" s="17"/>
      <c r="AS859" s="17"/>
      <c r="AT859" s="17"/>
    </row>
    <row r="860" spans="1:46" ht="24" customHeight="1">
      <c r="A860" s="178"/>
      <c r="B860" s="78"/>
      <c r="C860" s="17"/>
      <c r="D860" s="17"/>
      <c r="E860" s="178"/>
      <c r="F860" s="17"/>
      <c r="G860" s="17"/>
      <c r="H860" s="17"/>
      <c r="I860" s="78"/>
      <c r="J860" s="179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178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35"/>
      <c r="AJ860" s="73"/>
      <c r="AK860" s="17"/>
      <c r="AL860" s="17"/>
      <c r="AM860" s="17"/>
      <c r="AN860" s="73"/>
      <c r="AO860" s="17"/>
      <c r="AP860" s="17"/>
      <c r="AQ860" s="17"/>
      <c r="AR860" s="17"/>
      <c r="AS860" s="17"/>
      <c r="AT860" s="17"/>
    </row>
    <row r="861" spans="1:46" ht="24" customHeight="1">
      <c r="A861" s="178"/>
      <c r="B861" s="78"/>
      <c r="C861" s="17"/>
      <c r="D861" s="17"/>
      <c r="E861" s="178"/>
      <c r="F861" s="17"/>
      <c r="G861" s="17"/>
      <c r="H861" s="17"/>
      <c r="I861" s="78"/>
      <c r="J861" s="179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178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35"/>
      <c r="AJ861" s="73"/>
      <c r="AK861" s="17"/>
      <c r="AL861" s="17"/>
      <c r="AM861" s="17"/>
      <c r="AN861" s="73"/>
      <c r="AO861" s="17"/>
      <c r="AP861" s="17"/>
      <c r="AQ861" s="17"/>
      <c r="AR861" s="17"/>
      <c r="AS861" s="17"/>
      <c r="AT861" s="17"/>
    </row>
    <row r="862" spans="1:46" ht="24" customHeight="1">
      <c r="A862" s="178"/>
      <c r="B862" s="78"/>
      <c r="C862" s="17"/>
      <c r="D862" s="17"/>
      <c r="E862" s="178"/>
      <c r="F862" s="17"/>
      <c r="G862" s="17"/>
      <c r="H862" s="17"/>
      <c r="I862" s="78"/>
      <c r="J862" s="179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178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35"/>
      <c r="AJ862" s="73"/>
      <c r="AK862" s="17"/>
      <c r="AL862" s="17"/>
      <c r="AM862" s="17"/>
      <c r="AN862" s="73"/>
      <c r="AO862" s="17"/>
      <c r="AP862" s="17"/>
      <c r="AQ862" s="17"/>
      <c r="AR862" s="17"/>
      <c r="AS862" s="17"/>
      <c r="AT862" s="17"/>
    </row>
    <row r="863" spans="1:46" ht="24" customHeight="1">
      <c r="A863" s="178"/>
      <c r="B863" s="78"/>
      <c r="C863" s="17"/>
      <c r="D863" s="17"/>
      <c r="E863" s="178"/>
      <c r="F863" s="17"/>
      <c r="G863" s="17"/>
      <c r="H863" s="17"/>
      <c r="I863" s="78"/>
      <c r="J863" s="179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178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35"/>
      <c r="AJ863" s="73"/>
      <c r="AK863" s="17"/>
      <c r="AL863" s="17"/>
      <c r="AM863" s="17"/>
      <c r="AN863" s="73"/>
      <c r="AO863" s="17"/>
      <c r="AP863" s="17"/>
      <c r="AQ863" s="17"/>
      <c r="AR863" s="17"/>
      <c r="AS863" s="17"/>
      <c r="AT863" s="17"/>
    </row>
    <row r="864" spans="1:46" ht="24" customHeight="1">
      <c r="A864" s="178"/>
      <c r="B864" s="78"/>
      <c r="C864" s="17"/>
      <c r="D864" s="17"/>
      <c r="E864" s="178"/>
      <c r="F864" s="17"/>
      <c r="G864" s="17"/>
      <c r="H864" s="17"/>
      <c r="I864" s="78"/>
      <c r="J864" s="179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178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35"/>
      <c r="AJ864" s="73"/>
      <c r="AK864" s="17"/>
      <c r="AL864" s="17"/>
      <c r="AM864" s="17"/>
      <c r="AN864" s="73"/>
      <c r="AO864" s="17"/>
      <c r="AP864" s="17"/>
      <c r="AQ864" s="17"/>
      <c r="AR864" s="17"/>
      <c r="AS864" s="17"/>
      <c r="AT864" s="17"/>
    </row>
    <row r="865" spans="1:46" ht="24" customHeight="1">
      <c r="A865" s="178"/>
      <c r="B865" s="78"/>
      <c r="C865" s="17"/>
      <c r="D865" s="17"/>
      <c r="E865" s="178"/>
      <c r="F865" s="17"/>
      <c r="G865" s="17"/>
      <c r="H865" s="17"/>
      <c r="I865" s="78"/>
      <c r="J865" s="179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178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35"/>
      <c r="AJ865" s="73"/>
      <c r="AK865" s="17"/>
      <c r="AL865" s="17"/>
      <c r="AM865" s="17"/>
      <c r="AN865" s="73"/>
      <c r="AO865" s="17"/>
      <c r="AP865" s="17"/>
      <c r="AQ865" s="17"/>
      <c r="AR865" s="17"/>
      <c r="AS865" s="17"/>
      <c r="AT865" s="17"/>
    </row>
    <row r="866" spans="1:46" ht="24" customHeight="1">
      <c r="A866" s="178"/>
      <c r="B866" s="78"/>
      <c r="C866" s="17"/>
      <c r="D866" s="17"/>
      <c r="E866" s="178"/>
      <c r="F866" s="17"/>
      <c r="G866" s="17"/>
      <c r="H866" s="17"/>
      <c r="I866" s="78"/>
      <c r="J866" s="179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178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35"/>
      <c r="AJ866" s="73"/>
      <c r="AK866" s="17"/>
      <c r="AL866" s="17"/>
      <c r="AM866" s="17"/>
      <c r="AN866" s="73"/>
      <c r="AO866" s="17"/>
      <c r="AP866" s="17"/>
      <c r="AQ866" s="17"/>
      <c r="AR866" s="17"/>
      <c r="AS866" s="17"/>
      <c r="AT866" s="17"/>
    </row>
    <row r="867" spans="1:46" ht="24" customHeight="1">
      <c r="A867" s="178"/>
      <c r="B867" s="78"/>
      <c r="C867" s="17"/>
      <c r="D867" s="17"/>
      <c r="E867" s="178"/>
      <c r="F867" s="17"/>
      <c r="G867" s="17"/>
      <c r="H867" s="17"/>
      <c r="I867" s="78"/>
      <c r="J867" s="179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178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35"/>
      <c r="AJ867" s="73"/>
      <c r="AK867" s="17"/>
      <c r="AL867" s="17"/>
      <c r="AM867" s="17"/>
      <c r="AN867" s="73"/>
      <c r="AO867" s="17"/>
      <c r="AP867" s="17"/>
      <c r="AQ867" s="17"/>
      <c r="AR867" s="17"/>
      <c r="AS867" s="17"/>
      <c r="AT867" s="17"/>
    </row>
    <row r="868" spans="1:46" ht="24" customHeight="1">
      <c r="A868" s="178"/>
      <c r="B868" s="78"/>
      <c r="C868" s="17"/>
      <c r="D868" s="17"/>
      <c r="E868" s="178"/>
      <c r="F868" s="17"/>
      <c r="G868" s="17"/>
      <c r="H868" s="17"/>
      <c r="I868" s="78"/>
      <c r="J868" s="179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178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35"/>
      <c r="AJ868" s="73"/>
      <c r="AK868" s="17"/>
      <c r="AL868" s="17"/>
      <c r="AM868" s="17"/>
      <c r="AN868" s="73"/>
      <c r="AO868" s="17"/>
      <c r="AP868" s="17"/>
      <c r="AQ868" s="17"/>
      <c r="AR868" s="17"/>
      <c r="AS868" s="17"/>
      <c r="AT868" s="17"/>
    </row>
    <row r="869" spans="1:46" ht="24" customHeight="1">
      <c r="A869" s="178"/>
      <c r="B869" s="78"/>
      <c r="C869" s="17"/>
      <c r="D869" s="17"/>
      <c r="E869" s="178"/>
      <c r="F869" s="17"/>
      <c r="G869" s="17"/>
      <c r="H869" s="17"/>
      <c r="I869" s="78"/>
      <c r="J869" s="179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178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35"/>
      <c r="AJ869" s="73"/>
      <c r="AK869" s="17"/>
      <c r="AL869" s="17"/>
      <c r="AM869" s="17"/>
      <c r="AN869" s="73"/>
      <c r="AO869" s="17"/>
      <c r="AP869" s="17"/>
      <c r="AQ869" s="17"/>
      <c r="AR869" s="17"/>
      <c r="AS869" s="17"/>
      <c r="AT869" s="17"/>
    </row>
    <row r="870" spans="1:46" ht="24" customHeight="1">
      <c r="A870" s="178"/>
      <c r="B870" s="78"/>
      <c r="C870" s="17"/>
      <c r="D870" s="17"/>
      <c r="E870" s="178"/>
      <c r="F870" s="17"/>
      <c r="G870" s="17"/>
      <c r="H870" s="17"/>
      <c r="I870" s="78"/>
      <c r="J870" s="179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178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35"/>
      <c r="AJ870" s="73"/>
      <c r="AK870" s="17"/>
      <c r="AL870" s="17"/>
      <c r="AM870" s="17"/>
      <c r="AN870" s="73"/>
      <c r="AO870" s="17"/>
      <c r="AP870" s="17"/>
      <c r="AQ870" s="17"/>
      <c r="AR870" s="17"/>
      <c r="AS870" s="17"/>
      <c r="AT870" s="17"/>
    </row>
    <row r="871" spans="1:46" ht="24" customHeight="1">
      <c r="A871" s="178"/>
      <c r="B871" s="78"/>
      <c r="C871" s="17"/>
      <c r="D871" s="17"/>
      <c r="E871" s="178"/>
      <c r="F871" s="17"/>
      <c r="G871" s="17"/>
      <c r="H871" s="17"/>
      <c r="I871" s="78"/>
      <c r="J871" s="179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178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35"/>
      <c r="AJ871" s="73"/>
      <c r="AK871" s="17"/>
      <c r="AL871" s="17"/>
      <c r="AM871" s="17"/>
      <c r="AN871" s="73"/>
      <c r="AO871" s="17"/>
      <c r="AP871" s="17"/>
      <c r="AQ871" s="17"/>
      <c r="AR871" s="17"/>
      <c r="AS871" s="17"/>
      <c r="AT871" s="17"/>
    </row>
    <row r="872" spans="1:46" ht="24" customHeight="1">
      <c r="A872" s="178"/>
      <c r="B872" s="78"/>
      <c r="C872" s="17"/>
      <c r="D872" s="17"/>
      <c r="E872" s="178"/>
      <c r="F872" s="17"/>
      <c r="G872" s="17"/>
      <c r="H872" s="17"/>
      <c r="I872" s="78"/>
      <c r="J872" s="179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178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  <c r="AI872" s="35"/>
      <c r="AJ872" s="73"/>
      <c r="AK872" s="17"/>
      <c r="AL872" s="17"/>
      <c r="AM872" s="17"/>
      <c r="AN872" s="73"/>
      <c r="AO872" s="17"/>
      <c r="AP872" s="17"/>
      <c r="AQ872" s="17"/>
      <c r="AR872" s="17"/>
      <c r="AS872" s="17"/>
      <c r="AT872" s="17"/>
    </row>
    <row r="873" spans="1:46" ht="24" customHeight="1">
      <c r="A873" s="178"/>
      <c r="B873" s="78"/>
      <c r="C873" s="17"/>
      <c r="D873" s="17"/>
      <c r="E873" s="178"/>
      <c r="F873" s="17"/>
      <c r="G873" s="17"/>
      <c r="H873" s="17"/>
      <c r="I873" s="78"/>
      <c r="J873" s="179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178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  <c r="AI873" s="35"/>
      <c r="AJ873" s="73"/>
      <c r="AK873" s="17"/>
      <c r="AL873" s="17"/>
      <c r="AM873" s="17"/>
      <c r="AN873" s="73"/>
      <c r="AO873" s="17"/>
      <c r="AP873" s="17"/>
      <c r="AQ873" s="17"/>
      <c r="AR873" s="17"/>
      <c r="AS873" s="17"/>
      <c r="AT873" s="17"/>
    </row>
    <row r="874" spans="1:46" ht="24" customHeight="1">
      <c r="A874" s="178"/>
      <c r="B874" s="78"/>
      <c r="C874" s="17"/>
      <c r="D874" s="17"/>
      <c r="E874" s="178"/>
      <c r="F874" s="17"/>
      <c r="G874" s="17"/>
      <c r="H874" s="17"/>
      <c r="I874" s="78"/>
      <c r="J874" s="179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178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35"/>
      <c r="AJ874" s="73"/>
      <c r="AK874" s="17"/>
      <c r="AL874" s="17"/>
      <c r="AM874" s="17"/>
      <c r="AN874" s="73"/>
      <c r="AO874" s="17"/>
      <c r="AP874" s="17"/>
      <c r="AQ874" s="17"/>
      <c r="AR874" s="17"/>
      <c r="AS874" s="17"/>
      <c r="AT874" s="17"/>
    </row>
    <row r="875" spans="1:46" ht="24" customHeight="1">
      <c r="A875" s="178"/>
      <c r="B875" s="78"/>
      <c r="C875" s="17"/>
      <c r="D875" s="17"/>
      <c r="E875" s="178"/>
      <c r="F875" s="17"/>
      <c r="G875" s="17"/>
      <c r="H875" s="17"/>
      <c r="I875" s="78"/>
      <c r="J875" s="179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178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35"/>
      <c r="AJ875" s="73"/>
      <c r="AK875" s="17"/>
      <c r="AL875" s="17"/>
      <c r="AM875" s="17"/>
      <c r="AN875" s="73"/>
      <c r="AO875" s="17"/>
      <c r="AP875" s="17"/>
      <c r="AQ875" s="17"/>
      <c r="AR875" s="17"/>
      <c r="AS875" s="17"/>
      <c r="AT875" s="17"/>
    </row>
    <row r="876" spans="1:46" ht="24" customHeight="1">
      <c r="A876" s="178"/>
      <c r="B876" s="78"/>
      <c r="C876" s="17"/>
      <c r="D876" s="17"/>
      <c r="E876" s="178"/>
      <c r="F876" s="17"/>
      <c r="G876" s="17"/>
      <c r="H876" s="17"/>
      <c r="I876" s="78"/>
      <c r="J876" s="179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178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  <c r="AI876" s="35"/>
      <c r="AJ876" s="73"/>
      <c r="AK876" s="17"/>
      <c r="AL876" s="17"/>
      <c r="AM876" s="17"/>
      <c r="AN876" s="73"/>
      <c r="AO876" s="17"/>
      <c r="AP876" s="17"/>
      <c r="AQ876" s="17"/>
      <c r="AR876" s="17"/>
      <c r="AS876" s="17"/>
      <c r="AT876" s="17"/>
    </row>
    <row r="877" spans="1:46" ht="24" customHeight="1">
      <c r="A877" s="178"/>
      <c r="B877" s="78"/>
      <c r="C877" s="17"/>
      <c r="D877" s="17"/>
      <c r="E877" s="178"/>
      <c r="F877" s="17"/>
      <c r="G877" s="17"/>
      <c r="H877" s="17"/>
      <c r="I877" s="78"/>
      <c r="J877" s="179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178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  <c r="AI877" s="35"/>
      <c r="AJ877" s="73"/>
      <c r="AK877" s="17"/>
      <c r="AL877" s="17"/>
      <c r="AM877" s="17"/>
      <c r="AN877" s="73"/>
      <c r="AO877" s="17"/>
      <c r="AP877" s="17"/>
      <c r="AQ877" s="17"/>
      <c r="AR877" s="17"/>
      <c r="AS877" s="17"/>
      <c r="AT877" s="17"/>
    </row>
    <row r="878" spans="1:46" ht="24" customHeight="1">
      <c r="A878" s="178"/>
      <c r="B878" s="78"/>
      <c r="C878" s="17"/>
      <c r="D878" s="17"/>
      <c r="E878" s="178"/>
      <c r="F878" s="17"/>
      <c r="G878" s="17"/>
      <c r="H878" s="17"/>
      <c r="I878" s="78"/>
      <c r="J878" s="179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178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35"/>
      <c r="AJ878" s="73"/>
      <c r="AK878" s="17"/>
      <c r="AL878" s="17"/>
      <c r="AM878" s="17"/>
      <c r="AN878" s="73"/>
      <c r="AO878" s="17"/>
      <c r="AP878" s="17"/>
      <c r="AQ878" s="17"/>
      <c r="AR878" s="17"/>
      <c r="AS878" s="17"/>
      <c r="AT878" s="17"/>
    </row>
    <row r="879" spans="1:46" ht="24" customHeight="1">
      <c r="A879" s="178"/>
      <c r="B879" s="78"/>
      <c r="C879" s="17"/>
      <c r="D879" s="17"/>
      <c r="E879" s="178"/>
      <c r="F879" s="17"/>
      <c r="G879" s="17"/>
      <c r="H879" s="17"/>
      <c r="I879" s="78"/>
      <c r="J879" s="179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178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35"/>
      <c r="AJ879" s="73"/>
      <c r="AK879" s="17"/>
      <c r="AL879" s="17"/>
      <c r="AM879" s="17"/>
      <c r="AN879" s="73"/>
      <c r="AO879" s="17"/>
      <c r="AP879" s="17"/>
      <c r="AQ879" s="17"/>
      <c r="AR879" s="17"/>
      <c r="AS879" s="17"/>
      <c r="AT879" s="17"/>
    </row>
    <row r="880" spans="1:46" ht="24" customHeight="1">
      <c r="A880" s="178"/>
      <c r="B880" s="78"/>
      <c r="C880" s="17"/>
      <c r="D880" s="17"/>
      <c r="E880" s="178"/>
      <c r="F880" s="17"/>
      <c r="G880" s="17"/>
      <c r="H880" s="17"/>
      <c r="I880" s="78"/>
      <c r="J880" s="179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178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  <c r="AI880" s="35"/>
      <c r="AJ880" s="73"/>
      <c r="AK880" s="17"/>
      <c r="AL880" s="17"/>
      <c r="AM880" s="17"/>
      <c r="AN880" s="73"/>
      <c r="AO880" s="17"/>
      <c r="AP880" s="17"/>
      <c r="AQ880" s="17"/>
      <c r="AR880" s="17"/>
      <c r="AS880" s="17"/>
      <c r="AT880" s="17"/>
    </row>
    <row r="881" spans="1:46" ht="24" customHeight="1">
      <c r="A881" s="178"/>
      <c r="B881" s="78"/>
      <c r="C881" s="17"/>
      <c r="D881" s="17"/>
      <c r="E881" s="178"/>
      <c r="F881" s="17"/>
      <c r="G881" s="17"/>
      <c r="H881" s="17"/>
      <c r="I881" s="78"/>
      <c r="J881" s="179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178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  <c r="AI881" s="35"/>
      <c r="AJ881" s="73"/>
      <c r="AK881" s="17"/>
      <c r="AL881" s="17"/>
      <c r="AM881" s="17"/>
      <c r="AN881" s="73"/>
      <c r="AO881" s="17"/>
      <c r="AP881" s="17"/>
      <c r="AQ881" s="17"/>
      <c r="AR881" s="17"/>
      <c r="AS881" s="17"/>
      <c r="AT881" s="17"/>
    </row>
    <row r="882" spans="1:46" ht="24" customHeight="1">
      <c r="A882" s="178"/>
      <c r="B882" s="78"/>
      <c r="C882" s="17"/>
      <c r="D882" s="17"/>
      <c r="E882" s="178"/>
      <c r="F882" s="17"/>
      <c r="G882" s="17"/>
      <c r="H882" s="17"/>
      <c r="I882" s="78"/>
      <c r="J882" s="179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178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35"/>
      <c r="AJ882" s="73"/>
      <c r="AK882" s="17"/>
      <c r="AL882" s="17"/>
      <c r="AM882" s="17"/>
      <c r="AN882" s="73"/>
      <c r="AO882" s="17"/>
      <c r="AP882" s="17"/>
      <c r="AQ882" s="17"/>
      <c r="AR882" s="17"/>
      <c r="AS882" s="17"/>
      <c r="AT882" s="17"/>
    </row>
    <row r="883" spans="1:46" ht="24" customHeight="1">
      <c r="A883" s="178"/>
      <c r="B883" s="78"/>
      <c r="C883" s="17"/>
      <c r="D883" s="17"/>
      <c r="E883" s="178"/>
      <c r="F883" s="17"/>
      <c r="G883" s="17"/>
      <c r="H883" s="17"/>
      <c r="I883" s="78"/>
      <c r="J883" s="179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178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35"/>
      <c r="AJ883" s="73"/>
      <c r="AK883" s="17"/>
      <c r="AL883" s="17"/>
      <c r="AM883" s="17"/>
      <c r="AN883" s="73"/>
      <c r="AO883" s="17"/>
      <c r="AP883" s="17"/>
      <c r="AQ883" s="17"/>
      <c r="AR883" s="17"/>
      <c r="AS883" s="17"/>
      <c r="AT883" s="17"/>
    </row>
    <row r="884" spans="1:46" ht="24" customHeight="1">
      <c r="A884" s="178"/>
      <c r="B884" s="78"/>
      <c r="C884" s="17"/>
      <c r="D884" s="17"/>
      <c r="E884" s="178"/>
      <c r="F884" s="17"/>
      <c r="G884" s="17"/>
      <c r="H884" s="17"/>
      <c r="I884" s="78"/>
      <c r="J884" s="179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178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  <c r="AI884" s="35"/>
      <c r="AJ884" s="73"/>
      <c r="AK884" s="17"/>
      <c r="AL884" s="17"/>
      <c r="AM884" s="17"/>
      <c r="AN884" s="73"/>
      <c r="AO884" s="17"/>
      <c r="AP884" s="17"/>
      <c r="AQ884" s="17"/>
      <c r="AR884" s="17"/>
      <c r="AS884" s="17"/>
      <c r="AT884" s="17"/>
    </row>
    <row r="885" spans="1:46" ht="24" customHeight="1">
      <c r="A885" s="178"/>
      <c r="B885" s="78"/>
      <c r="C885" s="17"/>
      <c r="D885" s="17"/>
      <c r="E885" s="178"/>
      <c r="F885" s="17"/>
      <c r="G885" s="17"/>
      <c r="H885" s="17"/>
      <c r="I885" s="78"/>
      <c r="J885" s="179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178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  <c r="AI885" s="35"/>
      <c r="AJ885" s="73"/>
      <c r="AK885" s="17"/>
      <c r="AL885" s="17"/>
      <c r="AM885" s="17"/>
      <c r="AN885" s="73"/>
      <c r="AO885" s="17"/>
      <c r="AP885" s="17"/>
      <c r="AQ885" s="17"/>
      <c r="AR885" s="17"/>
      <c r="AS885" s="17"/>
      <c r="AT885" s="17"/>
    </row>
    <row r="886" spans="1:46" ht="24" customHeight="1">
      <c r="A886" s="178"/>
      <c r="B886" s="78"/>
      <c r="C886" s="17"/>
      <c r="D886" s="17"/>
      <c r="E886" s="178"/>
      <c r="F886" s="17"/>
      <c r="G886" s="17"/>
      <c r="H886" s="17"/>
      <c r="I886" s="78"/>
      <c r="J886" s="179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178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35"/>
      <c r="AJ886" s="73"/>
      <c r="AK886" s="17"/>
      <c r="AL886" s="17"/>
      <c r="AM886" s="17"/>
      <c r="AN886" s="73"/>
      <c r="AO886" s="17"/>
      <c r="AP886" s="17"/>
      <c r="AQ886" s="17"/>
      <c r="AR886" s="17"/>
      <c r="AS886" s="17"/>
      <c r="AT886" s="17"/>
    </row>
    <row r="887" spans="1:46" ht="24" customHeight="1">
      <c r="A887" s="178"/>
      <c r="B887" s="78"/>
      <c r="C887" s="17"/>
      <c r="D887" s="17"/>
      <c r="E887" s="178"/>
      <c r="F887" s="17"/>
      <c r="G887" s="17"/>
      <c r="H887" s="17"/>
      <c r="I887" s="78"/>
      <c r="J887" s="179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178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35"/>
      <c r="AJ887" s="73"/>
      <c r="AK887" s="17"/>
      <c r="AL887" s="17"/>
      <c r="AM887" s="17"/>
      <c r="AN887" s="73"/>
      <c r="AO887" s="17"/>
      <c r="AP887" s="17"/>
      <c r="AQ887" s="17"/>
      <c r="AR887" s="17"/>
      <c r="AS887" s="17"/>
      <c r="AT887" s="17"/>
    </row>
    <row r="888" spans="1:46" ht="24" customHeight="1">
      <c r="A888" s="178"/>
      <c r="B888" s="78"/>
      <c r="C888" s="17"/>
      <c r="D888" s="17"/>
      <c r="E888" s="178"/>
      <c r="F888" s="17"/>
      <c r="G888" s="17"/>
      <c r="H888" s="17"/>
      <c r="I888" s="78"/>
      <c r="J888" s="179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178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35"/>
      <c r="AJ888" s="73"/>
      <c r="AK888" s="17"/>
      <c r="AL888" s="17"/>
      <c r="AM888" s="17"/>
      <c r="AN888" s="73"/>
      <c r="AO888" s="17"/>
      <c r="AP888" s="17"/>
      <c r="AQ888" s="17"/>
      <c r="AR888" s="17"/>
      <c r="AS888" s="17"/>
      <c r="AT888" s="17"/>
    </row>
    <row r="889" spans="1:46" ht="24" customHeight="1">
      <c r="A889" s="178"/>
      <c r="B889" s="78"/>
      <c r="C889" s="17"/>
      <c r="D889" s="17"/>
      <c r="E889" s="178"/>
      <c r="F889" s="17"/>
      <c r="G889" s="17"/>
      <c r="H889" s="17"/>
      <c r="I889" s="78"/>
      <c r="J889" s="179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178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35"/>
      <c r="AJ889" s="73"/>
      <c r="AK889" s="17"/>
      <c r="AL889" s="17"/>
      <c r="AM889" s="17"/>
      <c r="AN889" s="73"/>
      <c r="AO889" s="17"/>
      <c r="AP889" s="17"/>
      <c r="AQ889" s="17"/>
      <c r="AR889" s="17"/>
      <c r="AS889" s="17"/>
      <c r="AT889" s="17"/>
    </row>
    <row r="890" spans="1:46" ht="24" customHeight="1">
      <c r="A890" s="178"/>
      <c r="B890" s="78"/>
      <c r="C890" s="17"/>
      <c r="D890" s="17"/>
      <c r="E890" s="178"/>
      <c r="F890" s="17"/>
      <c r="G890" s="17"/>
      <c r="H890" s="17"/>
      <c r="I890" s="78"/>
      <c r="J890" s="179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178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35"/>
      <c r="AJ890" s="73"/>
      <c r="AK890" s="17"/>
      <c r="AL890" s="17"/>
      <c r="AM890" s="17"/>
      <c r="AN890" s="73"/>
      <c r="AO890" s="17"/>
      <c r="AP890" s="17"/>
      <c r="AQ890" s="17"/>
      <c r="AR890" s="17"/>
      <c r="AS890" s="17"/>
      <c r="AT890" s="17"/>
    </row>
    <row r="891" spans="1:46" ht="24" customHeight="1">
      <c r="A891" s="178"/>
      <c r="B891" s="78"/>
      <c r="C891" s="17"/>
      <c r="D891" s="17"/>
      <c r="E891" s="178"/>
      <c r="F891" s="17"/>
      <c r="G891" s="17"/>
      <c r="H891" s="17"/>
      <c r="I891" s="78"/>
      <c r="J891" s="179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178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35"/>
      <c r="AJ891" s="73"/>
      <c r="AK891" s="17"/>
      <c r="AL891" s="17"/>
      <c r="AM891" s="17"/>
      <c r="AN891" s="73"/>
      <c r="AO891" s="17"/>
      <c r="AP891" s="17"/>
      <c r="AQ891" s="17"/>
      <c r="AR891" s="17"/>
      <c r="AS891" s="17"/>
      <c r="AT891" s="17"/>
    </row>
    <row r="892" spans="1:46" ht="24" customHeight="1">
      <c r="A892" s="178"/>
      <c r="B892" s="78"/>
      <c r="C892" s="17"/>
      <c r="D892" s="17"/>
      <c r="E892" s="178"/>
      <c r="F892" s="17"/>
      <c r="G892" s="17"/>
      <c r="H892" s="17"/>
      <c r="I892" s="78"/>
      <c r="J892" s="179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178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35"/>
      <c r="AJ892" s="73"/>
      <c r="AK892" s="17"/>
      <c r="AL892" s="17"/>
      <c r="AM892" s="17"/>
      <c r="AN892" s="73"/>
      <c r="AO892" s="17"/>
      <c r="AP892" s="17"/>
      <c r="AQ892" s="17"/>
      <c r="AR892" s="17"/>
      <c r="AS892" s="17"/>
      <c r="AT892" s="17"/>
    </row>
    <row r="893" spans="1:46" ht="24" customHeight="1">
      <c r="A893" s="178"/>
      <c r="B893" s="78"/>
      <c r="C893" s="17"/>
      <c r="D893" s="17"/>
      <c r="E893" s="178"/>
      <c r="F893" s="17"/>
      <c r="G893" s="17"/>
      <c r="H893" s="17"/>
      <c r="I893" s="78"/>
      <c r="J893" s="179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178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35"/>
      <c r="AJ893" s="73"/>
      <c r="AK893" s="17"/>
      <c r="AL893" s="17"/>
      <c r="AM893" s="17"/>
      <c r="AN893" s="73"/>
      <c r="AO893" s="17"/>
      <c r="AP893" s="17"/>
      <c r="AQ893" s="17"/>
      <c r="AR893" s="17"/>
      <c r="AS893" s="17"/>
      <c r="AT893" s="17"/>
    </row>
    <row r="894" spans="1:46" ht="24" customHeight="1">
      <c r="A894" s="178"/>
      <c r="B894" s="78"/>
      <c r="C894" s="17"/>
      <c r="D894" s="17"/>
      <c r="E894" s="178"/>
      <c r="F894" s="17"/>
      <c r="G894" s="17"/>
      <c r="H894" s="17"/>
      <c r="I894" s="78"/>
      <c r="J894" s="179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178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35"/>
      <c r="AJ894" s="73"/>
      <c r="AK894" s="17"/>
      <c r="AL894" s="17"/>
      <c r="AM894" s="17"/>
      <c r="AN894" s="73"/>
      <c r="AO894" s="17"/>
      <c r="AP894" s="17"/>
      <c r="AQ894" s="17"/>
      <c r="AR894" s="17"/>
      <c r="AS894" s="17"/>
      <c r="AT894" s="17"/>
    </row>
    <row r="895" spans="1:46" ht="24" customHeight="1">
      <c r="A895" s="178"/>
      <c r="B895" s="78"/>
      <c r="C895" s="17"/>
      <c r="D895" s="17"/>
      <c r="E895" s="178"/>
      <c r="F895" s="17"/>
      <c r="G895" s="17"/>
      <c r="H895" s="17"/>
      <c r="I895" s="78"/>
      <c r="J895" s="179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178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35"/>
      <c r="AJ895" s="73"/>
      <c r="AK895" s="17"/>
      <c r="AL895" s="17"/>
      <c r="AM895" s="17"/>
      <c r="AN895" s="73"/>
      <c r="AO895" s="17"/>
      <c r="AP895" s="17"/>
      <c r="AQ895" s="17"/>
      <c r="AR895" s="17"/>
      <c r="AS895" s="17"/>
      <c r="AT895" s="17"/>
    </row>
    <row r="896" spans="1:46" ht="24" customHeight="1">
      <c r="A896" s="178"/>
      <c r="B896" s="78"/>
      <c r="C896" s="17"/>
      <c r="D896" s="17"/>
      <c r="E896" s="178"/>
      <c r="F896" s="17"/>
      <c r="G896" s="17"/>
      <c r="H896" s="17"/>
      <c r="I896" s="78"/>
      <c r="J896" s="179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178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35"/>
      <c r="AJ896" s="73"/>
      <c r="AK896" s="17"/>
      <c r="AL896" s="17"/>
      <c r="AM896" s="17"/>
      <c r="AN896" s="73"/>
      <c r="AO896" s="17"/>
      <c r="AP896" s="17"/>
      <c r="AQ896" s="17"/>
      <c r="AR896" s="17"/>
      <c r="AS896" s="17"/>
      <c r="AT896" s="17"/>
    </row>
    <row r="897" spans="1:46" ht="24" customHeight="1">
      <c r="A897" s="178"/>
      <c r="B897" s="78"/>
      <c r="C897" s="17"/>
      <c r="D897" s="17"/>
      <c r="E897" s="178"/>
      <c r="F897" s="17"/>
      <c r="G897" s="17"/>
      <c r="H897" s="17"/>
      <c r="I897" s="78"/>
      <c r="J897" s="179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178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35"/>
      <c r="AJ897" s="73"/>
      <c r="AK897" s="17"/>
      <c r="AL897" s="17"/>
      <c r="AM897" s="17"/>
      <c r="AN897" s="73"/>
      <c r="AO897" s="17"/>
      <c r="AP897" s="17"/>
      <c r="AQ897" s="17"/>
      <c r="AR897" s="17"/>
      <c r="AS897" s="17"/>
      <c r="AT897" s="17"/>
    </row>
    <row r="898" spans="1:46" ht="24" customHeight="1">
      <c r="A898" s="178"/>
      <c r="B898" s="78"/>
      <c r="C898" s="17"/>
      <c r="D898" s="17"/>
      <c r="E898" s="178"/>
      <c r="F898" s="17"/>
      <c r="G898" s="17"/>
      <c r="H898" s="17"/>
      <c r="I898" s="78"/>
      <c r="J898" s="179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178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35"/>
      <c r="AJ898" s="73"/>
      <c r="AK898" s="17"/>
      <c r="AL898" s="17"/>
      <c r="AM898" s="17"/>
      <c r="AN898" s="73"/>
      <c r="AO898" s="17"/>
      <c r="AP898" s="17"/>
      <c r="AQ898" s="17"/>
      <c r="AR898" s="17"/>
      <c r="AS898" s="17"/>
      <c r="AT898" s="17"/>
    </row>
    <row r="899" spans="1:46" ht="24" customHeight="1">
      <c r="A899" s="178"/>
      <c r="B899" s="78"/>
      <c r="C899" s="17"/>
      <c r="D899" s="17"/>
      <c r="E899" s="178"/>
      <c r="F899" s="17"/>
      <c r="G899" s="17"/>
      <c r="H899" s="17"/>
      <c r="I899" s="78"/>
      <c r="J899" s="179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178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35"/>
      <c r="AJ899" s="73"/>
      <c r="AK899" s="17"/>
      <c r="AL899" s="17"/>
      <c r="AM899" s="17"/>
      <c r="AN899" s="73"/>
      <c r="AO899" s="17"/>
      <c r="AP899" s="17"/>
      <c r="AQ899" s="17"/>
      <c r="AR899" s="17"/>
      <c r="AS899" s="17"/>
      <c r="AT899" s="17"/>
    </row>
    <row r="900" spans="1:46" ht="24" customHeight="1">
      <c r="A900" s="178"/>
      <c r="B900" s="78"/>
      <c r="C900" s="17"/>
      <c r="D900" s="17"/>
      <c r="E900" s="178"/>
      <c r="F900" s="17"/>
      <c r="G900" s="17"/>
      <c r="H900" s="17"/>
      <c r="I900" s="78"/>
      <c r="J900" s="179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178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  <c r="AI900" s="35"/>
      <c r="AJ900" s="73"/>
      <c r="AK900" s="17"/>
      <c r="AL900" s="17"/>
      <c r="AM900" s="17"/>
      <c r="AN900" s="73"/>
      <c r="AO900" s="17"/>
      <c r="AP900" s="17"/>
      <c r="AQ900" s="17"/>
      <c r="AR900" s="17"/>
      <c r="AS900" s="17"/>
      <c r="AT900" s="17"/>
    </row>
    <row r="901" spans="1:46" ht="24" customHeight="1">
      <c r="A901" s="178"/>
      <c r="B901" s="78"/>
      <c r="C901" s="17"/>
      <c r="D901" s="17"/>
      <c r="E901" s="178"/>
      <c r="F901" s="17"/>
      <c r="G901" s="17"/>
      <c r="H901" s="17"/>
      <c r="I901" s="78"/>
      <c r="J901" s="179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178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  <c r="AI901" s="35"/>
      <c r="AJ901" s="73"/>
      <c r="AK901" s="17"/>
      <c r="AL901" s="17"/>
      <c r="AM901" s="17"/>
      <c r="AN901" s="73"/>
      <c r="AO901" s="17"/>
      <c r="AP901" s="17"/>
      <c r="AQ901" s="17"/>
      <c r="AR901" s="17"/>
      <c r="AS901" s="17"/>
      <c r="AT901" s="17"/>
    </row>
    <row r="902" spans="1:46" ht="24" customHeight="1">
      <c r="A902" s="178"/>
      <c r="B902" s="78"/>
      <c r="C902" s="17"/>
      <c r="D902" s="17"/>
      <c r="E902" s="178"/>
      <c r="F902" s="17"/>
      <c r="G902" s="17"/>
      <c r="H902" s="17"/>
      <c r="I902" s="78"/>
      <c r="J902" s="179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178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  <c r="AI902" s="35"/>
      <c r="AJ902" s="73"/>
      <c r="AK902" s="17"/>
      <c r="AL902" s="17"/>
      <c r="AM902" s="17"/>
      <c r="AN902" s="73"/>
      <c r="AO902" s="17"/>
      <c r="AP902" s="17"/>
      <c r="AQ902" s="17"/>
      <c r="AR902" s="17"/>
      <c r="AS902" s="17"/>
      <c r="AT902" s="17"/>
    </row>
    <row r="903" spans="1:46" ht="24" customHeight="1">
      <c r="A903" s="178"/>
      <c r="B903" s="78"/>
      <c r="C903" s="17"/>
      <c r="D903" s="17"/>
      <c r="E903" s="178"/>
      <c r="F903" s="17"/>
      <c r="G903" s="17"/>
      <c r="H903" s="17"/>
      <c r="I903" s="78"/>
      <c r="J903" s="179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178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  <c r="AI903" s="35"/>
      <c r="AJ903" s="73"/>
      <c r="AK903" s="17"/>
      <c r="AL903" s="17"/>
      <c r="AM903" s="17"/>
      <c r="AN903" s="73"/>
      <c r="AO903" s="17"/>
      <c r="AP903" s="17"/>
      <c r="AQ903" s="17"/>
      <c r="AR903" s="17"/>
      <c r="AS903" s="17"/>
      <c r="AT903" s="17"/>
    </row>
    <row r="904" spans="1:46" ht="24" customHeight="1">
      <c r="A904" s="178"/>
      <c r="B904" s="78"/>
      <c r="C904" s="17"/>
      <c r="D904" s="17"/>
      <c r="E904" s="178"/>
      <c r="F904" s="17"/>
      <c r="G904" s="17"/>
      <c r="H904" s="17"/>
      <c r="I904" s="78"/>
      <c r="J904" s="179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178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  <c r="AI904" s="35"/>
      <c r="AJ904" s="73"/>
      <c r="AK904" s="17"/>
      <c r="AL904" s="17"/>
      <c r="AM904" s="17"/>
      <c r="AN904" s="73"/>
      <c r="AO904" s="17"/>
      <c r="AP904" s="17"/>
      <c r="AQ904" s="17"/>
      <c r="AR904" s="17"/>
      <c r="AS904" s="17"/>
      <c r="AT904" s="17"/>
    </row>
    <row r="905" spans="1:46" ht="24" customHeight="1">
      <c r="A905" s="178"/>
      <c r="B905" s="78"/>
      <c r="C905" s="17"/>
      <c r="D905" s="17"/>
      <c r="E905" s="178"/>
      <c r="F905" s="17"/>
      <c r="G905" s="17"/>
      <c r="H905" s="17"/>
      <c r="I905" s="78"/>
      <c r="J905" s="179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178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  <c r="AI905" s="35"/>
      <c r="AJ905" s="73"/>
      <c r="AK905" s="17"/>
      <c r="AL905" s="17"/>
      <c r="AM905" s="17"/>
      <c r="AN905" s="73"/>
      <c r="AO905" s="17"/>
      <c r="AP905" s="17"/>
      <c r="AQ905" s="17"/>
      <c r="AR905" s="17"/>
      <c r="AS905" s="17"/>
      <c r="AT905" s="17"/>
    </row>
    <row r="906" spans="1:46" ht="24" customHeight="1">
      <c r="A906" s="178"/>
      <c r="B906" s="78"/>
      <c r="C906" s="17"/>
      <c r="D906" s="17"/>
      <c r="E906" s="178"/>
      <c r="F906" s="17"/>
      <c r="G906" s="17"/>
      <c r="H906" s="17"/>
      <c r="I906" s="78"/>
      <c r="J906" s="179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178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  <c r="AI906" s="35"/>
      <c r="AJ906" s="73"/>
      <c r="AK906" s="17"/>
      <c r="AL906" s="17"/>
      <c r="AM906" s="17"/>
      <c r="AN906" s="73"/>
      <c r="AO906" s="17"/>
      <c r="AP906" s="17"/>
      <c r="AQ906" s="17"/>
      <c r="AR906" s="17"/>
      <c r="AS906" s="17"/>
      <c r="AT906" s="17"/>
    </row>
    <row r="907" spans="1:46" ht="24" customHeight="1">
      <c r="A907" s="178"/>
      <c r="B907" s="78"/>
      <c r="C907" s="17"/>
      <c r="D907" s="17"/>
      <c r="E907" s="178"/>
      <c r="F907" s="17"/>
      <c r="G907" s="17"/>
      <c r="H907" s="17"/>
      <c r="I907" s="78"/>
      <c r="J907" s="179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178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  <c r="AI907" s="35"/>
      <c r="AJ907" s="73"/>
      <c r="AK907" s="17"/>
      <c r="AL907" s="17"/>
      <c r="AM907" s="17"/>
      <c r="AN907" s="73"/>
      <c r="AO907" s="17"/>
      <c r="AP907" s="17"/>
      <c r="AQ907" s="17"/>
      <c r="AR907" s="17"/>
      <c r="AS907" s="17"/>
      <c r="AT907" s="17"/>
    </row>
    <row r="908" spans="1:46" ht="24" customHeight="1">
      <c r="A908" s="178"/>
      <c r="B908" s="78"/>
      <c r="C908" s="17"/>
      <c r="D908" s="17"/>
      <c r="E908" s="178"/>
      <c r="F908" s="17"/>
      <c r="G908" s="17"/>
      <c r="H908" s="17"/>
      <c r="I908" s="78"/>
      <c r="J908" s="179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178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  <c r="AI908" s="35"/>
      <c r="AJ908" s="73"/>
      <c r="AK908" s="17"/>
      <c r="AL908" s="17"/>
      <c r="AM908" s="17"/>
      <c r="AN908" s="73"/>
      <c r="AO908" s="17"/>
      <c r="AP908" s="17"/>
      <c r="AQ908" s="17"/>
      <c r="AR908" s="17"/>
      <c r="AS908" s="17"/>
      <c r="AT908" s="17"/>
    </row>
    <row r="909" spans="1:46" ht="24" customHeight="1">
      <c r="A909" s="178"/>
      <c r="B909" s="78"/>
      <c r="C909" s="17"/>
      <c r="D909" s="17"/>
      <c r="E909" s="178"/>
      <c r="F909" s="17"/>
      <c r="G909" s="17"/>
      <c r="H909" s="17"/>
      <c r="I909" s="78"/>
      <c r="J909" s="179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178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  <c r="AI909" s="35"/>
      <c r="AJ909" s="73"/>
      <c r="AK909" s="17"/>
      <c r="AL909" s="17"/>
      <c r="AM909" s="17"/>
      <c r="AN909" s="73"/>
      <c r="AO909" s="17"/>
      <c r="AP909" s="17"/>
      <c r="AQ909" s="17"/>
      <c r="AR909" s="17"/>
      <c r="AS909" s="17"/>
      <c r="AT909" s="17"/>
    </row>
    <row r="910" spans="1:46" ht="24" customHeight="1">
      <c r="A910" s="178"/>
      <c r="B910" s="78"/>
      <c r="C910" s="17"/>
      <c r="D910" s="17"/>
      <c r="E910" s="178"/>
      <c r="F910" s="17"/>
      <c r="G910" s="17"/>
      <c r="H910" s="17"/>
      <c r="I910" s="78"/>
      <c r="J910" s="179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178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  <c r="AI910" s="35"/>
      <c r="AJ910" s="73"/>
      <c r="AK910" s="17"/>
      <c r="AL910" s="17"/>
      <c r="AM910" s="17"/>
      <c r="AN910" s="73"/>
      <c r="AO910" s="17"/>
      <c r="AP910" s="17"/>
      <c r="AQ910" s="17"/>
      <c r="AR910" s="17"/>
      <c r="AS910" s="17"/>
      <c r="AT910" s="17"/>
    </row>
    <row r="911" spans="1:46" ht="24" customHeight="1">
      <c r="A911" s="178"/>
      <c r="B911" s="78"/>
      <c r="C911" s="17"/>
      <c r="D911" s="17"/>
      <c r="E911" s="178"/>
      <c r="F911" s="17"/>
      <c r="G911" s="17"/>
      <c r="H911" s="17"/>
      <c r="I911" s="78"/>
      <c r="J911" s="179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178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  <c r="AI911" s="35"/>
      <c r="AJ911" s="73"/>
      <c r="AK911" s="17"/>
      <c r="AL911" s="17"/>
      <c r="AM911" s="17"/>
      <c r="AN911" s="73"/>
      <c r="AO911" s="17"/>
      <c r="AP911" s="17"/>
      <c r="AQ911" s="17"/>
      <c r="AR911" s="17"/>
      <c r="AS911" s="17"/>
      <c r="AT911" s="17"/>
    </row>
    <row r="912" spans="1:46" ht="24" customHeight="1">
      <c r="A912" s="178"/>
      <c r="B912" s="78"/>
      <c r="C912" s="17"/>
      <c r="D912" s="17"/>
      <c r="E912" s="178"/>
      <c r="F912" s="17"/>
      <c r="G912" s="17"/>
      <c r="H912" s="17"/>
      <c r="I912" s="78"/>
      <c r="J912" s="179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178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  <c r="AI912" s="35"/>
      <c r="AJ912" s="73"/>
      <c r="AK912" s="17"/>
      <c r="AL912" s="17"/>
      <c r="AM912" s="17"/>
      <c r="AN912" s="73"/>
      <c r="AO912" s="17"/>
      <c r="AP912" s="17"/>
      <c r="AQ912" s="17"/>
      <c r="AR912" s="17"/>
      <c r="AS912" s="17"/>
      <c r="AT912" s="17"/>
    </row>
    <row r="913" spans="1:46" ht="24" customHeight="1">
      <c r="A913" s="178"/>
      <c r="B913" s="78"/>
      <c r="C913" s="17"/>
      <c r="D913" s="17"/>
      <c r="E913" s="178"/>
      <c r="F913" s="17"/>
      <c r="G913" s="17"/>
      <c r="H913" s="17"/>
      <c r="I913" s="78"/>
      <c r="J913" s="179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178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  <c r="AI913" s="35"/>
      <c r="AJ913" s="73"/>
      <c r="AK913" s="17"/>
      <c r="AL913" s="17"/>
      <c r="AM913" s="17"/>
      <c r="AN913" s="73"/>
      <c r="AO913" s="17"/>
      <c r="AP913" s="17"/>
      <c r="AQ913" s="17"/>
      <c r="AR913" s="17"/>
      <c r="AS913" s="17"/>
      <c r="AT913" s="17"/>
    </row>
    <row r="914" spans="1:46" ht="24" customHeight="1">
      <c r="A914" s="178"/>
      <c r="B914" s="78"/>
      <c r="C914" s="17"/>
      <c r="D914" s="17"/>
      <c r="E914" s="178"/>
      <c r="F914" s="17"/>
      <c r="G914" s="17"/>
      <c r="H914" s="17"/>
      <c r="I914" s="78"/>
      <c r="J914" s="179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178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  <c r="AI914" s="35"/>
      <c r="AJ914" s="73"/>
      <c r="AK914" s="17"/>
      <c r="AL914" s="17"/>
      <c r="AM914" s="17"/>
      <c r="AN914" s="73"/>
      <c r="AO914" s="17"/>
      <c r="AP914" s="17"/>
      <c r="AQ914" s="17"/>
      <c r="AR914" s="17"/>
      <c r="AS914" s="17"/>
      <c r="AT914" s="17"/>
    </row>
    <row r="915" spans="1:46" ht="24" customHeight="1">
      <c r="A915" s="178"/>
      <c r="B915" s="78"/>
      <c r="C915" s="17"/>
      <c r="D915" s="17"/>
      <c r="E915" s="178"/>
      <c r="F915" s="17"/>
      <c r="G915" s="17"/>
      <c r="H915" s="17"/>
      <c r="I915" s="78"/>
      <c r="J915" s="179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178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  <c r="AI915" s="35"/>
      <c r="AJ915" s="73"/>
      <c r="AK915" s="17"/>
      <c r="AL915" s="17"/>
      <c r="AM915" s="17"/>
      <c r="AN915" s="73"/>
      <c r="AO915" s="17"/>
      <c r="AP915" s="17"/>
      <c r="AQ915" s="17"/>
      <c r="AR915" s="17"/>
      <c r="AS915" s="17"/>
      <c r="AT915" s="17"/>
    </row>
    <row r="916" spans="1:46" ht="24" customHeight="1">
      <c r="A916" s="178"/>
      <c r="B916" s="78"/>
      <c r="C916" s="17"/>
      <c r="D916" s="17"/>
      <c r="E916" s="178"/>
      <c r="F916" s="17"/>
      <c r="G916" s="17"/>
      <c r="H916" s="17"/>
      <c r="I916" s="78"/>
      <c r="J916" s="179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178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  <c r="AI916" s="35"/>
      <c r="AJ916" s="73"/>
      <c r="AK916" s="17"/>
      <c r="AL916" s="17"/>
      <c r="AM916" s="17"/>
      <c r="AN916" s="73"/>
      <c r="AO916" s="17"/>
      <c r="AP916" s="17"/>
      <c r="AQ916" s="17"/>
      <c r="AR916" s="17"/>
      <c r="AS916" s="17"/>
      <c r="AT916" s="17"/>
    </row>
    <row r="917" spans="1:46" ht="24" customHeight="1">
      <c r="A917" s="178"/>
      <c r="B917" s="78"/>
      <c r="C917" s="17"/>
      <c r="D917" s="17"/>
      <c r="E917" s="178"/>
      <c r="F917" s="17"/>
      <c r="G917" s="17"/>
      <c r="H917" s="17"/>
      <c r="I917" s="78"/>
      <c r="J917" s="179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178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  <c r="AI917" s="35"/>
      <c r="AJ917" s="73"/>
      <c r="AK917" s="17"/>
      <c r="AL917" s="17"/>
      <c r="AM917" s="17"/>
      <c r="AN917" s="73"/>
      <c r="AO917" s="17"/>
      <c r="AP917" s="17"/>
      <c r="AQ917" s="17"/>
      <c r="AR917" s="17"/>
      <c r="AS917" s="17"/>
      <c r="AT917" s="17"/>
    </row>
    <row r="918" spans="1:46" ht="24" customHeight="1">
      <c r="A918" s="178"/>
      <c r="B918" s="78"/>
      <c r="C918" s="17"/>
      <c r="D918" s="17"/>
      <c r="E918" s="178"/>
      <c r="F918" s="17"/>
      <c r="G918" s="17"/>
      <c r="H918" s="17"/>
      <c r="I918" s="78"/>
      <c r="J918" s="179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178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  <c r="AI918" s="35"/>
      <c r="AJ918" s="73"/>
      <c r="AK918" s="17"/>
      <c r="AL918" s="17"/>
      <c r="AM918" s="17"/>
      <c r="AN918" s="73"/>
      <c r="AO918" s="17"/>
      <c r="AP918" s="17"/>
      <c r="AQ918" s="17"/>
      <c r="AR918" s="17"/>
      <c r="AS918" s="17"/>
      <c r="AT918" s="17"/>
    </row>
    <row r="919" spans="1:46" ht="24" customHeight="1">
      <c r="A919" s="178"/>
      <c r="B919" s="78"/>
      <c r="C919" s="17"/>
      <c r="D919" s="17"/>
      <c r="E919" s="178"/>
      <c r="F919" s="17"/>
      <c r="G919" s="17"/>
      <c r="H919" s="17"/>
      <c r="I919" s="78"/>
      <c r="J919" s="179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178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  <c r="AI919" s="35"/>
      <c r="AJ919" s="73"/>
      <c r="AK919" s="17"/>
      <c r="AL919" s="17"/>
      <c r="AM919" s="17"/>
      <c r="AN919" s="73"/>
      <c r="AO919" s="17"/>
      <c r="AP919" s="17"/>
      <c r="AQ919" s="17"/>
      <c r="AR919" s="17"/>
      <c r="AS919" s="17"/>
      <c r="AT919" s="17"/>
    </row>
    <row r="920" spans="1:46" ht="24" customHeight="1">
      <c r="A920" s="178"/>
      <c r="B920" s="78"/>
      <c r="C920" s="17"/>
      <c r="D920" s="17"/>
      <c r="E920" s="178"/>
      <c r="F920" s="17"/>
      <c r="G920" s="17"/>
      <c r="H920" s="17"/>
      <c r="I920" s="78"/>
      <c r="J920" s="179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178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  <c r="AI920" s="35"/>
      <c r="AJ920" s="73"/>
      <c r="AK920" s="17"/>
      <c r="AL920" s="17"/>
      <c r="AM920" s="17"/>
      <c r="AN920" s="73"/>
      <c r="AO920" s="17"/>
      <c r="AP920" s="17"/>
      <c r="AQ920" s="17"/>
      <c r="AR920" s="17"/>
      <c r="AS920" s="17"/>
      <c r="AT920" s="17"/>
    </row>
    <row r="921" spans="1:46" ht="24" customHeight="1">
      <c r="A921" s="178"/>
      <c r="B921" s="78"/>
      <c r="C921" s="17"/>
      <c r="D921" s="17"/>
      <c r="E921" s="178"/>
      <c r="F921" s="17"/>
      <c r="G921" s="17"/>
      <c r="H921" s="17"/>
      <c r="I921" s="78"/>
      <c r="J921" s="179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178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  <c r="AI921" s="35"/>
      <c r="AJ921" s="73"/>
      <c r="AK921" s="17"/>
      <c r="AL921" s="17"/>
      <c r="AM921" s="17"/>
      <c r="AN921" s="73"/>
      <c r="AO921" s="17"/>
      <c r="AP921" s="17"/>
      <c r="AQ921" s="17"/>
      <c r="AR921" s="17"/>
      <c r="AS921" s="17"/>
      <c r="AT921" s="17"/>
    </row>
    <row r="922" spans="1:46" ht="24" customHeight="1">
      <c r="A922" s="178"/>
      <c r="B922" s="78"/>
      <c r="C922" s="17"/>
      <c r="D922" s="17"/>
      <c r="E922" s="178"/>
      <c r="F922" s="17"/>
      <c r="G922" s="17"/>
      <c r="H922" s="17"/>
      <c r="I922" s="78"/>
      <c r="J922" s="179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178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  <c r="AI922" s="35"/>
      <c r="AJ922" s="73"/>
      <c r="AK922" s="17"/>
      <c r="AL922" s="17"/>
      <c r="AM922" s="17"/>
      <c r="AN922" s="73"/>
      <c r="AO922" s="17"/>
      <c r="AP922" s="17"/>
      <c r="AQ922" s="17"/>
      <c r="AR922" s="17"/>
      <c r="AS922" s="17"/>
      <c r="AT922" s="17"/>
    </row>
    <row r="923" spans="1:46" ht="24" customHeight="1">
      <c r="A923" s="178"/>
      <c r="B923" s="78"/>
      <c r="C923" s="17"/>
      <c r="D923" s="17"/>
      <c r="E923" s="178"/>
      <c r="F923" s="17"/>
      <c r="G923" s="17"/>
      <c r="H923" s="17"/>
      <c r="I923" s="78"/>
      <c r="J923" s="179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178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  <c r="AI923" s="35"/>
      <c r="AJ923" s="73"/>
      <c r="AK923" s="17"/>
      <c r="AL923" s="17"/>
      <c r="AM923" s="17"/>
      <c r="AN923" s="73"/>
      <c r="AO923" s="17"/>
      <c r="AP923" s="17"/>
      <c r="AQ923" s="17"/>
      <c r="AR923" s="17"/>
      <c r="AS923" s="17"/>
      <c r="AT923" s="17"/>
    </row>
    <row r="924" spans="1:46" ht="24" customHeight="1">
      <c r="A924" s="178"/>
      <c r="B924" s="78"/>
      <c r="C924" s="17"/>
      <c r="D924" s="17"/>
      <c r="E924" s="178"/>
      <c r="F924" s="17"/>
      <c r="G924" s="17"/>
      <c r="H924" s="17"/>
      <c r="I924" s="78"/>
      <c r="J924" s="179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178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  <c r="AI924" s="35"/>
      <c r="AJ924" s="73"/>
      <c r="AK924" s="17"/>
      <c r="AL924" s="17"/>
      <c r="AM924" s="17"/>
      <c r="AN924" s="73"/>
      <c r="AO924" s="17"/>
      <c r="AP924" s="17"/>
      <c r="AQ924" s="17"/>
      <c r="AR924" s="17"/>
      <c r="AS924" s="17"/>
      <c r="AT924" s="17"/>
    </row>
    <row r="925" spans="1:46" ht="24" customHeight="1">
      <c r="A925" s="178"/>
      <c r="B925" s="78"/>
      <c r="C925" s="17"/>
      <c r="D925" s="17"/>
      <c r="E925" s="178"/>
      <c r="F925" s="17"/>
      <c r="G925" s="17"/>
      <c r="H925" s="17"/>
      <c r="I925" s="78"/>
      <c r="J925" s="179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178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  <c r="AI925" s="35"/>
      <c r="AJ925" s="73"/>
      <c r="AK925" s="17"/>
      <c r="AL925" s="17"/>
      <c r="AM925" s="17"/>
      <c r="AN925" s="73"/>
      <c r="AO925" s="17"/>
      <c r="AP925" s="17"/>
      <c r="AQ925" s="17"/>
      <c r="AR925" s="17"/>
      <c r="AS925" s="17"/>
      <c r="AT925" s="17"/>
    </row>
    <row r="926" spans="1:46" ht="24" customHeight="1">
      <c r="A926" s="178"/>
      <c r="B926" s="78"/>
      <c r="C926" s="17"/>
      <c r="D926" s="17"/>
      <c r="E926" s="178"/>
      <c r="F926" s="17"/>
      <c r="G926" s="17"/>
      <c r="H926" s="17"/>
      <c r="I926" s="78"/>
      <c r="J926" s="179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178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  <c r="AI926" s="35"/>
      <c r="AJ926" s="73"/>
      <c r="AK926" s="17"/>
      <c r="AL926" s="17"/>
      <c r="AM926" s="17"/>
      <c r="AN926" s="73"/>
      <c r="AO926" s="17"/>
      <c r="AP926" s="17"/>
      <c r="AQ926" s="17"/>
      <c r="AR926" s="17"/>
      <c r="AS926" s="17"/>
      <c r="AT926" s="17"/>
    </row>
    <row r="927" spans="1:46" ht="24" customHeight="1">
      <c r="A927" s="178"/>
      <c r="B927" s="78"/>
      <c r="C927" s="17"/>
      <c r="D927" s="17"/>
      <c r="E927" s="178"/>
      <c r="F927" s="17"/>
      <c r="G927" s="17"/>
      <c r="H927" s="17"/>
      <c r="I927" s="78"/>
      <c r="J927" s="179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178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  <c r="AI927" s="35"/>
      <c r="AJ927" s="73"/>
      <c r="AK927" s="17"/>
      <c r="AL927" s="17"/>
      <c r="AM927" s="17"/>
      <c r="AN927" s="73"/>
      <c r="AO927" s="17"/>
      <c r="AP927" s="17"/>
      <c r="AQ927" s="17"/>
      <c r="AR927" s="17"/>
      <c r="AS927" s="17"/>
      <c r="AT927" s="17"/>
    </row>
    <row r="928" spans="1:46" ht="24" customHeight="1">
      <c r="A928" s="178"/>
      <c r="B928" s="78"/>
      <c r="C928" s="17"/>
      <c r="D928" s="17"/>
      <c r="E928" s="178"/>
      <c r="F928" s="17"/>
      <c r="G928" s="17"/>
      <c r="H928" s="17"/>
      <c r="I928" s="78"/>
      <c r="J928" s="179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178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  <c r="AI928" s="35"/>
      <c r="AJ928" s="73"/>
      <c r="AK928" s="17"/>
      <c r="AL928" s="17"/>
      <c r="AM928" s="17"/>
      <c r="AN928" s="73"/>
      <c r="AO928" s="17"/>
      <c r="AP928" s="17"/>
      <c r="AQ928" s="17"/>
      <c r="AR928" s="17"/>
      <c r="AS928" s="17"/>
      <c r="AT928" s="17"/>
    </row>
    <row r="929" spans="1:46" ht="24" customHeight="1">
      <c r="A929" s="178"/>
      <c r="B929" s="78"/>
      <c r="C929" s="17"/>
      <c r="D929" s="17"/>
      <c r="E929" s="178"/>
      <c r="F929" s="17"/>
      <c r="G929" s="17"/>
      <c r="H929" s="17"/>
      <c r="I929" s="78"/>
      <c r="J929" s="179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178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  <c r="AI929" s="35"/>
      <c r="AJ929" s="73"/>
      <c r="AK929" s="17"/>
      <c r="AL929" s="17"/>
      <c r="AM929" s="17"/>
      <c r="AN929" s="73"/>
      <c r="AO929" s="17"/>
      <c r="AP929" s="17"/>
      <c r="AQ929" s="17"/>
      <c r="AR929" s="17"/>
      <c r="AS929" s="17"/>
      <c r="AT929" s="17"/>
    </row>
    <row r="930" spans="1:46" ht="24" customHeight="1">
      <c r="A930" s="178"/>
      <c r="B930" s="78"/>
      <c r="C930" s="17"/>
      <c r="D930" s="17"/>
      <c r="E930" s="178"/>
      <c r="F930" s="17"/>
      <c r="G930" s="17"/>
      <c r="H930" s="17"/>
      <c r="I930" s="78"/>
      <c r="J930" s="179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178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  <c r="AI930" s="35"/>
      <c r="AJ930" s="73"/>
      <c r="AK930" s="17"/>
      <c r="AL930" s="17"/>
      <c r="AM930" s="17"/>
      <c r="AN930" s="73"/>
      <c r="AO930" s="17"/>
      <c r="AP930" s="17"/>
      <c r="AQ930" s="17"/>
      <c r="AR930" s="17"/>
      <c r="AS930" s="17"/>
      <c r="AT930" s="17"/>
    </row>
    <row r="931" spans="1:46" ht="24" customHeight="1">
      <c r="A931" s="178"/>
      <c r="B931" s="78"/>
      <c r="C931" s="17"/>
      <c r="D931" s="17"/>
      <c r="E931" s="178"/>
      <c r="F931" s="17"/>
      <c r="G931" s="17"/>
      <c r="H931" s="17"/>
      <c r="I931" s="78"/>
      <c r="J931" s="179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178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  <c r="AI931" s="35"/>
      <c r="AJ931" s="73"/>
      <c r="AK931" s="17"/>
      <c r="AL931" s="17"/>
      <c r="AM931" s="17"/>
      <c r="AN931" s="73"/>
      <c r="AO931" s="17"/>
      <c r="AP931" s="17"/>
      <c r="AQ931" s="17"/>
      <c r="AR931" s="17"/>
      <c r="AS931" s="17"/>
      <c r="AT931" s="17"/>
    </row>
    <row r="932" spans="1:46" ht="24" customHeight="1">
      <c r="A932" s="178"/>
      <c r="B932" s="78"/>
      <c r="C932" s="17"/>
      <c r="D932" s="17"/>
      <c r="E932" s="178"/>
      <c r="F932" s="17"/>
      <c r="G932" s="17"/>
      <c r="H932" s="17"/>
      <c r="I932" s="78"/>
      <c r="J932" s="179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178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  <c r="AI932" s="35"/>
      <c r="AJ932" s="73"/>
      <c r="AK932" s="17"/>
      <c r="AL932" s="17"/>
      <c r="AM932" s="17"/>
      <c r="AN932" s="73"/>
      <c r="AO932" s="17"/>
      <c r="AP932" s="17"/>
      <c r="AQ932" s="17"/>
      <c r="AR932" s="17"/>
      <c r="AS932" s="17"/>
      <c r="AT932" s="17"/>
    </row>
    <row r="933" spans="1:46" ht="24" customHeight="1">
      <c r="A933" s="178"/>
      <c r="B933" s="78"/>
      <c r="C933" s="17"/>
      <c r="D933" s="17"/>
      <c r="E933" s="178"/>
      <c r="F933" s="17"/>
      <c r="G933" s="17"/>
      <c r="H933" s="17"/>
      <c r="I933" s="78"/>
      <c r="J933" s="179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178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  <c r="AI933" s="35"/>
      <c r="AJ933" s="73"/>
      <c r="AK933" s="17"/>
      <c r="AL933" s="17"/>
      <c r="AM933" s="17"/>
      <c r="AN933" s="73"/>
      <c r="AO933" s="17"/>
      <c r="AP933" s="17"/>
      <c r="AQ933" s="17"/>
      <c r="AR933" s="17"/>
      <c r="AS933" s="17"/>
      <c r="AT933" s="17"/>
    </row>
    <row r="934" spans="1:46" ht="24" customHeight="1">
      <c r="A934" s="178"/>
      <c r="B934" s="78"/>
      <c r="C934" s="17"/>
      <c r="D934" s="17"/>
      <c r="E934" s="178"/>
      <c r="F934" s="17"/>
      <c r="G934" s="17"/>
      <c r="H934" s="17"/>
      <c r="I934" s="78"/>
      <c r="J934" s="179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178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  <c r="AI934" s="35"/>
      <c r="AJ934" s="73"/>
      <c r="AK934" s="17"/>
      <c r="AL934" s="17"/>
      <c r="AM934" s="17"/>
      <c r="AN934" s="73"/>
      <c r="AO934" s="17"/>
      <c r="AP934" s="17"/>
      <c r="AQ934" s="17"/>
      <c r="AR934" s="17"/>
      <c r="AS934" s="17"/>
      <c r="AT934" s="17"/>
    </row>
    <row r="935" spans="1:46" ht="24" customHeight="1">
      <c r="A935" s="178"/>
      <c r="B935" s="78"/>
      <c r="C935" s="17"/>
      <c r="D935" s="17"/>
      <c r="E935" s="178"/>
      <c r="F935" s="17"/>
      <c r="G935" s="17"/>
      <c r="H935" s="17"/>
      <c r="I935" s="78"/>
      <c r="J935" s="179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178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  <c r="AI935" s="35"/>
      <c r="AJ935" s="73"/>
      <c r="AK935" s="17"/>
      <c r="AL935" s="17"/>
      <c r="AM935" s="17"/>
      <c r="AN935" s="73"/>
      <c r="AO935" s="17"/>
      <c r="AP935" s="17"/>
      <c r="AQ935" s="17"/>
      <c r="AR935" s="17"/>
      <c r="AS935" s="17"/>
      <c r="AT935" s="17"/>
    </row>
    <row r="936" spans="1:46" ht="24" customHeight="1">
      <c r="A936" s="178"/>
      <c r="B936" s="78"/>
      <c r="C936" s="17"/>
      <c r="D936" s="17"/>
      <c r="E936" s="178"/>
      <c r="F936" s="17"/>
      <c r="G936" s="17"/>
      <c r="H936" s="17"/>
      <c r="I936" s="78"/>
      <c r="J936" s="179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178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  <c r="AI936" s="35"/>
      <c r="AJ936" s="73"/>
      <c r="AK936" s="17"/>
      <c r="AL936" s="17"/>
      <c r="AM936" s="17"/>
      <c r="AN936" s="73"/>
      <c r="AO936" s="17"/>
      <c r="AP936" s="17"/>
      <c r="AQ936" s="17"/>
      <c r="AR936" s="17"/>
      <c r="AS936" s="17"/>
      <c r="AT936" s="17"/>
    </row>
    <row r="937" spans="1:46" ht="24" customHeight="1">
      <c r="A937" s="178"/>
      <c r="B937" s="78"/>
      <c r="C937" s="17"/>
      <c r="D937" s="17"/>
      <c r="E937" s="178"/>
      <c r="F937" s="17"/>
      <c r="G937" s="17"/>
      <c r="H937" s="17"/>
      <c r="I937" s="78"/>
      <c r="J937" s="179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178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  <c r="AI937" s="35"/>
      <c r="AJ937" s="73"/>
      <c r="AK937" s="17"/>
      <c r="AL937" s="17"/>
      <c r="AM937" s="17"/>
      <c r="AN937" s="73"/>
      <c r="AO937" s="17"/>
      <c r="AP937" s="17"/>
      <c r="AQ937" s="17"/>
      <c r="AR937" s="17"/>
      <c r="AS937" s="17"/>
      <c r="AT937" s="17"/>
    </row>
    <row r="938" spans="1:46" ht="24" customHeight="1">
      <c r="A938" s="178"/>
      <c r="B938" s="78"/>
      <c r="C938" s="17"/>
      <c r="D938" s="17"/>
      <c r="E938" s="178"/>
      <c r="F938" s="17"/>
      <c r="G938" s="17"/>
      <c r="H938" s="17"/>
      <c r="I938" s="78"/>
      <c r="J938" s="179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178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  <c r="AI938" s="35"/>
      <c r="AJ938" s="73"/>
      <c r="AK938" s="17"/>
      <c r="AL938" s="17"/>
      <c r="AM938" s="17"/>
      <c r="AN938" s="73"/>
      <c r="AO938" s="17"/>
      <c r="AP938" s="17"/>
      <c r="AQ938" s="17"/>
      <c r="AR938" s="17"/>
      <c r="AS938" s="17"/>
      <c r="AT938" s="17"/>
    </row>
    <row r="939" spans="1:46" ht="24" customHeight="1">
      <c r="A939" s="178"/>
      <c r="B939" s="78"/>
      <c r="C939" s="17"/>
      <c r="D939" s="17"/>
      <c r="E939" s="178"/>
      <c r="F939" s="17"/>
      <c r="G939" s="17"/>
      <c r="H939" s="17"/>
      <c r="I939" s="78"/>
      <c r="J939" s="179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178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  <c r="AI939" s="35"/>
      <c r="AJ939" s="73"/>
      <c r="AK939" s="17"/>
      <c r="AL939" s="17"/>
      <c r="AM939" s="17"/>
      <c r="AN939" s="73"/>
      <c r="AO939" s="17"/>
      <c r="AP939" s="17"/>
      <c r="AQ939" s="17"/>
      <c r="AR939" s="17"/>
      <c r="AS939" s="17"/>
      <c r="AT939" s="17"/>
    </row>
    <row r="940" spans="1:46" ht="24" customHeight="1">
      <c r="A940" s="178"/>
      <c r="B940" s="78"/>
      <c r="C940" s="17"/>
      <c r="D940" s="17"/>
      <c r="E940" s="178"/>
      <c r="F940" s="17"/>
      <c r="G940" s="17"/>
      <c r="H940" s="17"/>
      <c r="I940" s="78"/>
      <c r="J940" s="179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178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  <c r="AI940" s="35"/>
      <c r="AJ940" s="73"/>
      <c r="AK940" s="17"/>
      <c r="AL940" s="17"/>
      <c r="AM940" s="17"/>
      <c r="AN940" s="73"/>
      <c r="AO940" s="17"/>
      <c r="AP940" s="17"/>
      <c r="AQ940" s="17"/>
      <c r="AR940" s="17"/>
      <c r="AS940" s="17"/>
      <c r="AT940" s="17"/>
    </row>
    <row r="941" spans="1:46" ht="24" customHeight="1">
      <c r="A941" s="178"/>
      <c r="B941" s="78"/>
      <c r="C941" s="17"/>
      <c r="D941" s="17"/>
      <c r="E941" s="178"/>
      <c r="F941" s="17"/>
      <c r="G941" s="17"/>
      <c r="H941" s="17"/>
      <c r="I941" s="78"/>
      <c r="J941" s="179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178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  <c r="AI941" s="35"/>
      <c r="AJ941" s="73"/>
      <c r="AK941" s="17"/>
      <c r="AL941" s="17"/>
      <c r="AM941" s="17"/>
      <c r="AN941" s="73"/>
      <c r="AO941" s="17"/>
      <c r="AP941" s="17"/>
      <c r="AQ941" s="17"/>
      <c r="AR941" s="17"/>
      <c r="AS941" s="17"/>
      <c r="AT941" s="17"/>
    </row>
    <row r="942" spans="1:46" ht="24" customHeight="1">
      <c r="A942" s="178"/>
      <c r="B942" s="78"/>
      <c r="C942" s="17"/>
      <c r="D942" s="17"/>
      <c r="E942" s="178"/>
      <c r="F942" s="17"/>
      <c r="G942" s="17"/>
      <c r="H942" s="17"/>
      <c r="I942" s="78"/>
      <c r="J942" s="179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178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  <c r="AI942" s="35"/>
      <c r="AJ942" s="73"/>
      <c r="AK942" s="17"/>
      <c r="AL942" s="17"/>
      <c r="AM942" s="17"/>
      <c r="AN942" s="73"/>
      <c r="AO942" s="17"/>
      <c r="AP942" s="17"/>
      <c r="AQ942" s="17"/>
      <c r="AR942" s="17"/>
      <c r="AS942" s="17"/>
      <c r="AT942" s="17"/>
    </row>
    <row r="943" spans="1:46" ht="24" customHeight="1">
      <c r="A943" s="178"/>
      <c r="B943" s="78"/>
      <c r="C943" s="17"/>
      <c r="D943" s="17"/>
      <c r="E943" s="178"/>
      <c r="F943" s="17"/>
      <c r="G943" s="17"/>
      <c r="H943" s="17"/>
      <c r="I943" s="78"/>
      <c r="J943" s="179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178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  <c r="AI943" s="35"/>
      <c r="AJ943" s="73"/>
      <c r="AK943" s="17"/>
      <c r="AL943" s="17"/>
      <c r="AM943" s="17"/>
      <c r="AN943" s="73"/>
      <c r="AO943" s="17"/>
      <c r="AP943" s="17"/>
      <c r="AQ943" s="17"/>
      <c r="AR943" s="17"/>
      <c r="AS943" s="17"/>
      <c r="AT943" s="17"/>
    </row>
    <row r="944" spans="1:46" ht="24" customHeight="1">
      <c r="A944" s="178"/>
      <c r="B944" s="78"/>
      <c r="C944" s="17"/>
      <c r="D944" s="17"/>
      <c r="E944" s="178"/>
      <c r="F944" s="17"/>
      <c r="G944" s="17"/>
      <c r="H944" s="17"/>
      <c r="I944" s="78"/>
      <c r="J944" s="179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178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  <c r="AI944" s="35"/>
      <c r="AJ944" s="73"/>
      <c r="AK944" s="17"/>
      <c r="AL944" s="17"/>
      <c r="AM944" s="17"/>
      <c r="AN944" s="73"/>
      <c r="AO944" s="17"/>
      <c r="AP944" s="17"/>
      <c r="AQ944" s="17"/>
      <c r="AR944" s="17"/>
      <c r="AS944" s="17"/>
      <c r="AT944" s="17"/>
    </row>
    <row r="945" spans="1:46" ht="24" customHeight="1">
      <c r="A945" s="178"/>
      <c r="B945" s="78"/>
      <c r="C945" s="17"/>
      <c r="D945" s="17"/>
      <c r="E945" s="178"/>
      <c r="F945" s="17"/>
      <c r="G945" s="17"/>
      <c r="H945" s="17"/>
      <c r="I945" s="78"/>
      <c r="J945" s="179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178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  <c r="AI945" s="35"/>
      <c r="AJ945" s="73"/>
      <c r="AK945" s="17"/>
      <c r="AL945" s="17"/>
      <c r="AM945" s="17"/>
      <c r="AN945" s="73"/>
      <c r="AO945" s="17"/>
      <c r="AP945" s="17"/>
      <c r="AQ945" s="17"/>
      <c r="AR945" s="17"/>
      <c r="AS945" s="17"/>
      <c r="AT945" s="17"/>
    </row>
    <row r="946" spans="1:46" ht="24" customHeight="1">
      <c r="A946" s="178"/>
      <c r="B946" s="78"/>
      <c r="C946" s="17"/>
      <c r="D946" s="17"/>
      <c r="E946" s="178"/>
      <c r="F946" s="17"/>
      <c r="G946" s="17"/>
      <c r="H946" s="17"/>
      <c r="I946" s="78"/>
      <c r="J946" s="179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178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  <c r="AI946" s="35"/>
      <c r="AJ946" s="73"/>
      <c r="AK946" s="17"/>
      <c r="AL946" s="17"/>
      <c r="AM946" s="17"/>
      <c r="AN946" s="73"/>
      <c r="AO946" s="17"/>
      <c r="AP946" s="17"/>
      <c r="AQ946" s="17"/>
      <c r="AR946" s="17"/>
      <c r="AS946" s="17"/>
      <c r="AT946" s="17"/>
    </row>
    <row r="947" spans="1:46" ht="24" customHeight="1">
      <c r="A947" s="178"/>
      <c r="B947" s="78"/>
      <c r="C947" s="17"/>
      <c r="D947" s="17"/>
      <c r="E947" s="178"/>
      <c r="F947" s="17"/>
      <c r="G947" s="17"/>
      <c r="H947" s="17"/>
      <c r="I947" s="78"/>
      <c r="J947" s="179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178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35"/>
      <c r="AJ947" s="73"/>
      <c r="AK947" s="17"/>
      <c r="AL947" s="17"/>
      <c r="AM947" s="17"/>
      <c r="AN947" s="73"/>
      <c r="AO947" s="17"/>
      <c r="AP947" s="17"/>
      <c r="AQ947" s="17"/>
      <c r="AR947" s="17"/>
      <c r="AS947" s="17"/>
      <c r="AT947" s="17"/>
    </row>
    <row r="948" spans="1:46" ht="24" customHeight="1">
      <c r="A948" s="178"/>
      <c r="B948" s="78"/>
      <c r="C948" s="17"/>
      <c r="D948" s="17"/>
      <c r="E948" s="178"/>
      <c r="F948" s="17"/>
      <c r="G948" s="17"/>
      <c r="H948" s="17"/>
      <c r="I948" s="78"/>
      <c r="J948" s="179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178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35"/>
      <c r="AJ948" s="73"/>
      <c r="AK948" s="17"/>
      <c r="AL948" s="17"/>
      <c r="AM948" s="17"/>
      <c r="AN948" s="73"/>
      <c r="AO948" s="17"/>
      <c r="AP948" s="17"/>
      <c r="AQ948" s="17"/>
      <c r="AR948" s="17"/>
      <c r="AS948" s="17"/>
      <c r="AT948" s="17"/>
    </row>
    <row r="949" spans="1:46" ht="24" customHeight="1">
      <c r="A949" s="178"/>
      <c r="B949" s="78"/>
      <c r="C949" s="17"/>
      <c r="D949" s="17"/>
      <c r="E949" s="178"/>
      <c r="F949" s="17"/>
      <c r="G949" s="17"/>
      <c r="H949" s="17"/>
      <c r="I949" s="78"/>
      <c r="J949" s="179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178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35"/>
      <c r="AJ949" s="73"/>
      <c r="AK949" s="17"/>
      <c r="AL949" s="17"/>
      <c r="AM949" s="17"/>
      <c r="AN949" s="73"/>
      <c r="AO949" s="17"/>
      <c r="AP949" s="17"/>
      <c r="AQ949" s="17"/>
      <c r="AR949" s="17"/>
      <c r="AS949" s="17"/>
      <c r="AT949" s="17"/>
    </row>
    <row r="950" spans="1:46" ht="24" customHeight="1">
      <c r="A950" s="178"/>
      <c r="B950" s="78"/>
      <c r="C950" s="17"/>
      <c r="D950" s="17"/>
      <c r="E950" s="178"/>
      <c r="F950" s="17"/>
      <c r="G950" s="17"/>
      <c r="H950" s="17"/>
      <c r="I950" s="78"/>
      <c r="J950" s="179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178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35"/>
      <c r="AJ950" s="73"/>
      <c r="AK950" s="17"/>
      <c r="AL950" s="17"/>
      <c r="AM950" s="17"/>
      <c r="AN950" s="73"/>
      <c r="AO950" s="17"/>
      <c r="AP950" s="17"/>
      <c r="AQ950" s="17"/>
      <c r="AR950" s="17"/>
      <c r="AS950" s="17"/>
      <c r="AT950" s="17"/>
    </row>
    <row r="951" spans="1:46" ht="24" customHeight="1">
      <c r="A951" s="178"/>
      <c r="B951" s="78"/>
      <c r="C951" s="17"/>
      <c r="D951" s="17"/>
      <c r="E951" s="178"/>
      <c r="F951" s="17"/>
      <c r="G951" s="17"/>
      <c r="H951" s="17"/>
      <c r="I951" s="78"/>
      <c r="J951" s="179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178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35"/>
      <c r="AJ951" s="73"/>
      <c r="AK951" s="17"/>
      <c r="AL951" s="17"/>
      <c r="AM951" s="17"/>
      <c r="AN951" s="73"/>
      <c r="AO951" s="17"/>
      <c r="AP951" s="17"/>
      <c r="AQ951" s="17"/>
      <c r="AR951" s="17"/>
      <c r="AS951" s="17"/>
      <c r="AT951" s="17"/>
    </row>
    <row r="952" spans="1:46" ht="24" customHeight="1">
      <c r="A952" s="178"/>
      <c r="B952" s="78"/>
      <c r="C952" s="17"/>
      <c r="D952" s="17"/>
      <c r="E952" s="178"/>
      <c r="F952" s="17"/>
      <c r="G952" s="17"/>
      <c r="H952" s="17"/>
      <c r="I952" s="78"/>
      <c r="J952" s="179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178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35"/>
      <c r="AJ952" s="73"/>
      <c r="AK952" s="17"/>
      <c r="AL952" s="17"/>
      <c r="AM952" s="17"/>
      <c r="AN952" s="73"/>
      <c r="AO952" s="17"/>
      <c r="AP952" s="17"/>
      <c r="AQ952" s="17"/>
      <c r="AR952" s="17"/>
      <c r="AS952" s="17"/>
      <c r="AT952" s="17"/>
    </row>
    <row r="953" spans="1:46" ht="24" customHeight="1">
      <c r="A953" s="178"/>
      <c r="B953" s="78"/>
      <c r="C953" s="17"/>
      <c r="D953" s="17"/>
      <c r="E953" s="178"/>
      <c r="F953" s="17"/>
      <c r="G953" s="17"/>
      <c r="H953" s="17"/>
      <c r="I953" s="78"/>
      <c r="J953" s="179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178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35"/>
      <c r="AJ953" s="73"/>
      <c r="AK953" s="17"/>
      <c r="AL953" s="17"/>
      <c r="AM953" s="17"/>
      <c r="AN953" s="73"/>
      <c r="AO953" s="17"/>
      <c r="AP953" s="17"/>
      <c r="AQ953" s="17"/>
      <c r="AR953" s="17"/>
      <c r="AS953" s="17"/>
      <c r="AT953" s="17"/>
    </row>
    <row r="954" spans="1:46" ht="24" customHeight="1">
      <c r="A954" s="178"/>
      <c r="B954" s="78"/>
      <c r="C954" s="17"/>
      <c r="D954" s="17"/>
      <c r="E954" s="178"/>
      <c r="F954" s="17"/>
      <c r="G954" s="17"/>
      <c r="H954" s="17"/>
      <c r="I954" s="78"/>
      <c r="J954" s="179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178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35"/>
      <c r="AJ954" s="73"/>
      <c r="AK954" s="17"/>
      <c r="AL954" s="17"/>
      <c r="AM954" s="17"/>
      <c r="AN954" s="73"/>
      <c r="AO954" s="17"/>
      <c r="AP954" s="17"/>
      <c r="AQ954" s="17"/>
      <c r="AR954" s="17"/>
      <c r="AS954" s="17"/>
      <c r="AT954" s="17"/>
    </row>
    <row r="955" spans="1:46" ht="24" customHeight="1">
      <c r="A955" s="178"/>
      <c r="B955" s="78"/>
      <c r="C955" s="17"/>
      <c r="D955" s="17"/>
      <c r="E955" s="178"/>
      <c r="F955" s="17"/>
      <c r="G955" s="17"/>
      <c r="H955" s="17"/>
      <c r="I955" s="78"/>
      <c r="J955" s="179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178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35"/>
      <c r="AJ955" s="73"/>
      <c r="AK955" s="17"/>
      <c r="AL955" s="17"/>
      <c r="AM955" s="17"/>
      <c r="AN955" s="73"/>
      <c r="AO955" s="17"/>
      <c r="AP955" s="17"/>
      <c r="AQ955" s="17"/>
      <c r="AR955" s="17"/>
      <c r="AS955" s="17"/>
      <c r="AT955" s="17"/>
    </row>
    <row r="956" spans="1:46" ht="24" customHeight="1">
      <c r="A956" s="178"/>
      <c r="B956" s="78"/>
      <c r="C956" s="17"/>
      <c r="D956" s="17"/>
      <c r="E956" s="178"/>
      <c r="F956" s="17"/>
      <c r="G956" s="17"/>
      <c r="H956" s="17"/>
      <c r="I956" s="78"/>
      <c r="J956" s="179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178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35"/>
      <c r="AJ956" s="73"/>
      <c r="AK956" s="17"/>
      <c r="AL956" s="17"/>
      <c r="AM956" s="17"/>
      <c r="AN956" s="73"/>
      <c r="AO956" s="17"/>
      <c r="AP956" s="17"/>
      <c r="AQ956" s="17"/>
      <c r="AR956" s="17"/>
      <c r="AS956" s="17"/>
      <c r="AT956" s="17"/>
    </row>
    <row r="957" spans="1:46" ht="24" customHeight="1">
      <c r="A957" s="178"/>
      <c r="B957" s="78"/>
      <c r="C957" s="17"/>
      <c r="D957" s="17"/>
      <c r="E957" s="178"/>
      <c r="F957" s="17"/>
      <c r="G957" s="17"/>
      <c r="H957" s="17"/>
      <c r="I957" s="78"/>
      <c r="J957" s="179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178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35"/>
      <c r="AJ957" s="73"/>
      <c r="AK957" s="17"/>
      <c r="AL957" s="17"/>
      <c r="AM957" s="17"/>
      <c r="AN957" s="73"/>
      <c r="AO957" s="17"/>
      <c r="AP957" s="17"/>
      <c r="AQ957" s="17"/>
      <c r="AR957" s="17"/>
      <c r="AS957" s="17"/>
      <c r="AT957" s="17"/>
    </row>
    <row r="958" spans="1:46" ht="24" customHeight="1">
      <c r="A958" s="178"/>
      <c r="B958" s="78"/>
      <c r="C958" s="17"/>
      <c r="D958" s="17"/>
      <c r="E958" s="178"/>
      <c r="F958" s="17"/>
      <c r="G958" s="17"/>
      <c r="H958" s="17"/>
      <c r="I958" s="78"/>
      <c r="J958" s="179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178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35"/>
      <c r="AJ958" s="73"/>
      <c r="AK958" s="17"/>
      <c r="AL958" s="17"/>
      <c r="AM958" s="17"/>
      <c r="AN958" s="73"/>
      <c r="AO958" s="17"/>
      <c r="AP958" s="17"/>
      <c r="AQ958" s="17"/>
      <c r="AR958" s="17"/>
      <c r="AS958" s="17"/>
      <c r="AT958" s="17"/>
    </row>
    <row r="959" spans="1:46" ht="24" customHeight="1">
      <c r="A959" s="178"/>
      <c r="B959" s="78"/>
      <c r="C959" s="17"/>
      <c r="D959" s="17"/>
      <c r="E959" s="178"/>
      <c r="F959" s="17"/>
      <c r="G959" s="17"/>
      <c r="H959" s="17"/>
      <c r="I959" s="78"/>
      <c r="J959" s="179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178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35"/>
      <c r="AJ959" s="73"/>
      <c r="AK959" s="17"/>
      <c r="AL959" s="17"/>
      <c r="AM959" s="17"/>
      <c r="AN959" s="73"/>
      <c r="AO959" s="17"/>
      <c r="AP959" s="17"/>
      <c r="AQ959" s="17"/>
      <c r="AR959" s="17"/>
      <c r="AS959" s="17"/>
      <c r="AT959" s="17"/>
    </row>
    <row r="960" spans="1:46" ht="24" customHeight="1">
      <c r="A960" s="178"/>
      <c r="B960" s="78"/>
      <c r="C960" s="17"/>
      <c r="D960" s="17"/>
      <c r="E960" s="178"/>
      <c r="F960" s="17"/>
      <c r="G960" s="17"/>
      <c r="H960" s="17"/>
      <c r="I960" s="78"/>
      <c r="J960" s="179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178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35"/>
      <c r="AJ960" s="73"/>
      <c r="AK960" s="17"/>
      <c r="AL960" s="17"/>
      <c r="AM960" s="17"/>
      <c r="AN960" s="73"/>
      <c r="AO960" s="17"/>
      <c r="AP960" s="17"/>
      <c r="AQ960" s="17"/>
      <c r="AR960" s="17"/>
      <c r="AS960" s="17"/>
      <c r="AT960" s="17"/>
    </row>
    <row r="961" spans="1:46" ht="24" customHeight="1">
      <c r="A961" s="178"/>
      <c r="B961" s="78"/>
      <c r="C961" s="17"/>
      <c r="D961" s="17"/>
      <c r="E961" s="178"/>
      <c r="F961" s="17"/>
      <c r="G961" s="17"/>
      <c r="H961" s="17"/>
      <c r="I961" s="78"/>
      <c r="J961" s="179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178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35"/>
      <c r="AJ961" s="73"/>
      <c r="AK961" s="17"/>
      <c r="AL961" s="17"/>
      <c r="AM961" s="17"/>
      <c r="AN961" s="73"/>
      <c r="AO961" s="17"/>
      <c r="AP961" s="17"/>
      <c r="AQ961" s="17"/>
      <c r="AR961" s="17"/>
      <c r="AS961" s="17"/>
      <c r="AT961" s="17"/>
    </row>
    <row r="962" spans="1:46" ht="24" customHeight="1">
      <c r="A962" s="178"/>
      <c r="B962" s="78"/>
      <c r="C962" s="17"/>
      <c r="D962" s="17"/>
      <c r="E962" s="178"/>
      <c r="F962" s="17"/>
      <c r="G962" s="17"/>
      <c r="H962" s="17"/>
      <c r="I962" s="78"/>
      <c r="J962" s="179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178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35"/>
      <c r="AJ962" s="73"/>
      <c r="AK962" s="17"/>
      <c r="AL962" s="17"/>
      <c r="AM962" s="17"/>
      <c r="AN962" s="73"/>
      <c r="AO962" s="17"/>
      <c r="AP962" s="17"/>
      <c r="AQ962" s="17"/>
      <c r="AR962" s="17"/>
      <c r="AS962" s="17"/>
      <c r="AT962" s="17"/>
    </row>
    <row r="963" spans="1:46" ht="24" customHeight="1">
      <c r="A963" s="178"/>
      <c r="B963" s="78"/>
      <c r="C963" s="17"/>
      <c r="D963" s="17"/>
      <c r="E963" s="178"/>
      <c r="F963" s="17"/>
      <c r="G963" s="17"/>
      <c r="H963" s="17"/>
      <c r="I963" s="78"/>
      <c r="J963" s="179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178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  <c r="AI963" s="35"/>
      <c r="AJ963" s="73"/>
      <c r="AK963" s="17"/>
      <c r="AL963" s="17"/>
      <c r="AM963" s="17"/>
      <c r="AN963" s="73"/>
      <c r="AO963" s="17"/>
      <c r="AP963" s="17"/>
      <c r="AQ963" s="17"/>
      <c r="AR963" s="17"/>
      <c r="AS963" s="17"/>
      <c r="AT963" s="17"/>
    </row>
    <row r="964" spans="1:46" ht="24" customHeight="1">
      <c r="A964" s="178"/>
      <c r="B964" s="78"/>
      <c r="C964" s="17"/>
      <c r="D964" s="17"/>
      <c r="E964" s="178"/>
      <c r="F964" s="17"/>
      <c r="G964" s="17"/>
      <c r="H964" s="17"/>
      <c r="I964" s="78"/>
      <c r="J964" s="179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178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35"/>
      <c r="AJ964" s="73"/>
      <c r="AK964" s="17"/>
      <c r="AL964" s="17"/>
      <c r="AM964" s="17"/>
      <c r="AN964" s="73"/>
      <c r="AO964" s="17"/>
      <c r="AP964" s="17"/>
      <c r="AQ964" s="17"/>
      <c r="AR964" s="17"/>
      <c r="AS964" s="17"/>
      <c r="AT964" s="17"/>
    </row>
    <row r="965" spans="1:46" ht="24" customHeight="1">
      <c r="A965" s="178"/>
      <c r="B965" s="78"/>
      <c r="C965" s="17"/>
      <c r="D965" s="17"/>
      <c r="E965" s="178"/>
      <c r="F965" s="17"/>
      <c r="G965" s="17"/>
      <c r="H965" s="17"/>
      <c r="I965" s="78"/>
      <c r="J965" s="179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178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35"/>
      <c r="AJ965" s="73"/>
      <c r="AK965" s="17"/>
      <c r="AL965" s="17"/>
      <c r="AM965" s="17"/>
      <c r="AN965" s="73"/>
      <c r="AO965" s="17"/>
      <c r="AP965" s="17"/>
      <c r="AQ965" s="17"/>
      <c r="AR965" s="17"/>
      <c r="AS965" s="17"/>
      <c r="AT965" s="17"/>
    </row>
    <row r="966" spans="1:46" ht="24" customHeight="1">
      <c r="A966" s="178"/>
      <c r="B966" s="78"/>
      <c r="C966" s="17"/>
      <c r="D966" s="17"/>
      <c r="E966" s="178"/>
      <c r="F966" s="17"/>
      <c r="G966" s="17"/>
      <c r="H966" s="17"/>
      <c r="I966" s="78"/>
      <c r="J966" s="179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178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  <c r="AI966" s="35"/>
      <c r="AJ966" s="73"/>
      <c r="AK966" s="17"/>
      <c r="AL966" s="17"/>
      <c r="AM966" s="17"/>
      <c r="AN966" s="73"/>
      <c r="AO966" s="17"/>
      <c r="AP966" s="17"/>
      <c r="AQ966" s="17"/>
      <c r="AR966" s="17"/>
      <c r="AS966" s="17"/>
      <c r="AT966" s="17"/>
    </row>
    <row r="967" spans="1:46" ht="24" customHeight="1">
      <c r="A967" s="178"/>
      <c r="B967" s="78"/>
      <c r="C967" s="17"/>
      <c r="D967" s="17"/>
      <c r="E967" s="178"/>
      <c r="F967" s="17"/>
      <c r="G967" s="17"/>
      <c r="H967" s="17"/>
      <c r="I967" s="78"/>
      <c r="J967" s="179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178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  <c r="AI967" s="35"/>
      <c r="AJ967" s="73"/>
      <c r="AK967" s="17"/>
      <c r="AL967" s="17"/>
      <c r="AM967" s="17"/>
      <c r="AN967" s="73"/>
      <c r="AO967" s="17"/>
      <c r="AP967" s="17"/>
      <c r="AQ967" s="17"/>
      <c r="AR967" s="17"/>
      <c r="AS967" s="17"/>
      <c r="AT967" s="17"/>
    </row>
    <row r="968" spans="1:46" ht="24" customHeight="1">
      <c r="A968" s="178"/>
      <c r="B968" s="78"/>
      <c r="C968" s="17"/>
      <c r="D968" s="17"/>
      <c r="E968" s="178"/>
      <c r="F968" s="17"/>
      <c r="G968" s="17"/>
      <c r="H968" s="17"/>
      <c r="I968" s="78"/>
      <c r="J968" s="179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178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35"/>
      <c r="AJ968" s="73"/>
      <c r="AK968" s="17"/>
      <c r="AL968" s="17"/>
      <c r="AM968" s="17"/>
      <c r="AN968" s="73"/>
      <c r="AO968" s="17"/>
      <c r="AP968" s="17"/>
      <c r="AQ968" s="17"/>
      <c r="AR968" s="17"/>
      <c r="AS968" s="17"/>
      <c r="AT968" s="17"/>
    </row>
    <row r="969" spans="1:46" ht="24" customHeight="1">
      <c r="A969" s="178"/>
      <c r="B969" s="78"/>
      <c r="C969" s="17"/>
      <c r="D969" s="17"/>
      <c r="E969" s="178"/>
      <c r="F969" s="17"/>
      <c r="G969" s="17"/>
      <c r="H969" s="17"/>
      <c r="I969" s="78"/>
      <c r="J969" s="179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178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35"/>
      <c r="AJ969" s="73"/>
      <c r="AK969" s="17"/>
      <c r="AL969" s="17"/>
      <c r="AM969" s="17"/>
      <c r="AN969" s="73"/>
      <c r="AO969" s="17"/>
      <c r="AP969" s="17"/>
      <c r="AQ969" s="17"/>
      <c r="AR969" s="17"/>
      <c r="AS969" s="17"/>
      <c r="AT969" s="17"/>
    </row>
    <row r="970" spans="1:46" ht="24" customHeight="1">
      <c r="A970" s="178"/>
      <c r="B970" s="78"/>
      <c r="C970" s="17"/>
      <c r="D970" s="17"/>
      <c r="E970" s="178"/>
      <c r="F970" s="17"/>
      <c r="G970" s="17"/>
      <c r="H970" s="17"/>
      <c r="I970" s="78"/>
      <c r="J970" s="179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178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  <c r="AI970" s="35"/>
      <c r="AJ970" s="73"/>
      <c r="AK970" s="17"/>
      <c r="AL970" s="17"/>
      <c r="AM970" s="17"/>
      <c r="AN970" s="73"/>
      <c r="AO970" s="17"/>
      <c r="AP970" s="17"/>
      <c r="AQ970" s="17"/>
      <c r="AR970" s="17"/>
      <c r="AS970" s="17"/>
      <c r="AT970" s="17"/>
    </row>
    <row r="971" spans="1:46" ht="24" customHeight="1">
      <c r="A971" s="178"/>
      <c r="B971" s="78"/>
      <c r="C971" s="17"/>
      <c r="D971" s="17"/>
      <c r="E971" s="178"/>
      <c r="F971" s="17"/>
      <c r="G971" s="17"/>
      <c r="H971" s="17"/>
      <c r="I971" s="78"/>
      <c r="J971" s="179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178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  <c r="AI971" s="35"/>
      <c r="AJ971" s="73"/>
      <c r="AK971" s="17"/>
      <c r="AL971" s="17"/>
      <c r="AM971" s="17"/>
      <c r="AN971" s="73"/>
      <c r="AO971" s="17"/>
      <c r="AP971" s="17"/>
      <c r="AQ971" s="17"/>
      <c r="AR971" s="17"/>
      <c r="AS971" s="17"/>
      <c r="AT971" s="17"/>
    </row>
    <row r="972" spans="1:46" ht="24" customHeight="1">
      <c r="A972" s="178"/>
      <c r="B972" s="78"/>
      <c r="C972" s="17"/>
      <c r="D972" s="17"/>
      <c r="E972" s="178"/>
      <c r="F972" s="17"/>
      <c r="G972" s="17"/>
      <c r="H972" s="17"/>
      <c r="I972" s="78"/>
      <c r="J972" s="179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178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35"/>
      <c r="AJ972" s="73"/>
      <c r="AK972" s="17"/>
      <c r="AL972" s="17"/>
      <c r="AM972" s="17"/>
      <c r="AN972" s="73"/>
      <c r="AO972" s="17"/>
      <c r="AP972" s="17"/>
      <c r="AQ972" s="17"/>
      <c r="AR972" s="17"/>
      <c r="AS972" s="17"/>
      <c r="AT972" s="17"/>
    </row>
    <row r="973" spans="1:46" ht="24" customHeight="1">
      <c r="A973" s="178"/>
      <c r="B973" s="78"/>
      <c r="C973" s="17"/>
      <c r="D973" s="17"/>
      <c r="E973" s="178"/>
      <c r="F973" s="17"/>
      <c r="G973" s="17"/>
      <c r="H973" s="17"/>
      <c r="I973" s="78"/>
      <c r="J973" s="179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178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35"/>
      <c r="AJ973" s="73"/>
      <c r="AK973" s="17"/>
      <c r="AL973" s="17"/>
      <c r="AM973" s="17"/>
      <c r="AN973" s="73"/>
      <c r="AO973" s="17"/>
      <c r="AP973" s="17"/>
      <c r="AQ973" s="17"/>
      <c r="AR973" s="17"/>
      <c r="AS973" s="17"/>
      <c r="AT973" s="17"/>
    </row>
    <row r="974" spans="1:46" ht="24" customHeight="1">
      <c r="A974" s="178"/>
      <c r="B974" s="78"/>
      <c r="C974" s="17"/>
      <c r="D974" s="17"/>
      <c r="E974" s="178"/>
      <c r="F974" s="17"/>
      <c r="G974" s="17"/>
      <c r="H974" s="17"/>
      <c r="I974" s="78"/>
      <c r="J974" s="179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178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  <c r="AI974" s="35"/>
      <c r="AJ974" s="73"/>
      <c r="AK974" s="17"/>
      <c r="AL974" s="17"/>
      <c r="AM974" s="17"/>
      <c r="AN974" s="73"/>
      <c r="AO974" s="17"/>
      <c r="AP974" s="17"/>
      <c r="AQ974" s="17"/>
      <c r="AR974" s="17"/>
      <c r="AS974" s="17"/>
      <c r="AT974" s="17"/>
    </row>
    <row r="975" spans="1:46" ht="24" customHeight="1">
      <c r="A975" s="178"/>
      <c r="B975" s="78"/>
      <c r="C975" s="17"/>
      <c r="D975" s="17"/>
      <c r="E975" s="178"/>
      <c r="F975" s="17"/>
      <c r="G975" s="17"/>
      <c r="H975" s="17"/>
      <c r="I975" s="78"/>
      <c r="J975" s="179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178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  <c r="AI975" s="35"/>
      <c r="AJ975" s="73"/>
      <c r="AK975" s="17"/>
      <c r="AL975" s="17"/>
      <c r="AM975" s="17"/>
      <c r="AN975" s="73"/>
      <c r="AO975" s="17"/>
      <c r="AP975" s="17"/>
      <c r="AQ975" s="17"/>
      <c r="AR975" s="17"/>
      <c r="AS975" s="17"/>
      <c r="AT975" s="17"/>
    </row>
    <row r="976" spans="1:46" ht="24" customHeight="1">
      <c r="A976" s="178"/>
      <c r="B976" s="78"/>
      <c r="C976" s="17"/>
      <c r="D976" s="17"/>
      <c r="E976" s="178"/>
      <c r="F976" s="17"/>
      <c r="G976" s="17"/>
      <c r="H976" s="17"/>
      <c r="I976" s="78"/>
      <c r="J976" s="179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178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35"/>
      <c r="AJ976" s="73"/>
      <c r="AK976" s="17"/>
      <c r="AL976" s="17"/>
      <c r="AM976" s="17"/>
      <c r="AN976" s="73"/>
      <c r="AO976" s="17"/>
      <c r="AP976" s="17"/>
      <c r="AQ976" s="17"/>
      <c r="AR976" s="17"/>
      <c r="AS976" s="17"/>
      <c r="AT976" s="17"/>
    </row>
    <row r="977" spans="1:46" ht="24" customHeight="1">
      <c r="A977" s="178"/>
      <c r="B977" s="78"/>
      <c r="C977" s="17"/>
      <c r="D977" s="17"/>
      <c r="E977" s="178"/>
      <c r="F977" s="17"/>
      <c r="G977" s="17"/>
      <c r="H977" s="17"/>
      <c r="I977" s="78"/>
      <c r="J977" s="179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178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35"/>
      <c r="AJ977" s="73"/>
      <c r="AK977" s="17"/>
      <c r="AL977" s="17"/>
      <c r="AM977" s="17"/>
      <c r="AN977" s="73"/>
      <c r="AO977" s="17"/>
      <c r="AP977" s="17"/>
      <c r="AQ977" s="17"/>
      <c r="AR977" s="17"/>
      <c r="AS977" s="17"/>
      <c r="AT977" s="17"/>
    </row>
    <row r="978" spans="1:46" ht="24" customHeight="1">
      <c r="A978" s="178"/>
      <c r="B978" s="78"/>
      <c r="C978" s="17"/>
      <c r="D978" s="17"/>
      <c r="E978" s="178"/>
      <c r="F978" s="17"/>
      <c r="G978" s="17"/>
      <c r="H978" s="17"/>
      <c r="I978" s="78"/>
      <c r="J978" s="179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178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35"/>
      <c r="AJ978" s="73"/>
      <c r="AK978" s="17"/>
      <c r="AL978" s="17"/>
      <c r="AM978" s="17"/>
      <c r="AN978" s="73"/>
      <c r="AO978" s="17"/>
      <c r="AP978" s="17"/>
      <c r="AQ978" s="17"/>
      <c r="AR978" s="17"/>
      <c r="AS978" s="17"/>
      <c r="AT978" s="17"/>
    </row>
    <row r="979" spans="1:46" ht="24" customHeight="1">
      <c r="A979" s="178"/>
      <c r="B979" s="78"/>
      <c r="C979" s="17"/>
      <c r="D979" s="17"/>
      <c r="E979" s="178"/>
      <c r="F979" s="17"/>
      <c r="G979" s="17"/>
      <c r="H979" s="17"/>
      <c r="I979" s="78"/>
      <c r="J979" s="179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178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  <c r="AI979" s="35"/>
      <c r="AJ979" s="73"/>
      <c r="AK979" s="17"/>
      <c r="AL979" s="17"/>
      <c r="AM979" s="17"/>
      <c r="AN979" s="73"/>
      <c r="AO979" s="17"/>
      <c r="AP979" s="17"/>
      <c r="AQ979" s="17"/>
      <c r="AR979" s="17"/>
      <c r="AS979" s="17"/>
      <c r="AT979" s="17"/>
    </row>
    <row r="980" spans="1:46" ht="24" customHeight="1">
      <c r="A980" s="178"/>
      <c r="B980" s="78"/>
      <c r="C980" s="17"/>
      <c r="D980" s="17"/>
      <c r="E980" s="178"/>
      <c r="F980" s="17"/>
      <c r="G980" s="17"/>
      <c r="H980" s="17"/>
      <c r="I980" s="78"/>
      <c r="J980" s="179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178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35"/>
      <c r="AJ980" s="73"/>
      <c r="AK980" s="17"/>
      <c r="AL980" s="17"/>
      <c r="AM980" s="17"/>
      <c r="AN980" s="73"/>
      <c r="AO980" s="17"/>
      <c r="AP980" s="17"/>
      <c r="AQ980" s="17"/>
      <c r="AR980" s="17"/>
      <c r="AS980" s="17"/>
      <c r="AT980" s="17"/>
    </row>
    <row r="981" spans="1:46" ht="24" customHeight="1">
      <c r="A981" s="178"/>
      <c r="B981" s="78"/>
      <c r="C981" s="17"/>
      <c r="D981" s="17"/>
      <c r="E981" s="178"/>
      <c r="F981" s="17"/>
      <c r="G981" s="17"/>
      <c r="H981" s="17"/>
      <c r="I981" s="78"/>
      <c r="J981" s="179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178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35"/>
      <c r="AJ981" s="73"/>
      <c r="AK981" s="17"/>
      <c r="AL981" s="17"/>
      <c r="AM981" s="17"/>
      <c r="AN981" s="73"/>
      <c r="AO981" s="17"/>
      <c r="AP981" s="17"/>
      <c r="AQ981" s="17"/>
      <c r="AR981" s="17"/>
      <c r="AS981" s="17"/>
      <c r="AT981" s="17"/>
    </row>
    <row r="982" spans="1:46" ht="24" customHeight="1">
      <c r="A982" s="178"/>
      <c r="B982" s="78"/>
      <c r="C982" s="17"/>
      <c r="D982" s="17"/>
      <c r="E982" s="178"/>
      <c r="F982" s="17"/>
      <c r="G982" s="17"/>
      <c r="H982" s="17"/>
      <c r="I982" s="78"/>
      <c r="J982" s="179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178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  <c r="AI982" s="35"/>
      <c r="AJ982" s="73"/>
      <c r="AK982" s="17"/>
      <c r="AL982" s="17"/>
      <c r="AM982" s="17"/>
      <c r="AN982" s="73"/>
      <c r="AO982" s="17"/>
      <c r="AP982" s="17"/>
      <c r="AQ982" s="17"/>
      <c r="AR982" s="17"/>
      <c r="AS982" s="17"/>
      <c r="AT982" s="17"/>
    </row>
    <row r="983" spans="1:46" ht="24" customHeight="1">
      <c r="A983" s="178"/>
      <c r="B983" s="78"/>
      <c r="C983" s="17"/>
      <c r="D983" s="17"/>
      <c r="E983" s="178"/>
      <c r="F983" s="17"/>
      <c r="G983" s="17"/>
      <c r="H983" s="17"/>
      <c r="I983" s="78"/>
      <c r="J983" s="179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178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35"/>
      <c r="AJ983" s="73"/>
      <c r="AK983" s="17"/>
      <c r="AL983" s="17"/>
      <c r="AM983" s="17"/>
      <c r="AN983" s="73"/>
      <c r="AO983" s="17"/>
      <c r="AP983" s="17"/>
      <c r="AQ983" s="17"/>
      <c r="AR983" s="17"/>
      <c r="AS983" s="17"/>
      <c r="AT983" s="17"/>
    </row>
    <row r="984" spans="1:46" ht="24" customHeight="1">
      <c r="A984" s="178"/>
      <c r="B984" s="78"/>
      <c r="C984" s="17"/>
      <c r="D984" s="17"/>
      <c r="E984" s="178"/>
      <c r="F984" s="17"/>
      <c r="G984" s="17"/>
      <c r="H984" s="17"/>
      <c r="I984" s="78"/>
      <c r="J984" s="179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178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35"/>
      <c r="AJ984" s="73"/>
      <c r="AK984" s="17"/>
      <c r="AL984" s="17"/>
      <c r="AM984" s="17"/>
      <c r="AN984" s="73"/>
      <c r="AO984" s="17"/>
      <c r="AP984" s="17"/>
      <c r="AQ984" s="17"/>
      <c r="AR984" s="17"/>
      <c r="AS984" s="17"/>
      <c r="AT984" s="17"/>
    </row>
    <row r="985" spans="1:46" ht="24" customHeight="1">
      <c r="A985" s="178"/>
      <c r="B985" s="78"/>
      <c r="C985" s="17"/>
      <c r="D985" s="17"/>
      <c r="E985" s="178"/>
      <c r="F985" s="17"/>
      <c r="G985" s="17"/>
      <c r="H985" s="17"/>
      <c r="I985" s="78"/>
      <c r="J985" s="179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178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35"/>
      <c r="AJ985" s="73"/>
      <c r="AK985" s="17"/>
      <c r="AL985" s="17"/>
      <c r="AM985" s="17"/>
      <c r="AN985" s="73"/>
      <c r="AO985" s="17"/>
      <c r="AP985" s="17"/>
      <c r="AQ985" s="17"/>
      <c r="AR985" s="17"/>
      <c r="AS985" s="17"/>
      <c r="AT985" s="17"/>
    </row>
    <row r="986" spans="1:46" ht="24" customHeight="1">
      <c r="A986" s="178"/>
      <c r="B986" s="78"/>
      <c r="C986" s="17"/>
      <c r="D986" s="17"/>
      <c r="E986" s="178"/>
      <c r="F986" s="17"/>
      <c r="G986" s="17"/>
      <c r="H986" s="17"/>
      <c r="I986" s="78"/>
      <c r="J986" s="179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178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  <c r="AI986" s="35"/>
      <c r="AJ986" s="73"/>
      <c r="AK986" s="17"/>
      <c r="AL986" s="17"/>
      <c r="AM986" s="17"/>
      <c r="AN986" s="73"/>
      <c r="AO986" s="17"/>
      <c r="AP986" s="17"/>
      <c r="AQ986" s="17"/>
      <c r="AR986" s="17"/>
      <c r="AS986" s="17"/>
      <c r="AT986" s="17"/>
    </row>
    <row r="987" spans="1:46" ht="24" customHeight="1">
      <c r="A987" s="178"/>
      <c r="B987" s="78"/>
      <c r="C987" s="17"/>
      <c r="D987" s="17"/>
      <c r="E987" s="178"/>
      <c r="F987" s="17"/>
      <c r="G987" s="17"/>
      <c r="H987" s="17"/>
      <c r="I987" s="78"/>
      <c r="J987" s="179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178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  <c r="AI987" s="35"/>
      <c r="AJ987" s="73"/>
      <c r="AK987" s="17"/>
      <c r="AL987" s="17"/>
      <c r="AM987" s="17"/>
      <c r="AN987" s="73"/>
      <c r="AO987" s="17"/>
      <c r="AP987" s="17"/>
      <c r="AQ987" s="17"/>
      <c r="AR987" s="17"/>
      <c r="AS987" s="17"/>
      <c r="AT987" s="17"/>
    </row>
    <row r="988" spans="1:46" ht="24" customHeight="1">
      <c r="A988" s="178"/>
      <c r="B988" s="78"/>
      <c r="C988" s="17"/>
      <c r="D988" s="17"/>
      <c r="E988" s="178"/>
      <c r="F988" s="17"/>
      <c r="G988" s="17"/>
      <c r="H988" s="17"/>
      <c r="I988" s="78"/>
      <c r="J988" s="179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178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  <c r="AI988" s="35"/>
      <c r="AJ988" s="73"/>
      <c r="AK988" s="17"/>
      <c r="AL988" s="17"/>
      <c r="AM988" s="17"/>
      <c r="AN988" s="73"/>
      <c r="AO988" s="17"/>
      <c r="AP988" s="17"/>
      <c r="AQ988" s="17"/>
      <c r="AR988" s="17"/>
      <c r="AS988" s="17"/>
      <c r="AT988" s="17"/>
    </row>
    <row r="989" spans="1:46" ht="24" customHeight="1">
      <c r="A989" s="178"/>
      <c r="B989" s="78"/>
      <c r="C989" s="17"/>
      <c r="D989" s="17"/>
      <c r="E989" s="178"/>
      <c r="F989" s="17"/>
      <c r="G989" s="17"/>
      <c r="H989" s="17"/>
      <c r="I989" s="78"/>
      <c r="J989" s="179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178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  <c r="AI989" s="35"/>
      <c r="AJ989" s="73"/>
      <c r="AK989" s="17"/>
      <c r="AL989" s="17"/>
      <c r="AM989" s="17"/>
      <c r="AN989" s="73"/>
      <c r="AO989" s="17"/>
      <c r="AP989" s="17"/>
      <c r="AQ989" s="17"/>
      <c r="AR989" s="17"/>
      <c r="AS989" s="17"/>
      <c r="AT989" s="17"/>
    </row>
    <row r="990" spans="1:46" ht="24" customHeight="1">
      <c r="A990" s="178"/>
      <c r="B990" s="78"/>
      <c r="C990" s="17"/>
      <c r="D990" s="17"/>
      <c r="E990" s="178"/>
      <c r="F990" s="17"/>
      <c r="G990" s="17"/>
      <c r="H990" s="17"/>
      <c r="I990" s="78"/>
      <c r="J990" s="179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178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  <c r="AI990" s="35"/>
      <c r="AJ990" s="73"/>
      <c r="AK990" s="17"/>
      <c r="AL990" s="17"/>
      <c r="AM990" s="17"/>
      <c r="AN990" s="73"/>
      <c r="AO990" s="17"/>
      <c r="AP990" s="17"/>
      <c r="AQ990" s="17"/>
      <c r="AR990" s="17"/>
      <c r="AS990" s="17"/>
      <c r="AT990" s="17"/>
    </row>
    <row r="991" spans="1:46" ht="24" customHeight="1">
      <c r="A991" s="178"/>
      <c r="B991" s="78"/>
      <c r="C991" s="17"/>
      <c r="D991" s="17"/>
      <c r="E991" s="178"/>
      <c r="F991" s="17"/>
      <c r="G991" s="17"/>
      <c r="H991" s="17"/>
      <c r="I991" s="78"/>
      <c r="J991" s="179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178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35"/>
      <c r="AJ991" s="73"/>
      <c r="AK991" s="17"/>
      <c r="AL991" s="17"/>
      <c r="AM991" s="17"/>
      <c r="AN991" s="73"/>
      <c r="AO991" s="17"/>
      <c r="AP991" s="17"/>
      <c r="AQ991" s="17"/>
      <c r="AR991" s="17"/>
      <c r="AS991" s="17"/>
      <c r="AT991" s="17"/>
    </row>
    <row r="992" spans="1:46" ht="24" customHeight="1">
      <c r="A992" s="178"/>
      <c r="B992" s="78"/>
      <c r="C992" s="17"/>
      <c r="D992" s="17"/>
      <c r="E992" s="178"/>
      <c r="F992" s="17"/>
      <c r="G992" s="17"/>
      <c r="H992" s="17"/>
      <c r="I992" s="78"/>
      <c r="J992" s="179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178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  <c r="AI992" s="35"/>
      <c r="AJ992" s="73"/>
      <c r="AK992" s="17"/>
      <c r="AL992" s="17"/>
      <c r="AM992" s="17"/>
      <c r="AN992" s="73"/>
      <c r="AO992" s="17"/>
      <c r="AP992" s="17"/>
      <c r="AQ992" s="17"/>
      <c r="AR992" s="17"/>
      <c r="AS992" s="17"/>
      <c r="AT992" s="17"/>
    </row>
    <row r="993" spans="1:46" ht="24" customHeight="1">
      <c r="A993" s="178"/>
      <c r="B993" s="78"/>
      <c r="C993" s="17"/>
      <c r="D993" s="17"/>
      <c r="E993" s="178"/>
      <c r="F993" s="17"/>
      <c r="G993" s="17"/>
      <c r="H993" s="17"/>
      <c r="I993" s="78"/>
      <c r="J993" s="179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178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  <c r="AI993" s="35"/>
      <c r="AJ993" s="73"/>
      <c r="AK993" s="17"/>
      <c r="AL993" s="17"/>
      <c r="AM993" s="17"/>
      <c r="AN993" s="73"/>
      <c r="AO993" s="17"/>
      <c r="AP993" s="17"/>
      <c r="AQ993" s="17"/>
      <c r="AR993" s="17"/>
      <c r="AS993" s="17"/>
      <c r="AT993" s="17"/>
    </row>
    <row r="994" spans="1:46" ht="24" customHeight="1">
      <c r="A994" s="178"/>
      <c r="B994" s="78"/>
      <c r="C994" s="17"/>
      <c r="D994" s="17"/>
      <c r="E994" s="178"/>
      <c r="F994" s="17"/>
      <c r="G994" s="17"/>
      <c r="H994" s="17"/>
      <c r="I994" s="78"/>
      <c r="J994" s="179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178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35"/>
      <c r="AJ994" s="73"/>
      <c r="AK994" s="17"/>
      <c r="AL994" s="17"/>
      <c r="AM994" s="17"/>
      <c r="AN994" s="73"/>
      <c r="AO994" s="17"/>
      <c r="AP994" s="17"/>
      <c r="AQ994" s="17"/>
      <c r="AR994" s="17"/>
      <c r="AS994" s="17"/>
      <c r="AT994" s="17"/>
    </row>
    <row r="995" spans="1:46" ht="24" customHeight="1">
      <c r="A995" s="178"/>
      <c r="B995" s="78"/>
      <c r="C995" s="17"/>
      <c r="D995" s="17"/>
      <c r="E995" s="178"/>
      <c r="F995" s="17"/>
      <c r="G995" s="17"/>
      <c r="H995" s="17"/>
      <c r="I995" s="78"/>
      <c r="J995" s="179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178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35"/>
      <c r="AJ995" s="73"/>
      <c r="AK995" s="17"/>
      <c r="AL995" s="17"/>
      <c r="AM995" s="17"/>
      <c r="AN995" s="73"/>
      <c r="AO995" s="17"/>
      <c r="AP995" s="17"/>
      <c r="AQ995" s="17"/>
      <c r="AR995" s="17"/>
      <c r="AS995" s="17"/>
      <c r="AT995" s="17"/>
    </row>
    <row r="996" spans="1:46" ht="24" customHeight="1">
      <c r="A996" s="178"/>
      <c r="B996" s="78"/>
      <c r="C996" s="17"/>
      <c r="D996" s="17"/>
      <c r="E996" s="178"/>
      <c r="F996" s="17"/>
      <c r="G996" s="17"/>
      <c r="H996" s="17"/>
      <c r="I996" s="78"/>
      <c r="J996" s="179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178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35"/>
      <c r="AJ996" s="73"/>
      <c r="AK996" s="17"/>
      <c r="AL996" s="17"/>
      <c r="AM996" s="17"/>
      <c r="AN996" s="73"/>
      <c r="AO996" s="17"/>
      <c r="AP996" s="17"/>
      <c r="AQ996" s="17"/>
      <c r="AR996" s="17"/>
      <c r="AS996" s="17"/>
      <c r="AT996" s="17"/>
    </row>
    <row r="997" spans="1:46" ht="24" customHeight="1">
      <c r="A997" s="178"/>
      <c r="B997" s="78"/>
      <c r="C997" s="17"/>
      <c r="D997" s="17"/>
      <c r="E997" s="178"/>
      <c r="F997" s="17"/>
      <c r="G997" s="17"/>
      <c r="H997" s="17"/>
      <c r="I997" s="78"/>
      <c r="J997" s="179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178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35"/>
      <c r="AJ997" s="73"/>
      <c r="AK997" s="17"/>
      <c r="AL997" s="17"/>
      <c r="AM997" s="17"/>
      <c r="AN997" s="73"/>
      <c r="AO997" s="17"/>
      <c r="AP997" s="17"/>
      <c r="AQ997" s="17"/>
      <c r="AR997" s="17"/>
      <c r="AS997" s="17"/>
      <c r="AT997" s="17"/>
    </row>
    <row r="998" spans="1:46" ht="24" customHeight="1">
      <c r="A998" s="178"/>
      <c r="B998" s="78"/>
      <c r="C998" s="17"/>
      <c r="D998" s="17"/>
      <c r="E998" s="178"/>
      <c r="F998" s="17"/>
      <c r="G998" s="17"/>
      <c r="H998" s="17"/>
      <c r="I998" s="78"/>
      <c r="J998" s="179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178"/>
      <c r="W998" s="73"/>
      <c r="X998" s="73"/>
      <c r="Y998" s="73"/>
      <c r="Z998" s="73"/>
      <c r="AA998" s="73"/>
      <c r="AB998" s="73"/>
      <c r="AC998" s="73"/>
      <c r="AD998" s="73"/>
      <c r="AE998" s="73"/>
      <c r="AF998" s="73"/>
      <c r="AG998" s="73"/>
      <c r="AH998" s="73"/>
      <c r="AI998" s="35"/>
      <c r="AJ998" s="73"/>
      <c r="AK998" s="17"/>
      <c r="AL998" s="17"/>
      <c r="AM998" s="17"/>
      <c r="AN998" s="73"/>
      <c r="AO998" s="17"/>
      <c r="AP998" s="17"/>
      <c r="AQ998" s="17"/>
      <c r="AR998" s="17"/>
      <c r="AS998" s="17"/>
      <c r="AT998" s="17"/>
    </row>
    <row r="999" spans="1:46" ht="24" customHeight="1">
      <c r="A999" s="178"/>
      <c r="B999" s="78"/>
      <c r="C999" s="17"/>
      <c r="D999" s="17"/>
      <c r="E999" s="178"/>
      <c r="F999" s="17"/>
      <c r="G999" s="17"/>
      <c r="H999" s="17"/>
      <c r="I999" s="78"/>
      <c r="J999" s="179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178"/>
      <c r="W999" s="73"/>
      <c r="X999" s="73"/>
      <c r="Y999" s="73"/>
      <c r="Z999" s="73"/>
      <c r="AA999" s="73"/>
      <c r="AB999" s="73"/>
      <c r="AC999" s="73"/>
      <c r="AD999" s="73"/>
      <c r="AE999" s="73"/>
      <c r="AF999" s="73"/>
      <c r="AG999" s="73"/>
      <c r="AH999" s="73"/>
      <c r="AI999" s="35"/>
      <c r="AJ999" s="73"/>
      <c r="AK999" s="17"/>
      <c r="AL999" s="17"/>
      <c r="AM999" s="17"/>
      <c r="AN999" s="73"/>
      <c r="AO999" s="17"/>
      <c r="AP999" s="17"/>
      <c r="AQ999" s="17"/>
      <c r="AR999" s="17"/>
      <c r="AS999" s="17"/>
      <c r="AT999" s="17"/>
    </row>
    <row r="1000" spans="1:46" ht="24" customHeight="1">
      <c r="A1000" s="178"/>
      <c r="B1000" s="78"/>
      <c r="C1000" s="17"/>
      <c r="D1000" s="17"/>
      <c r="E1000" s="178"/>
      <c r="F1000" s="17"/>
      <c r="G1000" s="17"/>
      <c r="H1000" s="17"/>
      <c r="I1000" s="78"/>
      <c r="J1000" s="179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178"/>
      <c r="W1000" s="73"/>
      <c r="X1000" s="73"/>
      <c r="Y1000" s="73"/>
      <c r="Z1000" s="73"/>
      <c r="AA1000" s="73"/>
      <c r="AB1000" s="73"/>
      <c r="AC1000" s="73"/>
      <c r="AD1000" s="73"/>
      <c r="AE1000" s="73"/>
      <c r="AF1000" s="73"/>
      <c r="AG1000" s="73"/>
      <c r="AH1000" s="73"/>
      <c r="AI1000" s="35"/>
      <c r="AJ1000" s="73"/>
      <c r="AK1000" s="17"/>
      <c r="AL1000" s="17"/>
      <c r="AM1000" s="17"/>
      <c r="AN1000" s="73"/>
      <c r="AO1000" s="17"/>
      <c r="AP1000" s="17"/>
      <c r="AQ1000" s="17"/>
      <c r="AR1000" s="17"/>
      <c r="AS1000" s="17"/>
      <c r="AT1000" s="17"/>
    </row>
    <row r="1001" spans="1:46" ht="24" customHeight="1">
      <c r="A1001" s="178"/>
      <c r="B1001" s="78"/>
      <c r="C1001" s="17"/>
      <c r="D1001" s="17"/>
      <c r="E1001" s="178"/>
      <c r="F1001" s="17"/>
      <c r="G1001" s="17"/>
      <c r="H1001" s="17"/>
      <c r="I1001" s="78"/>
      <c r="J1001" s="179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178"/>
      <c r="W1001" s="73"/>
      <c r="X1001" s="73"/>
      <c r="Y1001" s="73"/>
      <c r="Z1001" s="73"/>
      <c r="AA1001" s="73"/>
      <c r="AB1001" s="73"/>
      <c r="AC1001" s="73"/>
      <c r="AD1001" s="73"/>
      <c r="AE1001" s="73"/>
      <c r="AF1001" s="73"/>
      <c r="AG1001" s="73"/>
      <c r="AH1001" s="73"/>
      <c r="AI1001" s="35"/>
      <c r="AJ1001" s="73"/>
      <c r="AK1001" s="17"/>
      <c r="AL1001" s="17"/>
      <c r="AM1001" s="17"/>
      <c r="AN1001" s="73"/>
      <c r="AO1001" s="17"/>
      <c r="AP1001" s="17"/>
      <c r="AQ1001" s="17"/>
      <c r="AR1001" s="17"/>
      <c r="AS1001" s="17"/>
      <c r="AT1001" s="17"/>
    </row>
    <row r="1002" spans="1:46" ht="24" customHeight="1">
      <c r="A1002" s="178"/>
      <c r="B1002" s="78"/>
      <c r="C1002" s="17"/>
      <c r="D1002" s="17"/>
      <c r="E1002" s="178"/>
      <c r="F1002" s="17"/>
      <c r="G1002" s="17"/>
      <c r="H1002" s="17"/>
      <c r="I1002" s="78"/>
      <c r="J1002" s="179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178"/>
      <c r="W1002" s="73"/>
      <c r="X1002" s="73"/>
      <c r="Y1002" s="73"/>
      <c r="Z1002" s="73"/>
      <c r="AA1002" s="73"/>
      <c r="AB1002" s="73"/>
      <c r="AC1002" s="73"/>
      <c r="AD1002" s="73"/>
      <c r="AE1002" s="73"/>
      <c r="AF1002" s="73"/>
      <c r="AG1002" s="73"/>
      <c r="AH1002" s="73"/>
      <c r="AI1002" s="35"/>
      <c r="AJ1002" s="73"/>
      <c r="AK1002" s="17"/>
      <c r="AL1002" s="17"/>
      <c r="AM1002" s="17"/>
      <c r="AN1002" s="73"/>
      <c r="AO1002" s="17"/>
      <c r="AP1002" s="17"/>
      <c r="AQ1002" s="17"/>
      <c r="AR1002" s="17"/>
      <c r="AS1002" s="17"/>
      <c r="AT1002" s="17"/>
    </row>
    <row r="1003" spans="1:46" ht="15" customHeight="1">
      <c r="AI1003" s="35"/>
    </row>
    <row r="1004" spans="1:46" ht="15" customHeight="1">
      <c r="AI1004" s="35"/>
    </row>
    <row r="1005" spans="1:46" ht="15" customHeight="1">
      <c r="AI1005" s="35"/>
    </row>
    <row r="1006" spans="1:46" ht="15" customHeight="1">
      <c r="AI1006" s="35"/>
    </row>
    <row r="1007" spans="1:46" ht="15" customHeight="1">
      <c r="AI1007" s="35"/>
    </row>
    <row r="1008" spans="1:46" ht="15" customHeight="1">
      <c r="AI1008" s="35"/>
    </row>
    <row r="1009" spans="35:35" ht="15" customHeight="1">
      <c r="AI1009" s="35"/>
    </row>
    <row r="1010" spans="35:35" ht="15" customHeight="1">
      <c r="AI1010" s="35"/>
    </row>
    <row r="1011" spans="35:35" ht="15" customHeight="1">
      <c r="AI1011" s="35"/>
    </row>
    <row r="1012" spans="35:35" ht="15" customHeight="1">
      <c r="AI1012" s="35"/>
    </row>
    <row r="1013" spans="35:35" ht="15" customHeight="1">
      <c r="AI1013" s="35"/>
    </row>
    <row r="1014" spans="35:35" ht="15" customHeight="1">
      <c r="AI1014" s="35"/>
    </row>
    <row r="1015" spans="35:35" ht="15" customHeight="1">
      <c r="AI1015" s="35"/>
    </row>
    <row r="1016" spans="35:35" ht="15" customHeight="1">
      <c r="AI1016" s="35"/>
    </row>
    <row r="1017" spans="35:35" ht="15" customHeight="1">
      <c r="AI1017" s="35"/>
    </row>
    <row r="1018" spans="35:35" ht="15" customHeight="1">
      <c r="AI1018" s="35"/>
    </row>
    <row r="1019" spans="35:35" ht="15" customHeight="1">
      <c r="AI1019" s="35"/>
    </row>
    <row r="1020" spans="35:35" ht="15" customHeight="1">
      <c r="AI1020" s="35"/>
    </row>
    <row r="1021" spans="35:35" ht="15" customHeight="1">
      <c r="AI1021" s="35"/>
    </row>
    <row r="1022" spans="35:35" ht="15" customHeight="1">
      <c r="AI1022" s="35"/>
    </row>
    <row r="1023" spans="35:35" ht="15" customHeight="1">
      <c r="AI1023" s="35"/>
    </row>
    <row r="1024" spans="35:35" ht="15" customHeight="1">
      <c r="AI1024" s="35"/>
    </row>
    <row r="1025" spans="35:35" ht="15" customHeight="1">
      <c r="AI1025" s="35"/>
    </row>
    <row r="1026" spans="35:35" ht="15" customHeight="1">
      <c r="AI1026" s="35"/>
    </row>
    <row r="1027" spans="35:35" ht="15" customHeight="1">
      <c r="AI1027" s="35"/>
    </row>
    <row r="1028" spans="35:35" ht="15" customHeight="1">
      <c r="AI1028" s="35"/>
    </row>
    <row r="1029" spans="35:35" ht="15" customHeight="1">
      <c r="AI1029" s="35"/>
    </row>
    <row r="1030" spans="35:35" ht="15" customHeight="1">
      <c r="AI1030" s="35"/>
    </row>
    <row r="1031" spans="35:35" ht="15" customHeight="1">
      <c r="AI1031" s="35"/>
    </row>
    <row r="1032" spans="35:35" ht="15" customHeight="1">
      <c r="AI1032" s="35"/>
    </row>
    <row r="1033" spans="35:35" ht="15" customHeight="1">
      <c r="AI1033" s="35"/>
    </row>
    <row r="1034" spans="35:35" ht="15" customHeight="1">
      <c r="AI1034" s="35"/>
    </row>
    <row r="1035" spans="35:35" ht="15" customHeight="1">
      <c r="AI1035" s="35"/>
    </row>
    <row r="1036" spans="35:35" ht="15" customHeight="1">
      <c r="AI1036" s="35"/>
    </row>
    <row r="1037" spans="35:35" ht="15" customHeight="1">
      <c r="AI1037" s="35"/>
    </row>
    <row r="1038" spans="35:35" ht="15" customHeight="1">
      <c r="AI1038" s="35"/>
    </row>
    <row r="1039" spans="35:35" ht="15" customHeight="1">
      <c r="AI1039" s="35"/>
    </row>
    <row r="1040" spans="35:35" ht="15" customHeight="1">
      <c r="AI1040" s="35"/>
    </row>
    <row r="1041" spans="35:35" ht="15" customHeight="1">
      <c r="AI1041" s="35"/>
    </row>
    <row r="1042" spans="35:35" ht="15" customHeight="1">
      <c r="AI1042" s="35"/>
    </row>
    <row r="1043" spans="35:35" ht="15" customHeight="1">
      <c r="AI1043" s="35"/>
    </row>
    <row r="1044" spans="35:35" ht="15" customHeight="1">
      <c r="AI1044" s="35"/>
    </row>
    <row r="1045" spans="35:35" ht="15" customHeight="1">
      <c r="AI1045" s="35"/>
    </row>
    <row r="1046" spans="35:35" ht="15" customHeight="1">
      <c r="AI1046" s="35"/>
    </row>
    <row r="1047" spans="35:35" ht="15" customHeight="1">
      <c r="AI1047" s="35"/>
    </row>
    <row r="1048" spans="35:35" ht="15" customHeight="1">
      <c r="AI1048" s="35"/>
    </row>
    <row r="1049" spans="35:35" ht="15" customHeight="1">
      <c r="AI1049" s="35"/>
    </row>
    <row r="1050" spans="35:35" ht="15" customHeight="1">
      <c r="AI1050" s="35"/>
    </row>
    <row r="1051" spans="35:35" ht="15" customHeight="1">
      <c r="AI1051" s="35"/>
    </row>
    <row r="1052" spans="35:35" ht="15" customHeight="1">
      <c r="AI1052" s="35"/>
    </row>
    <row r="1053" spans="35:35" ht="15" customHeight="1">
      <c r="AI1053" s="35"/>
    </row>
    <row r="1054" spans="35:35" ht="15" customHeight="1">
      <c r="AI1054" s="35"/>
    </row>
    <row r="1055" spans="35:35" ht="15" customHeight="1">
      <c r="AI1055" s="35"/>
    </row>
    <row r="1056" spans="35:35" ht="15" customHeight="1">
      <c r="AI1056" s="35"/>
    </row>
    <row r="1057" spans="35:35" ht="15" customHeight="1">
      <c r="AI1057" s="35"/>
    </row>
    <row r="1058" spans="35:35" ht="15" customHeight="1">
      <c r="AI1058" s="35"/>
    </row>
    <row r="1059" spans="35:35" ht="15" customHeight="1">
      <c r="AI1059" s="35"/>
    </row>
    <row r="1060" spans="35:35" ht="15" customHeight="1">
      <c r="AI1060" s="35"/>
    </row>
    <row r="1061" spans="35:35" ht="15" customHeight="1">
      <c r="AI1061" s="35"/>
    </row>
    <row r="1062" spans="35:35" ht="15" customHeight="1">
      <c r="AI1062" s="35"/>
    </row>
    <row r="1063" spans="35:35" ht="15" customHeight="1">
      <c r="AI1063" s="35"/>
    </row>
    <row r="1064" spans="35:35" ht="15" customHeight="1">
      <c r="AI1064" s="35"/>
    </row>
    <row r="1065" spans="35:35" ht="15" customHeight="1">
      <c r="AI1065" s="35"/>
    </row>
    <row r="1066" spans="35:35" ht="15" customHeight="1">
      <c r="AI1066" s="35"/>
    </row>
    <row r="1067" spans="35:35" ht="15" customHeight="1">
      <c r="AI1067" s="35"/>
    </row>
    <row r="1068" spans="35:35" ht="15" customHeight="1">
      <c r="AI1068" s="35"/>
    </row>
    <row r="1069" spans="35:35" ht="15" customHeight="1">
      <c r="AI1069" s="35"/>
    </row>
    <row r="1070" spans="35:35" ht="15" customHeight="1">
      <c r="AI1070" s="35"/>
    </row>
    <row r="1071" spans="35:35" ht="15" customHeight="1">
      <c r="AI1071" s="35"/>
    </row>
    <row r="1072" spans="35:35" ht="15" customHeight="1">
      <c r="AI1072" s="35"/>
    </row>
    <row r="1073" spans="35:35" ht="15" customHeight="1">
      <c r="AI1073" s="35"/>
    </row>
    <row r="1074" spans="35:35" ht="15" customHeight="1">
      <c r="AI1074" s="35"/>
    </row>
    <row r="1075" spans="35:35" ht="15" customHeight="1">
      <c r="AI1075" s="35"/>
    </row>
    <row r="1076" spans="35:35" ht="15" customHeight="1">
      <c r="AI1076" s="35"/>
    </row>
    <row r="1077" spans="35:35" ht="15" customHeight="1">
      <c r="AI1077" s="35"/>
    </row>
    <row r="1078" spans="35:35" ht="15" customHeight="1">
      <c r="AI1078" s="35"/>
    </row>
    <row r="1079" spans="35:35" ht="15" customHeight="1">
      <c r="AI1079" s="35"/>
    </row>
    <row r="1080" spans="35:35" ht="15" customHeight="1">
      <c r="AI1080" s="35"/>
    </row>
    <row r="1081" spans="35:35" ht="15" customHeight="1">
      <c r="AI1081" s="35"/>
    </row>
    <row r="1082" spans="35:35" ht="15" customHeight="1">
      <c r="AI1082" s="35"/>
    </row>
    <row r="1083" spans="35:35" ht="15" customHeight="1">
      <c r="AI1083" s="35"/>
    </row>
    <row r="1084" spans="35:35" ht="15" customHeight="1">
      <c r="AI1084" s="35"/>
    </row>
    <row r="1085" spans="35:35" ht="15" customHeight="1">
      <c r="AI1085" s="35"/>
    </row>
    <row r="1086" spans="35:35" ht="15" customHeight="1">
      <c r="AI1086" s="35"/>
    </row>
    <row r="1087" spans="35:35" ht="15" customHeight="1">
      <c r="AI1087" s="35"/>
    </row>
    <row r="1088" spans="35:35" ht="15" customHeight="1">
      <c r="AI1088" s="35"/>
    </row>
    <row r="1089" spans="35:35" ht="15" customHeight="1">
      <c r="AI1089" s="35"/>
    </row>
    <row r="1090" spans="35:35" ht="15" customHeight="1">
      <c r="AI1090" s="35"/>
    </row>
    <row r="1091" spans="35:35" ht="15" customHeight="1">
      <c r="AI1091" s="35"/>
    </row>
    <row r="1092" spans="35:35" ht="15" customHeight="1">
      <c r="AI1092" s="35"/>
    </row>
    <row r="1093" spans="35:35" ht="15" customHeight="1">
      <c r="AI1093" s="35"/>
    </row>
    <row r="1094" spans="35:35" ht="15" customHeight="1">
      <c r="AI1094" s="35"/>
    </row>
    <row r="1095" spans="35:35" ht="15" customHeight="1">
      <c r="AI1095" s="35"/>
    </row>
    <row r="1096" spans="35:35" ht="15" customHeight="1">
      <c r="AI1096" s="35"/>
    </row>
    <row r="1097" spans="35:35" ht="15" customHeight="1">
      <c r="AI1097" s="35"/>
    </row>
    <row r="1098" spans="35:35" ht="15" customHeight="1">
      <c r="AI1098" s="35"/>
    </row>
    <row r="1099" spans="35:35" ht="15" customHeight="1">
      <c r="AI1099" s="35"/>
    </row>
    <row r="1100" spans="35:35" ht="15" customHeight="1">
      <c r="AI1100" s="35"/>
    </row>
    <row r="1101" spans="35:35" ht="15" customHeight="1">
      <c r="AI1101" s="35"/>
    </row>
    <row r="1102" spans="35:35" ht="15" customHeight="1">
      <c r="AI1102" s="35"/>
    </row>
    <row r="1103" spans="35:35" ht="15" customHeight="1">
      <c r="AI1103" s="35"/>
    </row>
    <row r="1104" spans="35:35" ht="15" customHeight="1">
      <c r="AI1104" s="35"/>
    </row>
    <row r="1105" spans="35:35" ht="15" customHeight="1">
      <c r="AI1105" s="35"/>
    </row>
    <row r="1106" spans="35:35" ht="15" customHeight="1">
      <c r="AI1106" s="35"/>
    </row>
    <row r="1107" spans="35:35" ht="15" customHeight="1">
      <c r="AI1107" s="35"/>
    </row>
    <row r="1108" spans="35:35" ht="15" customHeight="1">
      <c r="AI1108" s="35"/>
    </row>
    <row r="1109" spans="35:35" ht="15" customHeight="1">
      <c r="AI1109" s="35"/>
    </row>
    <row r="1110" spans="35:35" ht="15" customHeight="1">
      <c r="AI1110" s="35"/>
    </row>
    <row r="1111" spans="35:35" ht="15" customHeight="1">
      <c r="AI1111" s="35"/>
    </row>
    <row r="1112" spans="35:35" ht="15" customHeight="1">
      <c r="AI1112" s="35"/>
    </row>
    <row r="1113" spans="35:35" ht="15" customHeight="1">
      <c r="AI1113" s="35"/>
    </row>
    <row r="1114" spans="35:35" ht="15" customHeight="1">
      <c r="AI1114" s="35"/>
    </row>
    <row r="1115" spans="35:35" ht="15" customHeight="1">
      <c r="AI1115" s="35"/>
    </row>
    <row r="1116" spans="35:35" ht="15" customHeight="1">
      <c r="AI1116" s="35"/>
    </row>
    <row r="1117" spans="35:35" ht="15" customHeight="1">
      <c r="AI1117" s="35"/>
    </row>
    <row r="1118" spans="35:35" ht="15" customHeight="1">
      <c r="AI1118" s="35"/>
    </row>
    <row r="1119" spans="35:35" ht="15" customHeight="1">
      <c r="AI1119" s="35"/>
    </row>
    <row r="1120" spans="35:35" ht="15" customHeight="1">
      <c r="AI1120" s="35"/>
    </row>
    <row r="1121" spans="35:35" ht="15" customHeight="1">
      <c r="AI1121" s="35"/>
    </row>
    <row r="1122" spans="35:35" ht="15" customHeight="1">
      <c r="AI1122" s="35"/>
    </row>
    <row r="1123" spans="35:35" ht="15" customHeight="1">
      <c r="AI1123" s="35"/>
    </row>
    <row r="1124" spans="35:35" ht="15" customHeight="1">
      <c r="AI1124" s="35"/>
    </row>
    <row r="1125" spans="35:35" ht="15" customHeight="1">
      <c r="AI1125" s="35"/>
    </row>
    <row r="1126" spans="35:35" ht="15" customHeight="1">
      <c r="AI1126" s="35"/>
    </row>
    <row r="1127" spans="35:35" ht="15" customHeight="1">
      <c r="AI1127" s="35"/>
    </row>
    <row r="1128" spans="35:35" ht="15" customHeight="1">
      <c r="AI1128" s="35"/>
    </row>
    <row r="1129" spans="35:35" ht="15" customHeight="1">
      <c r="AI1129" s="35"/>
    </row>
    <row r="1130" spans="35:35" ht="15" customHeight="1">
      <c r="AI1130" s="35"/>
    </row>
    <row r="1131" spans="35:35" ht="15" customHeight="1">
      <c r="AI1131" s="35"/>
    </row>
    <row r="1132" spans="35:35" ht="15" customHeight="1">
      <c r="AI1132" s="35"/>
    </row>
    <row r="1133" spans="35:35" ht="15" customHeight="1">
      <c r="AI1133" s="35"/>
    </row>
    <row r="1134" spans="35:35" ht="15" customHeight="1">
      <c r="AI1134" s="35"/>
    </row>
    <row r="1135" spans="35:35" ht="15" customHeight="1">
      <c r="AI1135" s="35"/>
    </row>
    <row r="1136" spans="35:35" ht="15" customHeight="1">
      <c r="AI1136" s="35"/>
    </row>
    <row r="1137" spans="35:35" ht="15" customHeight="1">
      <c r="AI1137" s="35"/>
    </row>
    <row r="1138" spans="35:35" ht="15" customHeight="1">
      <c r="AI1138" s="35"/>
    </row>
    <row r="1139" spans="35:35" ht="15" customHeight="1">
      <c r="AI1139" s="35"/>
    </row>
    <row r="1140" spans="35:35" ht="15" customHeight="1">
      <c r="AI1140" s="35"/>
    </row>
    <row r="1141" spans="35:35" ht="15" customHeight="1">
      <c r="AI1141" s="35"/>
    </row>
    <row r="1142" spans="35:35" ht="15" customHeight="1">
      <c r="AI1142" s="35"/>
    </row>
    <row r="1143" spans="35:35" ht="15" customHeight="1">
      <c r="AI1143" s="35"/>
    </row>
    <row r="1144" spans="35:35" ht="15" customHeight="1">
      <c r="AI1144" s="35"/>
    </row>
    <row r="1145" spans="35:35" ht="15" customHeight="1">
      <c r="AI1145" s="35"/>
    </row>
    <row r="1146" spans="35:35" ht="15" customHeight="1">
      <c r="AI1146" s="35"/>
    </row>
    <row r="1147" spans="35:35" ht="15" customHeight="1">
      <c r="AI1147" s="35"/>
    </row>
    <row r="1148" spans="35:35" ht="15" customHeight="1">
      <c r="AI1148" s="35"/>
    </row>
    <row r="1149" spans="35:35" ht="15" customHeight="1">
      <c r="AI1149" s="35"/>
    </row>
    <row r="1150" spans="35:35" ht="15" customHeight="1">
      <c r="AI1150" s="35"/>
    </row>
    <row r="1151" spans="35:35" ht="15" customHeight="1">
      <c r="AI1151" s="35"/>
    </row>
    <row r="1152" spans="35:35" ht="15" customHeight="1">
      <c r="AI1152" s="35"/>
    </row>
    <row r="1153" spans="35:35" ht="15" customHeight="1">
      <c r="AI1153" s="35"/>
    </row>
    <row r="1154" spans="35:35" ht="15" customHeight="1">
      <c r="AI1154" s="35"/>
    </row>
    <row r="1155" spans="35:35" ht="15" customHeight="1">
      <c r="AI1155" s="35"/>
    </row>
    <row r="1156" spans="35:35" ht="15" customHeight="1">
      <c r="AI1156" s="35"/>
    </row>
    <row r="1157" spans="35:35" ht="15" customHeight="1">
      <c r="AI1157" s="35"/>
    </row>
    <row r="1158" spans="35:35" ht="15" customHeight="1">
      <c r="AI1158" s="35"/>
    </row>
    <row r="1159" spans="35:35" ht="15" customHeight="1">
      <c r="AI1159" s="35"/>
    </row>
    <row r="1160" spans="35:35" ht="15" customHeight="1">
      <c r="AI1160" s="35"/>
    </row>
    <row r="1161" spans="35:35" ht="15" customHeight="1">
      <c r="AI1161" s="35"/>
    </row>
    <row r="1162" spans="35:35" ht="15" customHeight="1">
      <c r="AI1162" s="35"/>
    </row>
    <row r="1163" spans="35:35" ht="15" customHeight="1">
      <c r="AI1163" s="35"/>
    </row>
    <row r="1164" spans="35:35" ht="15" customHeight="1">
      <c r="AI1164" s="35"/>
    </row>
    <row r="1165" spans="35:35" ht="15" customHeight="1">
      <c r="AI1165" s="35"/>
    </row>
    <row r="1166" spans="35:35" ht="15" customHeight="1">
      <c r="AI1166" s="35"/>
    </row>
    <row r="1167" spans="35:35" ht="15" customHeight="1">
      <c r="AI1167" s="35"/>
    </row>
    <row r="1168" spans="35:35" ht="15" customHeight="1">
      <c r="AI1168" s="35"/>
    </row>
    <row r="1169" spans="35:35" ht="15" customHeight="1">
      <c r="AI1169" s="35"/>
    </row>
    <row r="1170" spans="35:35" ht="15" customHeight="1">
      <c r="AI1170" s="35"/>
    </row>
    <row r="1171" spans="35:35" ht="15" customHeight="1">
      <c r="AI1171" s="35"/>
    </row>
    <row r="1172" spans="35:35" ht="15" customHeight="1">
      <c r="AI1172" s="35"/>
    </row>
    <row r="1173" spans="35:35" ht="15" customHeight="1">
      <c r="AI1173" s="35"/>
    </row>
    <row r="1174" spans="35:35" ht="15" customHeight="1">
      <c r="AI1174" s="35"/>
    </row>
    <row r="1175" spans="35:35" ht="15" customHeight="1">
      <c r="AI1175" s="35"/>
    </row>
    <row r="1176" spans="35:35" ht="15" customHeight="1">
      <c r="AI1176" s="35"/>
    </row>
    <row r="1177" spans="35:35" ht="15" customHeight="1">
      <c r="AI1177" s="35"/>
    </row>
    <row r="1178" spans="35:35" ht="15" customHeight="1">
      <c r="AI1178" s="35"/>
    </row>
    <row r="1179" spans="35:35" ht="15" customHeight="1">
      <c r="AI1179" s="35"/>
    </row>
    <row r="1180" spans="35:35" ht="15" customHeight="1">
      <c r="AI1180" s="35"/>
    </row>
    <row r="1181" spans="35:35" ht="15" customHeight="1">
      <c r="AI1181" s="35"/>
    </row>
    <row r="1182" spans="35:35" ht="15" customHeight="1">
      <c r="AI1182" s="35"/>
    </row>
    <row r="1183" spans="35:35" ht="15" customHeight="1">
      <c r="AI1183" s="35"/>
    </row>
    <row r="1184" spans="35:35" ht="15" customHeight="1">
      <c r="AI1184" s="35"/>
    </row>
    <row r="1185" spans="35:35" ht="15" customHeight="1">
      <c r="AI1185" s="35"/>
    </row>
    <row r="1186" spans="35:35" ht="15" customHeight="1">
      <c r="AI1186" s="35"/>
    </row>
    <row r="1187" spans="35:35" ht="15" customHeight="1">
      <c r="AI1187" s="35"/>
    </row>
    <row r="1188" spans="35:35" ht="15" customHeight="1">
      <c r="AI1188" s="35"/>
    </row>
    <row r="1189" spans="35:35" ht="15" customHeight="1">
      <c r="AI1189" s="35"/>
    </row>
    <row r="1190" spans="35:35" ht="15" customHeight="1">
      <c r="AI1190" s="35"/>
    </row>
    <row r="1191" spans="35:35" ht="15" customHeight="1">
      <c r="AI1191" s="35"/>
    </row>
    <row r="1192" spans="35:35" ht="15" customHeight="1">
      <c r="AI1192" s="35"/>
    </row>
    <row r="1193" spans="35:35" ht="15" customHeight="1">
      <c r="AI1193" s="35"/>
    </row>
    <row r="1194" spans="35:35" ht="15" customHeight="1">
      <c r="AI1194" s="35"/>
    </row>
    <row r="1195" spans="35:35" ht="15" customHeight="1">
      <c r="AI1195" s="35"/>
    </row>
    <row r="1196" spans="35:35" ht="15" customHeight="1">
      <c r="AI1196" s="35"/>
    </row>
    <row r="1197" spans="35:35" ht="15" customHeight="1">
      <c r="AI1197" s="35"/>
    </row>
    <row r="1198" spans="35:35" ht="15" customHeight="1">
      <c r="AI1198" s="35"/>
    </row>
    <row r="1199" spans="35:35" ht="15" customHeight="1">
      <c r="AI1199" s="35"/>
    </row>
    <row r="1200" spans="35:35" ht="15" customHeight="1">
      <c r="AI1200" s="35"/>
    </row>
    <row r="1201" spans="35:35" ht="15" customHeight="1">
      <c r="AI1201" s="35"/>
    </row>
    <row r="1202" spans="35:35" ht="15" customHeight="1">
      <c r="AI1202" s="35"/>
    </row>
    <row r="1203" spans="35:35" ht="15" customHeight="1">
      <c r="AI1203" s="35"/>
    </row>
    <row r="1204" spans="35:35" ht="15" customHeight="1">
      <c r="AI1204" s="35"/>
    </row>
    <row r="1205" spans="35:35" ht="15" customHeight="1">
      <c r="AI1205" s="35"/>
    </row>
    <row r="1206" spans="35:35" ht="15" customHeight="1">
      <c r="AI1206" s="35"/>
    </row>
    <row r="1207" spans="35:35" ht="15" customHeight="1">
      <c r="AI1207" s="35"/>
    </row>
    <row r="1208" spans="35:35" ht="15" customHeight="1">
      <c r="AI1208" s="35"/>
    </row>
    <row r="1209" spans="35:35" ht="15" customHeight="1">
      <c r="AI1209" s="35"/>
    </row>
    <row r="1210" spans="35:35" ht="15" customHeight="1">
      <c r="AI1210" s="35"/>
    </row>
    <row r="1211" spans="35:35" ht="15" customHeight="1">
      <c r="AI1211" s="35"/>
    </row>
    <row r="1212" spans="35:35" ht="15" customHeight="1">
      <c r="AI1212" s="35"/>
    </row>
    <row r="1213" spans="35:35" ht="15" customHeight="1">
      <c r="AI1213" s="35"/>
    </row>
    <row r="1214" spans="35:35" ht="15" customHeight="1">
      <c r="AI1214" s="35"/>
    </row>
    <row r="1215" spans="35:35" ht="15" customHeight="1">
      <c r="AI1215" s="35"/>
    </row>
    <row r="1216" spans="35:35" ht="15" customHeight="1">
      <c r="AI1216" s="35"/>
    </row>
    <row r="1217" spans="35:35" ht="15" customHeight="1">
      <c r="AI1217" s="35"/>
    </row>
    <row r="1218" spans="35:35" ht="15" customHeight="1">
      <c r="AI1218" s="35"/>
    </row>
    <row r="1219" spans="35:35" ht="15" customHeight="1">
      <c r="AI1219" s="35"/>
    </row>
    <row r="1220" spans="35:35" ht="15" customHeight="1">
      <c r="AI1220" s="35"/>
    </row>
    <row r="1221" spans="35:35" ht="15" customHeight="1">
      <c r="AI1221" s="35"/>
    </row>
    <row r="1222" spans="35:35" ht="15" customHeight="1">
      <c r="AI1222" s="35"/>
    </row>
    <row r="1223" spans="35:35" ht="15" customHeight="1">
      <c r="AI1223" s="35"/>
    </row>
    <row r="1224" spans="35:35" ht="15" customHeight="1">
      <c r="AI1224" s="35"/>
    </row>
    <row r="1225" spans="35:35" ht="15" customHeight="1">
      <c r="AI1225" s="35"/>
    </row>
    <row r="1226" spans="35:35" ht="15" customHeight="1">
      <c r="AI1226" s="35"/>
    </row>
    <row r="1227" spans="35:35" ht="15" customHeight="1">
      <c r="AI1227" s="35"/>
    </row>
    <row r="1228" spans="35:35" ht="15" customHeight="1">
      <c r="AI1228" s="35"/>
    </row>
    <row r="1229" spans="35:35" ht="15" customHeight="1">
      <c r="AI1229" s="35"/>
    </row>
    <row r="1230" spans="35:35" ht="15" customHeight="1">
      <c r="AI1230" s="35"/>
    </row>
    <row r="1231" spans="35:35" ht="15" customHeight="1">
      <c r="AI1231" s="35"/>
    </row>
    <row r="1232" spans="35:35" ht="15" customHeight="1">
      <c r="AI1232" s="35"/>
    </row>
    <row r="1233" spans="35:35" ht="15" customHeight="1">
      <c r="AI1233" s="35"/>
    </row>
    <row r="1234" spans="35:35" ht="15" customHeight="1">
      <c r="AI1234" s="35"/>
    </row>
    <row r="1235" spans="35:35" ht="15" customHeight="1">
      <c r="AI1235" s="35"/>
    </row>
    <row r="1236" spans="35:35" ht="15" customHeight="1">
      <c r="AI1236" s="35"/>
    </row>
    <row r="1237" spans="35:35" ht="15" customHeight="1">
      <c r="AI1237" s="35"/>
    </row>
    <row r="1238" spans="35:35" ht="15" customHeight="1">
      <c r="AI1238" s="35"/>
    </row>
    <row r="1239" spans="35:35" ht="15" customHeight="1">
      <c r="AI1239" s="35"/>
    </row>
    <row r="1240" spans="35:35" ht="15" customHeight="1">
      <c r="AI1240" s="35"/>
    </row>
    <row r="1241" spans="35:35" ht="15" customHeight="1">
      <c r="AI1241" s="35"/>
    </row>
    <row r="1242" spans="35:35" ht="15" customHeight="1">
      <c r="AI1242" s="35"/>
    </row>
    <row r="1243" spans="35:35" ht="15" customHeight="1">
      <c r="AI1243" s="35"/>
    </row>
    <row r="1244" spans="35:35" ht="15" customHeight="1">
      <c r="AI1244" s="35"/>
    </row>
    <row r="1245" spans="35:35" ht="15" customHeight="1">
      <c r="AI1245" s="35"/>
    </row>
    <row r="1246" spans="35:35" ht="15" customHeight="1">
      <c r="AI1246" s="35"/>
    </row>
    <row r="1247" spans="35:35" ht="15" customHeight="1">
      <c r="AI1247" s="35"/>
    </row>
    <row r="1248" spans="35:35" ht="15" customHeight="1">
      <c r="AI1248" s="35"/>
    </row>
    <row r="1249" spans="35:35" ht="15" customHeight="1">
      <c r="AI1249" s="35"/>
    </row>
    <row r="1250" spans="35:35" ht="15" customHeight="1">
      <c r="AI1250" s="35"/>
    </row>
    <row r="1251" spans="35:35" ht="15" customHeight="1">
      <c r="AI1251" s="35"/>
    </row>
    <row r="1252" spans="35:35" ht="15" customHeight="1">
      <c r="AI1252" s="35"/>
    </row>
    <row r="1253" spans="35:35" ht="15" customHeight="1">
      <c r="AI1253" s="35"/>
    </row>
    <row r="1254" spans="35:35" ht="15" customHeight="1">
      <c r="AI1254" s="35"/>
    </row>
    <row r="1255" spans="35:35" ht="15" customHeight="1">
      <c r="AI1255" s="35"/>
    </row>
    <row r="1256" spans="35:35" ht="15" customHeight="1">
      <c r="AI1256" s="35"/>
    </row>
    <row r="1257" spans="35:35" ht="15" customHeight="1">
      <c r="AI1257" s="35"/>
    </row>
    <row r="1258" spans="35:35" ht="15" customHeight="1">
      <c r="AI1258" s="35"/>
    </row>
    <row r="1259" spans="35:35" ht="15" customHeight="1">
      <c r="AI1259" s="35"/>
    </row>
    <row r="1260" spans="35:35" ht="15" customHeight="1">
      <c r="AI1260" s="35"/>
    </row>
    <row r="1261" spans="35:35" ht="15" customHeight="1">
      <c r="AI1261" s="35"/>
    </row>
    <row r="1262" spans="35:35" ht="15" customHeight="1">
      <c r="AI1262" s="35"/>
    </row>
    <row r="1263" spans="35:35" ht="15" customHeight="1">
      <c r="AI1263" s="35"/>
    </row>
    <row r="1264" spans="35:35" ht="15" customHeight="1">
      <c r="AI1264" s="35"/>
    </row>
    <row r="1265" spans="35:35" ht="15" customHeight="1">
      <c r="AI1265" s="35"/>
    </row>
    <row r="1266" spans="35:35" ht="15" customHeight="1">
      <c r="AI1266" s="35"/>
    </row>
    <row r="1267" spans="35:35" ht="15" customHeight="1">
      <c r="AI1267" s="35"/>
    </row>
    <row r="1268" spans="35:35" ht="15" customHeight="1">
      <c r="AI1268" s="35"/>
    </row>
    <row r="1269" spans="35:35" ht="15" customHeight="1">
      <c r="AI1269" s="35"/>
    </row>
    <row r="1270" spans="35:35" ht="15" customHeight="1">
      <c r="AI1270" s="35"/>
    </row>
    <row r="1271" spans="35:35" ht="15" customHeight="1">
      <c r="AI1271" s="35"/>
    </row>
    <row r="1272" spans="35:35" ht="15" customHeight="1">
      <c r="AI1272" s="35"/>
    </row>
    <row r="1273" spans="35:35" ht="15" customHeight="1">
      <c r="AI1273" s="35"/>
    </row>
    <row r="1274" spans="35:35" ht="15" customHeight="1">
      <c r="AI1274" s="35"/>
    </row>
    <row r="1275" spans="35:35" ht="15" customHeight="1">
      <c r="AI1275" s="35"/>
    </row>
    <row r="1276" spans="35:35" ht="15" customHeight="1">
      <c r="AI1276" s="35"/>
    </row>
    <row r="1277" spans="35:35" ht="15" customHeight="1">
      <c r="AI1277" s="35"/>
    </row>
    <row r="1278" spans="35:35" ht="15" customHeight="1">
      <c r="AI1278" s="35"/>
    </row>
    <row r="1279" spans="35:35" ht="15" customHeight="1">
      <c r="AI1279" s="35"/>
    </row>
    <row r="1280" spans="35:35" ht="15" customHeight="1">
      <c r="AI1280" s="35"/>
    </row>
    <row r="1281" spans="35:35" ht="15" customHeight="1">
      <c r="AI1281" s="35"/>
    </row>
    <row r="1282" spans="35:35" ht="15" customHeight="1">
      <c r="AI1282" s="35"/>
    </row>
    <row r="1283" spans="35:35" ht="15" customHeight="1">
      <c r="AI1283" s="35"/>
    </row>
    <row r="1284" spans="35:35" ht="15" customHeight="1">
      <c r="AI1284" s="35"/>
    </row>
    <row r="1285" spans="35:35" ht="15" customHeight="1">
      <c r="AI1285" s="35"/>
    </row>
    <row r="1286" spans="35:35" ht="15" customHeight="1">
      <c r="AI1286" s="35"/>
    </row>
    <row r="1287" spans="35:35" ht="15" customHeight="1">
      <c r="AI1287" s="35"/>
    </row>
    <row r="1288" spans="35:35" ht="15" customHeight="1">
      <c r="AI1288" s="35"/>
    </row>
    <row r="1289" spans="35:35" ht="15" customHeight="1">
      <c r="AI1289" s="35"/>
    </row>
    <row r="1290" spans="35:35" ht="15" customHeight="1">
      <c r="AI1290" s="35"/>
    </row>
    <row r="1291" spans="35:35" ht="15" customHeight="1">
      <c r="AI1291" s="35"/>
    </row>
    <row r="1292" spans="35:35" ht="15" customHeight="1">
      <c r="AI1292" s="35"/>
    </row>
    <row r="1293" spans="35:35" ht="15" customHeight="1">
      <c r="AI1293" s="35"/>
    </row>
    <row r="1294" spans="35:35" ht="15" customHeight="1">
      <c r="AI1294" s="35"/>
    </row>
    <row r="1295" spans="35:35" ht="15" customHeight="1">
      <c r="AI1295" s="35"/>
    </row>
    <row r="1296" spans="35:35" ht="15" customHeight="1">
      <c r="AI1296" s="35"/>
    </row>
    <row r="1297" spans="35:35" ht="15" customHeight="1">
      <c r="AI1297" s="35"/>
    </row>
    <row r="1298" spans="35:35" ht="15" customHeight="1">
      <c r="AI1298" s="35"/>
    </row>
    <row r="1299" spans="35:35" ht="15" customHeight="1">
      <c r="AI1299" s="35"/>
    </row>
    <row r="1300" spans="35:35" ht="15" customHeight="1">
      <c r="AI1300" s="35"/>
    </row>
    <row r="1301" spans="35:35" ht="15" customHeight="1">
      <c r="AI1301" s="35"/>
    </row>
    <row r="1302" spans="35:35" ht="15" customHeight="1">
      <c r="AI1302" s="35"/>
    </row>
    <row r="1303" spans="35:35" ht="15" customHeight="1">
      <c r="AI1303" s="35"/>
    </row>
    <row r="1304" spans="35:35" ht="15" customHeight="1">
      <c r="AI1304" s="35"/>
    </row>
    <row r="1305" spans="35:35" ht="15" customHeight="1">
      <c r="AI1305" s="35"/>
    </row>
    <row r="1306" spans="35:35" ht="15" customHeight="1">
      <c r="AI1306" s="35"/>
    </row>
    <row r="1307" spans="35:35" ht="15" customHeight="1">
      <c r="AI1307" s="35"/>
    </row>
    <row r="1308" spans="35:35" ht="15" customHeight="1">
      <c r="AI1308" s="35"/>
    </row>
    <row r="1309" spans="35:35" ht="15" customHeight="1">
      <c r="AI1309" s="35"/>
    </row>
    <row r="1310" spans="35:35" ht="15" customHeight="1">
      <c r="AI1310" s="35"/>
    </row>
    <row r="1311" spans="35:35" ht="15" customHeight="1">
      <c r="AI1311" s="35"/>
    </row>
    <row r="1312" spans="35:35" ht="15" customHeight="1">
      <c r="AI1312" s="35"/>
    </row>
    <row r="1313" spans="35:35" ht="15" customHeight="1">
      <c r="AI1313" s="35"/>
    </row>
    <row r="1314" spans="35:35" ht="15" customHeight="1">
      <c r="AI1314" s="35"/>
    </row>
    <row r="1315" spans="35:35" ht="15" customHeight="1">
      <c r="AI1315" s="35"/>
    </row>
    <row r="1316" spans="35:35" ht="15" customHeight="1">
      <c r="AI1316" s="35"/>
    </row>
    <row r="1317" spans="35:35" ht="15" customHeight="1">
      <c r="AI1317" s="35"/>
    </row>
    <row r="1318" spans="35:35" ht="15" customHeight="1">
      <c r="AI1318" s="35"/>
    </row>
    <row r="1319" spans="35:35" ht="15" customHeight="1">
      <c r="AI1319" s="35"/>
    </row>
    <row r="1320" spans="35:35" ht="15" customHeight="1">
      <c r="AI1320" s="35"/>
    </row>
    <row r="1321" spans="35:35" ht="15" customHeight="1">
      <c r="AI1321" s="35"/>
    </row>
    <row r="1322" spans="35:35" ht="15" customHeight="1">
      <c r="AI1322" s="35"/>
    </row>
    <row r="1323" spans="35:35" ht="15" customHeight="1">
      <c r="AI1323" s="35"/>
    </row>
    <row r="1324" spans="35:35" ht="15" customHeight="1">
      <c r="AI1324" s="35"/>
    </row>
    <row r="1325" spans="35:35" ht="15" customHeight="1">
      <c r="AI1325" s="35"/>
    </row>
    <row r="1326" spans="35:35" ht="15" customHeight="1">
      <c r="AI1326" s="35"/>
    </row>
    <row r="1327" spans="35:35" ht="15" customHeight="1">
      <c r="AI1327" s="35"/>
    </row>
    <row r="1328" spans="35:35" ht="15" customHeight="1">
      <c r="AI1328" s="35"/>
    </row>
    <row r="1329" spans="35:35" ht="15" customHeight="1">
      <c r="AI1329" s="35"/>
    </row>
    <row r="1330" spans="35:35" ht="15" customHeight="1">
      <c r="AI1330" s="35"/>
    </row>
    <row r="1331" spans="35:35" ht="15" customHeight="1">
      <c r="AI1331" s="35"/>
    </row>
    <row r="1332" spans="35:35" ht="15" customHeight="1">
      <c r="AI1332" s="35"/>
    </row>
    <row r="1333" spans="35:35" ht="15" customHeight="1">
      <c r="AI1333" s="35"/>
    </row>
    <row r="1334" spans="35:35" ht="15" customHeight="1">
      <c r="AI1334" s="35"/>
    </row>
    <row r="1335" spans="35:35" ht="15" customHeight="1">
      <c r="AI1335" s="35"/>
    </row>
    <row r="1336" spans="35:35" ht="15" customHeight="1">
      <c r="AI1336" s="35"/>
    </row>
    <row r="1337" spans="35:35" ht="15" customHeight="1">
      <c r="AI1337" s="35"/>
    </row>
    <row r="1338" spans="35:35" ht="15" customHeight="1">
      <c r="AI1338" s="35"/>
    </row>
    <row r="1339" spans="35:35" ht="15" customHeight="1">
      <c r="AI1339" s="35"/>
    </row>
    <row r="1340" spans="35:35" ht="15" customHeight="1">
      <c r="AI1340" s="35"/>
    </row>
    <row r="1341" spans="35:35" ht="15" customHeight="1">
      <c r="AI1341" s="35"/>
    </row>
    <row r="1342" spans="35:35" ht="15" customHeight="1">
      <c r="AI1342" s="35"/>
    </row>
    <row r="1343" spans="35:35" ht="15" customHeight="1">
      <c r="AI1343" s="35"/>
    </row>
    <row r="1344" spans="35:35" ht="15" customHeight="1">
      <c r="AI1344" s="35"/>
    </row>
    <row r="1345" spans="35:35" ht="15" customHeight="1">
      <c r="AI1345" s="35"/>
    </row>
    <row r="1346" spans="35:35" ht="15" customHeight="1">
      <c r="AI1346" s="35"/>
    </row>
    <row r="1347" spans="35:35" ht="15" customHeight="1">
      <c r="AI1347" s="35"/>
    </row>
    <row r="1348" spans="35:35" ht="15" customHeight="1">
      <c r="AI1348" s="35"/>
    </row>
    <row r="1349" spans="35:35" ht="15" customHeight="1">
      <c r="AI1349" s="35"/>
    </row>
    <row r="1350" spans="35:35" ht="15" customHeight="1">
      <c r="AI1350" s="35"/>
    </row>
    <row r="1351" spans="35:35" ht="15" customHeight="1">
      <c r="AI1351" s="35"/>
    </row>
    <row r="1352" spans="35:35" ht="15" customHeight="1">
      <c r="AI1352" s="35"/>
    </row>
    <row r="1353" spans="35:35" ht="15" customHeight="1">
      <c r="AI1353" s="35"/>
    </row>
    <row r="1354" spans="35:35" ht="15" customHeight="1">
      <c r="AI1354" s="35"/>
    </row>
    <row r="1355" spans="35:35" ht="15" customHeight="1">
      <c r="AI1355" s="35"/>
    </row>
    <row r="1356" spans="35:35" ht="15" customHeight="1">
      <c r="AI1356" s="35"/>
    </row>
    <row r="1357" spans="35:35" ht="15" customHeight="1">
      <c r="AI1357" s="35"/>
    </row>
    <row r="1358" spans="35:35" ht="15" customHeight="1">
      <c r="AI1358" s="35"/>
    </row>
    <row r="1359" spans="35:35" ht="15" customHeight="1">
      <c r="AI1359" s="35"/>
    </row>
    <row r="1360" spans="35:35" ht="15" customHeight="1">
      <c r="AI1360" s="35"/>
    </row>
    <row r="1361" spans="35:35" ht="15" customHeight="1">
      <c r="AI1361" s="35"/>
    </row>
    <row r="1362" spans="35:35" ht="15" customHeight="1">
      <c r="AI1362" s="35"/>
    </row>
    <row r="1363" spans="35:35" ht="15" customHeight="1">
      <c r="AI1363" s="35"/>
    </row>
    <row r="1364" spans="35:35" ht="15" customHeight="1">
      <c r="AI1364" s="35"/>
    </row>
    <row r="1365" spans="35:35" ht="15" customHeight="1">
      <c r="AI1365" s="35"/>
    </row>
    <row r="1366" spans="35:35" ht="15" customHeight="1">
      <c r="AI1366" s="35"/>
    </row>
    <row r="1367" spans="35:35" ht="15" customHeight="1">
      <c r="AI1367" s="35"/>
    </row>
    <row r="1368" spans="35:35" ht="15" customHeight="1">
      <c r="AI1368" s="35"/>
    </row>
    <row r="1369" spans="35:35" ht="15" customHeight="1">
      <c r="AI1369" s="35"/>
    </row>
    <row r="1370" spans="35:35" ht="15" customHeight="1">
      <c r="AI1370" s="35"/>
    </row>
    <row r="1371" spans="35:35" ht="15" customHeight="1">
      <c r="AI1371" s="35"/>
    </row>
    <row r="1372" spans="35:35" ht="15" customHeight="1">
      <c r="AI1372" s="35"/>
    </row>
    <row r="1373" spans="35:35" ht="15" customHeight="1">
      <c r="AI1373" s="35"/>
    </row>
    <row r="1374" spans="35:35" ht="15" customHeight="1">
      <c r="AI1374" s="35"/>
    </row>
    <row r="1375" spans="35:35" ht="15" customHeight="1">
      <c r="AI1375" s="35"/>
    </row>
    <row r="1376" spans="35:35" ht="15" customHeight="1">
      <c r="AI1376" s="35"/>
    </row>
    <row r="1377" spans="35:35" ht="15" customHeight="1">
      <c r="AI1377" s="35"/>
    </row>
    <row r="1378" spans="35:35" ht="15" customHeight="1">
      <c r="AI1378" s="35"/>
    </row>
    <row r="1379" spans="35:35" ht="15" customHeight="1">
      <c r="AI1379" s="35"/>
    </row>
    <row r="1380" spans="35:35" ht="15" customHeight="1">
      <c r="AI1380" s="35"/>
    </row>
    <row r="1381" spans="35:35" ht="15" customHeight="1">
      <c r="AI1381" s="35"/>
    </row>
    <row r="1382" spans="35:35" ht="15" customHeight="1">
      <c r="AI1382" s="35"/>
    </row>
    <row r="1383" spans="35:35" ht="15" customHeight="1">
      <c r="AI1383" s="35"/>
    </row>
    <row r="1384" spans="35:35" ht="15" customHeight="1">
      <c r="AI1384" s="35"/>
    </row>
    <row r="1385" spans="35:35" ht="15" customHeight="1">
      <c r="AI1385" s="35"/>
    </row>
    <row r="1386" spans="35:35" ht="15" customHeight="1">
      <c r="AI1386" s="35"/>
    </row>
    <row r="1387" spans="35:35" ht="15" customHeight="1">
      <c r="AI1387" s="35"/>
    </row>
    <row r="1388" spans="35:35" ht="15" customHeight="1">
      <c r="AI1388" s="35"/>
    </row>
    <row r="1389" spans="35:35" ht="15" customHeight="1">
      <c r="AI1389" s="35"/>
    </row>
    <row r="1390" spans="35:35" ht="15" customHeight="1">
      <c r="AI1390" s="35"/>
    </row>
    <row r="1391" spans="35:35" ht="15" customHeight="1">
      <c r="AI1391" s="35"/>
    </row>
    <row r="1392" spans="35:35" ht="15" customHeight="1">
      <c r="AI1392" s="35"/>
    </row>
    <row r="1393" spans="35:35" ht="15" customHeight="1">
      <c r="AI1393" s="35"/>
    </row>
    <row r="1394" spans="35:35" ht="15" customHeight="1">
      <c r="AI1394" s="35"/>
    </row>
    <row r="1395" spans="35:35" ht="15" customHeight="1">
      <c r="AI1395" s="35"/>
    </row>
    <row r="1396" spans="35:35" ht="15" customHeight="1">
      <c r="AI1396" s="35"/>
    </row>
    <row r="1397" spans="35:35" ht="15" customHeight="1">
      <c r="AI1397" s="35"/>
    </row>
    <row r="1398" spans="35:35" ht="15" customHeight="1">
      <c r="AI1398" s="35"/>
    </row>
    <row r="1399" spans="35:35" ht="15" customHeight="1">
      <c r="AI1399" s="35"/>
    </row>
    <row r="1400" spans="35:35" ht="15" customHeight="1">
      <c r="AI1400" s="35"/>
    </row>
    <row r="1401" spans="35:35" ht="15" customHeight="1">
      <c r="AI1401" s="35"/>
    </row>
    <row r="1402" spans="35:35" ht="15" customHeight="1">
      <c r="AI1402" s="35"/>
    </row>
    <row r="1403" spans="35:35" ht="15" customHeight="1">
      <c r="AI1403" s="35"/>
    </row>
    <row r="1404" spans="35:35" ht="15" customHeight="1">
      <c r="AI1404" s="35"/>
    </row>
    <row r="1405" spans="35:35" ht="15" customHeight="1">
      <c r="AI1405" s="35"/>
    </row>
    <row r="1406" spans="35:35" ht="15" customHeight="1">
      <c r="AI1406" s="35"/>
    </row>
    <row r="1407" spans="35:35" ht="15" customHeight="1">
      <c r="AI1407" s="35"/>
    </row>
    <row r="1408" spans="35:35" ht="15" customHeight="1">
      <c r="AI1408" s="35"/>
    </row>
    <row r="1409" spans="35:35" ht="15" customHeight="1">
      <c r="AI1409" s="35"/>
    </row>
    <row r="1410" spans="35:35" ht="15" customHeight="1">
      <c r="AI1410" s="35"/>
    </row>
    <row r="1411" spans="35:35" ht="15" customHeight="1">
      <c r="AI1411" s="35"/>
    </row>
    <row r="1412" spans="35:35" ht="15" customHeight="1">
      <c r="AI1412" s="35"/>
    </row>
    <row r="1413" spans="35:35" ht="15" customHeight="1">
      <c r="AI1413" s="35"/>
    </row>
    <row r="1414" spans="35:35" ht="15" customHeight="1">
      <c r="AI1414" s="35"/>
    </row>
    <row r="1415" spans="35:35" ht="15" customHeight="1">
      <c r="AI1415" s="35"/>
    </row>
    <row r="1416" spans="35:35" ht="15" customHeight="1">
      <c r="AI1416" s="35"/>
    </row>
    <row r="1417" spans="35:35" ht="15" customHeight="1">
      <c r="AI1417" s="35"/>
    </row>
    <row r="1418" spans="35:35" ht="15" customHeight="1">
      <c r="AI1418" s="35"/>
    </row>
    <row r="1419" spans="35:35" ht="15" customHeight="1">
      <c r="AI1419" s="35"/>
    </row>
    <row r="1420" spans="35:35" ht="15" customHeight="1">
      <c r="AI1420" s="35"/>
    </row>
    <row r="1421" spans="35:35" ht="15" customHeight="1">
      <c r="AI1421" s="35"/>
    </row>
    <row r="1422" spans="35:35" ht="15" customHeight="1">
      <c r="AI1422" s="35"/>
    </row>
    <row r="1423" spans="35:35" ht="15" customHeight="1">
      <c r="AI1423" s="35"/>
    </row>
    <row r="1424" spans="35:35" ht="15" customHeight="1">
      <c r="AI1424" s="35"/>
    </row>
    <row r="1425" spans="35:35" ht="15" customHeight="1">
      <c r="AI1425" s="35"/>
    </row>
    <row r="1426" spans="35:35" ht="15" customHeight="1">
      <c r="AI1426" s="35"/>
    </row>
    <row r="1427" spans="35:35" ht="15" customHeight="1">
      <c r="AI1427" s="35"/>
    </row>
  </sheetData>
  <autoFilter ref="A4:AK518" xr:uid="{00000000-0009-0000-0000-000000000000}"/>
  <mergeCells count="11">
    <mergeCell ref="AS1:AT1"/>
    <mergeCell ref="A1:AR1"/>
    <mergeCell ref="A2:AT2"/>
    <mergeCell ref="X3:Y3"/>
    <mergeCell ref="Z3:AA3"/>
    <mergeCell ref="K3:N3"/>
    <mergeCell ref="C3:I3"/>
    <mergeCell ref="O3:R3"/>
    <mergeCell ref="S3:W3"/>
    <mergeCell ref="AB3:AC3"/>
    <mergeCell ref="AM3:AV3"/>
  </mergeCells>
  <phoneticPr fontId="26" type="noConversion"/>
  <dataValidations count="9">
    <dataValidation type="list" allowBlank="1" showErrorMessage="1" sqref="D5:D518" xr:uid="{00000000-0002-0000-0000-000000000000}">
      <formula1>"FILIAL,MATRIZ,POLÍMEROS"</formula1>
    </dataValidation>
    <dataValidation type="list" allowBlank="1" showErrorMessage="1" sqref="H5:H518" xr:uid="{00000000-0002-0000-0000-000002000000}">
      <formula1>"ELET,MEC"</formula1>
    </dataValidation>
    <dataValidation type="list" allowBlank="1" showErrorMessage="1" sqref="AJ5:AJ518" xr:uid="{00000000-0002-0000-0000-000004000000}">
      <formula1>"CONSERTO,QUEBRA,TROCA"</formula1>
    </dataValidation>
    <dataValidation type="list" allowBlank="1" showErrorMessage="1" sqref="G5:G528" xr:uid="{E6384874-651F-482E-A36E-9FE4416ABB0D}">
      <formula1>$AQ$5:$AQ$11</formula1>
    </dataValidation>
    <dataValidation type="list" allowBlank="1" showErrorMessage="1" sqref="AK5:AK518" xr:uid="{00000000-0002-0000-0000-000001000000}">
      <formula1>OFFSET($AP$4,0,0,COUNTA($AP:$AP)-1)</formula1>
    </dataValidation>
    <dataValidation type="list" allowBlank="1" showErrorMessage="1" sqref="C5:C518" xr:uid="{00000000-0002-0000-0000-000003000000}">
      <formula1>OFFSET($AM$4,0,0,COUNTA($AM:$AM))</formula1>
    </dataValidation>
    <dataValidation type="list" allowBlank="1" showErrorMessage="1" sqref="AD5:AH228" xr:uid="{00000000-0002-0000-0000-000006000000}">
      <formula1>OFFSET($AO$4,0,0,COUNTA($AO:$AO))</formula1>
    </dataValidation>
    <dataValidation type="list" allowBlank="1" showErrorMessage="1" sqref="F5:F518" xr:uid="{00000000-0002-0000-0000-000007000000}">
      <formula1>OFFSET($AN$4,0,0,COUNTA($AN:$AN))</formula1>
    </dataValidation>
    <dataValidation type="list" allowBlank="1" showInputMessage="1" showErrorMessage="1" sqref="AI5:AI1427" xr:uid="{9A05DA5F-90F0-495A-9BEB-124372EC1521}">
      <formula1>$AV$5:$AV$8</formula1>
    </dataValidation>
  </dataValidations>
  <pageMargins left="0.7" right="0.7" top="0.75" bottom="0.75" header="0" footer="0"/>
  <pageSetup orientation="portrait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028"/>
  <sheetViews>
    <sheetView showGridLines="0" topLeftCell="AH1" zoomScale="73" zoomScaleNormal="73" workbookViewId="0">
      <selection activeCell="AS3" sqref="AS3"/>
    </sheetView>
  </sheetViews>
  <sheetFormatPr defaultColWidth="14.42578125" defaultRowHeight="15" customHeight="1"/>
  <cols>
    <col min="1" max="1" width="32" customWidth="1"/>
    <col min="2" max="2" width="16" customWidth="1"/>
    <col min="3" max="3" width="10.28515625" customWidth="1"/>
    <col min="4" max="12" width="9.140625" customWidth="1"/>
    <col min="13" max="13" width="10.140625" customWidth="1"/>
    <col min="14" max="14" width="12.85546875" customWidth="1"/>
    <col min="15" max="16" width="6.7109375" customWidth="1"/>
    <col min="17" max="18" width="11.28515625" customWidth="1"/>
    <col min="19" max="19" width="21.140625" customWidth="1"/>
    <col min="20" max="20" width="12.7109375" customWidth="1"/>
    <col min="21" max="21" width="30" customWidth="1"/>
    <col min="22" max="22" width="9.140625" customWidth="1"/>
    <col min="23" max="23" width="31.5703125" customWidth="1"/>
    <col min="24" max="24" width="11.28515625" customWidth="1"/>
    <col min="25" max="36" width="9.140625" customWidth="1"/>
    <col min="37" max="41" width="6.7109375" customWidth="1"/>
    <col min="42" max="42" width="11.140625" customWidth="1"/>
    <col min="43" max="43" width="11.85546875" customWidth="1"/>
    <col min="44" max="44" width="27.140625" customWidth="1"/>
    <col min="45" max="57" width="9.140625" customWidth="1"/>
    <col min="58" max="61" width="6.7109375" customWidth="1"/>
    <col min="62" max="62" width="9.140625" customWidth="1"/>
    <col min="63" max="63" width="28.5703125" customWidth="1"/>
    <col min="64" max="76" width="9.140625" customWidth="1"/>
    <col min="77" max="80" width="6.7109375" customWidth="1"/>
    <col min="81" max="94" width="9.140625" customWidth="1"/>
  </cols>
  <sheetData>
    <row r="1" spans="1:94" ht="30" customHeight="1">
      <c r="A1" s="269" t="s">
        <v>9</v>
      </c>
      <c r="B1" s="256" t="s">
        <v>11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8"/>
      <c r="O1" s="256" t="s">
        <v>12</v>
      </c>
      <c r="P1" s="257"/>
      <c r="Q1" s="257"/>
      <c r="R1" s="258"/>
      <c r="S1" s="271" t="s">
        <v>14</v>
      </c>
      <c r="T1" s="272"/>
      <c r="U1" s="274" t="s">
        <v>17</v>
      </c>
      <c r="V1" s="10"/>
      <c r="W1" s="269" t="s">
        <v>9</v>
      </c>
      <c r="X1" s="199"/>
      <c r="Y1" s="256" t="s">
        <v>24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8"/>
      <c r="AK1" s="282" t="s">
        <v>12</v>
      </c>
      <c r="AL1" s="283"/>
      <c r="AM1" s="283"/>
      <c r="AN1" s="283"/>
      <c r="AO1" s="276" t="s">
        <v>14</v>
      </c>
      <c r="AP1" s="277"/>
      <c r="AQ1" s="280" t="s">
        <v>17</v>
      </c>
      <c r="AR1" s="259" t="s">
        <v>9</v>
      </c>
      <c r="AS1" s="15" t="s">
        <v>7</v>
      </c>
      <c r="AT1" s="256" t="s">
        <v>33</v>
      </c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8"/>
      <c r="BF1" s="256" t="s">
        <v>12</v>
      </c>
      <c r="BG1" s="257"/>
      <c r="BH1" s="257"/>
      <c r="BI1" s="258"/>
      <c r="BJ1" s="13"/>
      <c r="BK1" s="259" t="s">
        <v>9</v>
      </c>
      <c r="BL1" s="15" t="s">
        <v>34</v>
      </c>
      <c r="BM1" s="256" t="s">
        <v>179</v>
      </c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8"/>
      <c r="BY1" s="256" t="s">
        <v>12</v>
      </c>
      <c r="BZ1" s="257"/>
      <c r="CA1" s="257"/>
      <c r="CB1" s="25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</row>
    <row r="2" spans="1:94" ht="34.5" customHeight="1" thickBot="1">
      <c r="A2" s="270"/>
      <c r="B2" s="27" t="s">
        <v>39</v>
      </c>
      <c r="C2" s="27" t="s">
        <v>44</v>
      </c>
      <c r="D2" s="27" t="s">
        <v>45</v>
      </c>
      <c r="E2" s="27" t="s">
        <v>46</v>
      </c>
      <c r="F2" s="27" t="s">
        <v>47</v>
      </c>
      <c r="G2" s="27" t="s">
        <v>48</v>
      </c>
      <c r="H2" s="27" t="s">
        <v>49</v>
      </c>
      <c r="I2" s="27" t="s">
        <v>50</v>
      </c>
      <c r="J2" s="27" t="s">
        <v>51</v>
      </c>
      <c r="K2" s="27" t="s">
        <v>52</v>
      </c>
      <c r="L2" s="27" t="s">
        <v>53</v>
      </c>
      <c r="M2" s="27" t="s">
        <v>54</v>
      </c>
      <c r="N2" s="27" t="s">
        <v>29</v>
      </c>
      <c r="O2" s="27" t="s">
        <v>55</v>
      </c>
      <c r="P2" s="27" t="s">
        <v>56</v>
      </c>
      <c r="Q2" s="27" t="s">
        <v>57</v>
      </c>
      <c r="R2" s="27" t="s">
        <v>58</v>
      </c>
      <c r="S2" s="273"/>
      <c r="T2" s="260"/>
      <c r="U2" s="273"/>
      <c r="V2" s="10"/>
      <c r="W2" s="270"/>
      <c r="X2" s="206" t="s">
        <v>39</v>
      </c>
      <c r="Y2" s="29" t="s">
        <v>44</v>
      </c>
      <c r="Z2" s="29" t="s">
        <v>45</v>
      </c>
      <c r="AA2" s="29" t="s">
        <v>46</v>
      </c>
      <c r="AB2" s="29" t="s">
        <v>47</v>
      </c>
      <c r="AC2" s="29" t="s">
        <v>48</v>
      </c>
      <c r="AD2" s="29" t="s">
        <v>49</v>
      </c>
      <c r="AE2" s="103" t="s">
        <v>50</v>
      </c>
      <c r="AF2" s="103" t="s">
        <v>51</v>
      </c>
      <c r="AG2" s="103" t="s">
        <v>52</v>
      </c>
      <c r="AH2" s="103" t="s">
        <v>53</v>
      </c>
      <c r="AI2" s="103" t="s">
        <v>54</v>
      </c>
      <c r="AJ2" s="103" t="s">
        <v>29</v>
      </c>
      <c r="AK2" s="29" t="s">
        <v>55</v>
      </c>
      <c r="AL2" s="29" t="s">
        <v>56</v>
      </c>
      <c r="AM2" s="29" t="s">
        <v>57</v>
      </c>
      <c r="AN2" s="31" t="s">
        <v>58</v>
      </c>
      <c r="AO2" s="278"/>
      <c r="AP2" s="279"/>
      <c r="AQ2" s="281"/>
      <c r="AR2" s="260"/>
      <c r="AS2" s="103" t="s">
        <v>39</v>
      </c>
      <c r="AT2" s="103" t="s">
        <v>44</v>
      </c>
      <c r="AU2" s="103" t="s">
        <v>45</v>
      </c>
      <c r="AV2" s="103" t="s">
        <v>46</v>
      </c>
      <c r="AW2" s="103" t="s">
        <v>47</v>
      </c>
      <c r="AX2" s="103" t="s">
        <v>48</v>
      </c>
      <c r="AY2" s="103" t="s">
        <v>49</v>
      </c>
      <c r="AZ2" s="103" t="s">
        <v>50</v>
      </c>
      <c r="BA2" s="103" t="s">
        <v>51</v>
      </c>
      <c r="BB2" s="103" t="s">
        <v>52</v>
      </c>
      <c r="BC2" s="103" t="s">
        <v>53</v>
      </c>
      <c r="BD2" s="103" t="s">
        <v>54</v>
      </c>
      <c r="BE2" s="103" t="s">
        <v>29</v>
      </c>
      <c r="BF2" s="29" t="s">
        <v>55</v>
      </c>
      <c r="BG2" s="29" t="s">
        <v>56</v>
      </c>
      <c r="BH2" s="29" t="s">
        <v>57</v>
      </c>
      <c r="BI2" s="29" t="s">
        <v>58</v>
      </c>
      <c r="BJ2" s="30"/>
      <c r="BK2" s="260"/>
      <c r="BL2" s="103" t="s">
        <v>39</v>
      </c>
      <c r="BM2" s="103" t="s">
        <v>44</v>
      </c>
      <c r="BN2" s="103" t="s">
        <v>45</v>
      </c>
      <c r="BO2" s="103" t="s">
        <v>46</v>
      </c>
      <c r="BP2" s="103" t="s">
        <v>47</v>
      </c>
      <c r="BQ2" s="103" t="s">
        <v>48</v>
      </c>
      <c r="BR2" s="103" t="s">
        <v>49</v>
      </c>
      <c r="BS2" s="103" t="s">
        <v>50</v>
      </c>
      <c r="BT2" s="103" t="s">
        <v>51</v>
      </c>
      <c r="BU2" s="103" t="s">
        <v>52</v>
      </c>
      <c r="BV2" s="103" t="s">
        <v>53</v>
      </c>
      <c r="BW2" s="103" t="s">
        <v>54</v>
      </c>
      <c r="BX2" s="29" t="s">
        <v>29</v>
      </c>
      <c r="BY2" s="29" t="s">
        <v>55</v>
      </c>
      <c r="BZ2" s="29" t="s">
        <v>56</v>
      </c>
      <c r="CA2" s="31" t="s">
        <v>57</v>
      </c>
      <c r="CB2" s="32" t="s">
        <v>58</v>
      </c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</row>
    <row r="3" spans="1:94" ht="16.5" thickTop="1" thickBot="1">
      <c r="A3" s="33" t="s">
        <v>121</v>
      </c>
      <c r="B3" s="36">
        <f>IF(SUMPRODUCT((TEXT('ORDEM GERAL 2022'!$B$5:$B$4998,"mmm")=DADOS!B$2)*('ORDEM GERAL 2022'!$C$5:$C$4998=DADOS!$A3)*('ORDEM GERAL 2022'!$A$5:$A$4998&gt;0)*('ORDEM GERAL 2022'!$W$5:$W$4998))=0,"",SUMPRODUCT((TEXT('ORDEM GERAL 2022'!$B$5:$B$4998,"mmm")=DADOS!B$2)*('ORDEM GERAL 2022'!$C$5:$C$4998=DADOS!$A3)*('ORDEM GERAL 2022'!$A$5:$A$4998&gt;0)*('ORDEM GERAL 2022'!$W$5:$W$4998)))</f>
        <v>4.1666666671517305E-2</v>
      </c>
      <c r="C3" s="36" t="str">
        <f>IF(SUMPRODUCT((TEXT('ORDEM GERAL 2022'!$B$5:$B$4998,"mmm")=DADOS!C$2)*('ORDEM GERAL 2022'!$C$5:$C$4998=DADOS!$A3)*('ORDEM GERAL 2022'!$A$5:$A$4998&gt;0)*('ORDEM GERAL 2022'!$W$5:$W$4998))=0,"",SUMPRODUCT((TEXT('ORDEM GERAL 2022'!$B$5:$B$4998,"mmm")=DADOS!C$2)*('ORDEM GERAL 2022'!$C$5:$C$4998=DADOS!$A3)*('ORDEM GERAL 2022'!$A$5:$A$4998&gt;0)*('ORDEM GERAL 2022'!$W$5:$W$4998)))</f>
        <v/>
      </c>
      <c r="D3" s="36" t="str">
        <f>IF(SUMPRODUCT((TEXT('ORDEM GERAL 2022'!$B$5:$B$4998,"mmm")=DADOS!D$2)*('ORDEM GERAL 2022'!$C$5:$C$4998=DADOS!$A3)*('ORDEM GERAL 2022'!$A$5:$A$4998&gt;0)*('ORDEM GERAL 2022'!$W$5:$W$4998))=0,"",SUMPRODUCT((TEXT('ORDEM GERAL 2022'!$B$5:$B$4998,"mmm")=DADOS!D$2)*('ORDEM GERAL 2022'!$C$5:$C$4998=DADOS!$A3)*('ORDEM GERAL 2022'!$A$5:$A$4998&gt;0)*('ORDEM GERAL 2022'!$W$5:$W$4998)))</f>
        <v/>
      </c>
      <c r="E3" s="36" t="str">
        <f>IF(SUMPRODUCT((TEXT('ORDEM GERAL 2022'!$B$5:$B$4998,"mmm")=DADOS!E$2)*('ORDEM GERAL 2022'!$C$5:$C$4998=DADOS!$A3)*('ORDEM GERAL 2022'!$A$5:$A$4998&gt;0)*('ORDEM GERAL 2022'!$W$5:$W$4998))=0,"",SUMPRODUCT((TEXT('ORDEM GERAL 2022'!$B$5:$B$4998,"mmm")=DADOS!E$2)*('ORDEM GERAL 2022'!$C$5:$C$4998=DADOS!$A3)*('ORDEM GERAL 2022'!$A$5:$A$4998&gt;0)*('ORDEM GERAL 2022'!$W$5:$W$4998)))</f>
        <v/>
      </c>
      <c r="F3" s="36" t="str">
        <f>IF(SUMPRODUCT((TEXT('ORDEM GERAL 2022'!$B$5:$B$4998,"mmm")=DADOS!F$2)*('ORDEM GERAL 2022'!$C$5:$C$4998=DADOS!$A3)*('ORDEM GERAL 2022'!$A$5:$A$4998&gt;0)*('ORDEM GERAL 2022'!$W$5:$W$4998))=0,"",SUMPRODUCT((TEXT('ORDEM GERAL 2022'!$B$5:$B$4998,"mmm")=DADOS!F$2)*('ORDEM GERAL 2022'!$C$5:$C$4998=DADOS!$A3)*('ORDEM GERAL 2022'!$A$5:$A$4998&gt;0)*('ORDEM GERAL 2022'!$W$5:$W$4998)))</f>
        <v/>
      </c>
      <c r="G3" s="36" t="str">
        <f>IF(SUMPRODUCT((TEXT('ORDEM GERAL 2022'!$B$5:$B$4998,"mmm")=DADOS!G$2)*('ORDEM GERAL 2022'!$C$5:$C$4998=DADOS!$A3)*('ORDEM GERAL 2022'!$A$5:$A$4998&gt;0)*('ORDEM GERAL 2022'!$W$5:$W$4998))=0,"",SUMPRODUCT((TEXT('ORDEM GERAL 2022'!$B$5:$B$4998,"mmm")=DADOS!G$2)*('ORDEM GERAL 2022'!$C$5:$C$4998=DADOS!$A3)*('ORDEM GERAL 2022'!$A$5:$A$4998&gt;0)*('ORDEM GERAL 2022'!$W$5:$W$4998)))</f>
        <v/>
      </c>
      <c r="H3" s="36" t="str">
        <f>IF(SUMPRODUCT((TEXT('ORDEM GERAL 2022'!$B$5:$B$4998,"mmm")=DADOS!H$2)*('ORDEM GERAL 2022'!$C$5:$C$4998=DADOS!$A3)*('ORDEM GERAL 2022'!$A$5:$A$4998&gt;0)*('ORDEM GERAL 2022'!$W$5:$W$4998))=0,"",SUMPRODUCT((TEXT('ORDEM GERAL 2022'!$B$5:$B$4998,"mmm")=DADOS!H$2)*('ORDEM GERAL 2022'!$C$5:$C$4998=DADOS!$A3)*('ORDEM GERAL 2022'!$A$5:$A$4998&gt;0)*('ORDEM GERAL 2022'!$W$5:$W$4998)))</f>
        <v/>
      </c>
      <c r="I3" s="36" t="str">
        <f>IF(SUMPRODUCT((TEXT('ORDEM GERAL 2022'!$B$5:$B$4998,"mmm")=DADOS!I$2)*('ORDEM GERAL 2022'!$C$5:$C$4998=DADOS!$A3)*('ORDEM GERAL 2022'!$A$5:$A$4998&gt;0)*('ORDEM GERAL 2022'!$W$5:$W$4998))=0,"",SUMPRODUCT((TEXT('ORDEM GERAL 2022'!$B$5:$B$4998,"mmm")=DADOS!I$2)*('ORDEM GERAL 2022'!$C$5:$C$4998=DADOS!$A3)*('ORDEM GERAL 2022'!$A$5:$A$4998&gt;0)*('ORDEM GERAL 2022'!$W$5:$W$4998)))</f>
        <v/>
      </c>
      <c r="J3" s="36" t="str">
        <f>IF(SUMPRODUCT((TEXT('ORDEM GERAL 2022'!$B$5:$B$4998,"mmm")=DADOS!J$2)*('ORDEM GERAL 2022'!$C$5:$C$4998=DADOS!$A3)*('ORDEM GERAL 2022'!$A$5:$A$4998&gt;0)*('ORDEM GERAL 2022'!$W$5:$W$4998))=0,"",SUMPRODUCT((TEXT('ORDEM GERAL 2022'!$B$5:$B$4998,"mmm")=DADOS!J$2)*('ORDEM GERAL 2022'!$C$5:$C$4998=DADOS!$A3)*('ORDEM GERAL 2022'!$A$5:$A$4998&gt;0)*('ORDEM GERAL 2022'!$W$5:$W$4998)))</f>
        <v/>
      </c>
      <c r="K3" s="36" t="str">
        <f>IF(SUMPRODUCT((TEXT('ORDEM GERAL 2022'!$B$5:$B$4998,"mmm")=DADOS!K$2)*('ORDEM GERAL 2022'!$C$5:$C$4998=DADOS!$A3)*('ORDEM GERAL 2022'!$A$5:$A$4998&gt;0)*('ORDEM GERAL 2022'!$W$5:$W$4998))=0,"",SUMPRODUCT((TEXT('ORDEM GERAL 2022'!$B$5:$B$4998,"mmm")=DADOS!K$2)*('ORDEM GERAL 2022'!$C$5:$C$4998=DADOS!$A3)*('ORDEM GERAL 2022'!$A$5:$A$4998&gt;0)*('ORDEM GERAL 2022'!$W$5:$W$4998)))</f>
        <v/>
      </c>
      <c r="L3" s="36" t="str">
        <f>IF(SUMPRODUCT((TEXT('ORDEM GERAL 2022'!$B$5:$B$4998,"mmm")=DADOS!L$2)*('ORDEM GERAL 2022'!$C$5:$C$4998=DADOS!$A3)*('ORDEM GERAL 2022'!$A$5:$A$4998&gt;0)*('ORDEM GERAL 2022'!$W$5:$W$4998))=0,"",SUMPRODUCT((TEXT('ORDEM GERAL 2022'!$B$5:$B$4998,"mmm")=DADOS!L$2)*('ORDEM GERAL 2022'!$C$5:$C$4998=DADOS!$A3)*('ORDEM GERAL 2022'!$A$5:$A$4998&gt;0)*('ORDEM GERAL 2022'!$W$5:$W$4998)))</f>
        <v/>
      </c>
      <c r="M3" s="36" t="str">
        <f>IF(SUMPRODUCT((TEXT('ORDEM GERAL 2022'!$B$5:$B$4998,"mmm")=DADOS!M$2)*('ORDEM GERAL 2022'!$C$5:$C$4998=DADOS!$A3)*('ORDEM GERAL 2022'!$A$5:$A$4998&gt;0)*('ORDEM GERAL 2022'!$W$5:$W$4998))=0,"",SUMPRODUCT((TEXT('ORDEM GERAL 2022'!$B$5:$B$4998,"mmm")=DADOS!M$2)*('ORDEM GERAL 2022'!$C$5:$C$4998=DADOS!$A3)*('ORDEM GERAL 2022'!$A$5:$A$4998&gt;0)*('ORDEM GERAL 2022'!$W$5:$W$4998)))</f>
        <v/>
      </c>
      <c r="N3" s="36">
        <f t="shared" ref="N3:N47" si="0">IF(SUM(B3:M3)=0,"",SUM(B3:M3))</f>
        <v>4.1666666671517305E-2</v>
      </c>
      <c r="O3" s="51" t="str">
        <f>IF(COUNTIFS('ORDEM GERAL 2022'!$C:$C,DADOS!$A3,'ORDEM GERAL 2022'!$AJ:$AJ,"CONSERTO")=0,"",(COUNTIFS('ORDEM GERAL 2022'!$C:$C,DADOS!$A3,'ORDEM GERAL 2022'!$AJ:$AJ,"CONSERTO")))</f>
        <v/>
      </c>
      <c r="P3" s="51" t="str">
        <f>IF(COUNTIFS('ORDEM GERAL 2022'!$C:$C,DADOS!$A3,'ORDEM GERAL 2022'!$AJ:$AJ,"QUEBRA")=0,"",COUNTIFS('ORDEM GERAL 2022'!$C:$C,DADOS!$A3,'ORDEM GERAL 2022'!$AJ:$AJ,"QUEBRA"))</f>
        <v/>
      </c>
      <c r="Q3" s="51">
        <f>IF(COUNTIFS('ORDEM GERAL 2022'!$C:$C,DADOS!$A3,'ORDEM GERAL 2022'!$AJ:$AJ,"TROCA")=0,"",COUNTIFS('ORDEM GERAL 2022'!$C:$C,DADOS!$A3,'ORDEM GERAL 2022'!$AJ:$AJ,"TROCA"))</f>
        <v>1</v>
      </c>
      <c r="R3" s="51">
        <f>IF(COUNTIFS('ORDEM GERAL 2022'!$C:$C,DADOS!$A3,'ORDEM GERAL 2022'!A:A,"&gt;0")=0,"",COUNTIFS('ORDEM GERAL 2022'!$C:$C,DADOS!$A3,'ORDEM GERAL 2022'!A:A,"&gt;0"))</f>
        <v>1</v>
      </c>
      <c r="S3" s="195" t="str">
        <f t="shared" ref="S3:S12" si="1">IFERROR(INDEX($A$3:$A$47,MATCH(LARGE($U$3:$U$47,ROW(A1)),$U$3:$U$47,0)),"")</f>
        <v>IMP-30.09</v>
      </c>
      <c r="T3" s="197">
        <f t="shared" ref="T3:T12" si="2">IFERROR(INDEX($N$3:$N$47,MATCH(LARGE($U$3:$U$47,ROW(A1)),$U$3:$U$47,0)),"")</f>
        <v>0.15208333333430346</v>
      </c>
      <c r="U3" s="52">
        <f t="shared" ref="U3:U47" si="3">IFERROR(N3-ROW(A1)/86400,"")</f>
        <v>4.1655092597443232E-2</v>
      </c>
      <c r="V3" s="10"/>
      <c r="W3" s="205" t="s">
        <v>121</v>
      </c>
      <c r="X3" s="207" cm="1">
        <f t="array" ref="X3">SUMPRODUCT((MONTH('ORDEM GERAL 2022'!$B$5:$B$4998)='ORDEM GERAL 2022'!$AT$5)*('ORDEM GERAL 2022'!$W$5:$W$4998)*('ORDEM GERAL 2022'!$G$5:$G$4998='ORDEM GERAL 2022'!$AQ$5)*('ORDEM GERAL 2022'!$C$5:$C$4998='ORDEM GERAL 2022'!AM5))</f>
        <v>4.1666666671517305E-2</v>
      </c>
      <c r="Y3" s="207">
        <f>SUMPRODUCT((MONTH('ORDEM GERAL 2022'!$B$5:$B$4998)='ORDEM GERAL 2022'!$AT$6)*('ORDEM GERAL 2022'!$W$5:$W$4998)*('ORDEM GERAL 2022'!$G$5:$G$4998='ORDEM GERAL 2022'!$AQ$5)*('ORDEM GERAL 2022'!$C$5:$C$4998='ORDEM GERAL 2022'!AM5))</f>
        <v>0</v>
      </c>
      <c r="Z3" s="207">
        <f>SUMPRODUCT((MONTH('ORDEM GERAL 2022'!$B$5:$B$4998)='ORDEM GERAL 2022'!$AT$7)*('ORDEM GERAL 2022'!$W$5:$W$4998)*('ORDEM GERAL 2022'!$G$5:$G$4998='ORDEM GERAL 2022'!$AQ$5)*('ORDEM GERAL 2022'!$C$5:$C$4998='ORDEM GERAL 2022'!AM5))</f>
        <v>0</v>
      </c>
      <c r="AA3" s="207">
        <f>SUMPRODUCT((MONTH('ORDEM GERAL 2022'!$B$5:$B$4998)='ORDEM GERAL 2022'!$AT$8)*('ORDEM GERAL 2022'!$W$5:$W$4998)*('ORDEM GERAL 2022'!$G$5:$G$4998='ORDEM GERAL 2022'!$AQ$5)*('ORDEM GERAL 2022'!$C$5:$C$4998='ORDEM GERAL 2022'!AM5))</f>
        <v>0</v>
      </c>
      <c r="AB3" s="207">
        <f>SUMPRODUCT((MONTH('ORDEM GERAL 2022'!$B$5:$B$4998)='ORDEM GERAL 2022'!$AT$9)*('ORDEM GERAL 2022'!$W$5:$W$4998)*('ORDEM GERAL 2022'!$G$5:$G$4998='ORDEM GERAL 2022'!$AQ$5)*('ORDEM GERAL 2022'!$C$5:$C$4998='ORDEM GERAL 2022'!AM5))</f>
        <v>0</v>
      </c>
      <c r="AC3" s="207">
        <f>SUMPRODUCT((MONTH('ORDEM GERAL 2022'!$B$5:$B$4998)='ORDEM GERAL 2022'!$AT$10)*('ORDEM GERAL 2022'!$W$5:$W$4998)*('ORDEM GERAL 2022'!$G$5:$G$4998='ORDEM GERAL 2022'!$AQ$5)*('ORDEM GERAL 2022'!$C$5:$C$4998='ORDEM GERAL 2022'!AM5))</f>
        <v>0</v>
      </c>
      <c r="AD3" s="207">
        <f>SUMPRODUCT((MONTH('ORDEM GERAL 2022'!$B$5:$B$4998)='ORDEM GERAL 2022'!$AT$11)*('ORDEM GERAL 2022'!$W$5:$W$4998)*('ORDEM GERAL 2022'!$G$5:$G$4998='ORDEM GERAL 2022'!$AQ$5)*('ORDEM GERAL 2022'!$C$5:$C$4998='ORDEM GERAL 2022'!AM5))</f>
        <v>0</v>
      </c>
      <c r="AE3" s="207">
        <f>SUMPRODUCT((MONTH('ORDEM GERAL 2022'!$B$5:$B$4998)='ORDEM GERAL 2022'!$AT$12)*('ORDEM GERAL 2022'!$W$5:$W$4998)*('ORDEM GERAL 2022'!$G$5:$G$4998='ORDEM GERAL 2022'!$AQ$5)*('ORDEM GERAL 2022'!$C$5:$C$4998='ORDEM GERAL 2022'!AM5))</f>
        <v>0</v>
      </c>
      <c r="AF3" s="207">
        <f>SUMPRODUCT((MONTH('ORDEM GERAL 2022'!$B$5:$B$4998)='ORDEM GERAL 2022'!$AT$13)*('ORDEM GERAL 2022'!$W$5:$W$4998)*('ORDEM GERAL 2022'!$G$5:$G$4998='ORDEM GERAL 2022'!$AQ$5)*('ORDEM GERAL 2022'!$C$5:$C$4998='ORDEM GERAL 2022'!AM5))</f>
        <v>0</v>
      </c>
      <c r="AG3" s="207">
        <f>SUMPRODUCT((MONTH('ORDEM GERAL 2022'!$B$5:$B$4998)='ORDEM GERAL 2022'!$AT$14)*('ORDEM GERAL 2022'!$W$5:$W$4998)*('ORDEM GERAL 2022'!$G$5:$G$4998='ORDEM GERAL 2022'!$AQ$5)*('ORDEM GERAL 2022'!$C$5:$C$4998='ORDEM GERAL 2022'!AM5))</f>
        <v>0</v>
      </c>
      <c r="AH3" s="207">
        <f>SUMPRODUCT((MONTH('ORDEM GERAL 2022'!$B$5:$B$4998)='ORDEM GERAL 2022'!$AT$15)*('ORDEM GERAL 2022'!$W$5:$W$4998)*('ORDEM GERAL 2022'!$G$5:$G$4998='ORDEM GERAL 2022'!$AQ$5)*('ORDEM GERAL 2022'!$C$5:$C$4998='ORDEM GERAL 2022'!AM5))</f>
        <v>0</v>
      </c>
      <c r="AI3" s="207">
        <f>SUMPRODUCT((MONTH('ORDEM GERAL 2022'!$B$5:$B$4998)='ORDEM GERAL 2022'!$AT$16)*('ORDEM GERAL 2022'!$W$5:$W$4998)*('ORDEM GERAL 2022'!$G$5:$G$4998='ORDEM GERAL 2022'!$AQ$5)*('ORDEM GERAL 2022'!$C$5:$C$4998='ORDEM GERAL 2022'!AM5))</f>
        <v>0</v>
      </c>
      <c r="AJ3" s="207">
        <f>SUM(Table_17[[#This Row],[Coluna1]:[Column13]])</f>
        <v>4.1666666671517305E-2</v>
      </c>
      <c r="AK3" s="201"/>
      <c r="AL3" s="53">
        <v>1</v>
      </c>
      <c r="AM3" s="53">
        <v>1</v>
      </c>
      <c r="AN3" s="53">
        <v>2</v>
      </c>
      <c r="AO3" s="200"/>
      <c r="AP3" s="200"/>
      <c r="AQ3" s="54"/>
      <c r="AR3" s="205" t="s">
        <v>121</v>
      </c>
      <c r="AS3" s="207">
        <f>SUMPRODUCT((MONTH('ORDEM GERAL 2022'!$B$5:$B$4998)='ORDEM GERAL 2022'!$AT$5)*('ORDEM GERAL 2022'!$W$5:$W$4998)*('ORDEM GERAL 2022'!$G$5:$G$4998='ORDEM GERAL 2022'!$AQ$6)*('ORDEM GERAL 2022'!$C$5:$C$4998='ORDEM GERAL 2022'!AM5))</f>
        <v>0</v>
      </c>
      <c r="AT3" s="207">
        <f>SUMPRODUCT((MONTH('ORDEM GERAL 2022'!$B$5:$B$4998)='ORDEM GERAL 2022'!$AT$6)*('ORDEM GERAL 2022'!$W$5:$W$4998)*('ORDEM GERAL 2022'!$G$5:$G$4998='ORDEM GERAL 2022'!$AQ$6)*('ORDEM GERAL 2022'!$C$5:$C$4998='ORDEM GERAL 2022'!AM5))</f>
        <v>0</v>
      </c>
      <c r="AU3" s="207">
        <f>SUMPRODUCT((MONTH('ORDEM GERAL 2022'!$B$5:$B$4998)='ORDEM GERAL 2022'!$AT$7)*('ORDEM GERAL 2022'!$W$5:$W$4998)*('ORDEM GERAL 2022'!$G$5:$G$4998='ORDEM GERAL 2022'!$AQ$6)*('ORDEM GERAL 2022'!$C$5:$C$4998='ORDEM GERAL 2022'!AM5))</f>
        <v>0</v>
      </c>
      <c r="AV3" s="207">
        <f>SUMPRODUCT((MONTH('ORDEM GERAL 2022'!$B$5:$B$4998)='ORDEM GERAL 2022'!$AT$8)*('ORDEM GERAL 2022'!$W$5:$W$4998)*('ORDEM GERAL 2022'!$G$5:$G$4998='ORDEM GERAL 2022'!$AQ$6)*('ORDEM GERAL 2022'!$C$5:$C$4998='ORDEM GERAL 2022'!AM5))</f>
        <v>0</v>
      </c>
      <c r="AW3" s="207">
        <f>SUMPRODUCT((MONTH('ORDEM GERAL 2022'!$B$5:$B$4998)='ORDEM GERAL 2022'!$AT$9)*('ORDEM GERAL 2022'!$W$5:$W$4998)*('ORDEM GERAL 2022'!$G$5:$G$4998='ORDEM GERAL 2022'!$AQ$6)*('ORDEM GERAL 2022'!$C$5:$C$4998='ORDEM GERAL 2022'!AM5))</f>
        <v>0</v>
      </c>
      <c r="AX3" s="207">
        <f>SUMPRODUCT((MONTH('ORDEM GERAL 2022'!$B$5:$B$4998)='ORDEM GERAL 2022'!$AT$10)*('ORDEM GERAL 2022'!$W$5:$W$4998)*('ORDEM GERAL 2022'!$G$5:$G$4998='ORDEM GERAL 2022'!$AQ$6)*('ORDEM GERAL 2022'!$C$5:$C$4998='ORDEM GERAL 2022'!AM5))</f>
        <v>0</v>
      </c>
      <c r="AY3" s="207">
        <f>SUMPRODUCT((MONTH('ORDEM GERAL 2022'!$B$5:$B$4998)='ORDEM GERAL 2022'!$AT$11)*('ORDEM GERAL 2022'!$W$5:$W$4998)*('ORDEM GERAL 2022'!$G$5:$G$4998='ORDEM GERAL 2022'!$AQ$6)*('ORDEM GERAL 2022'!$C$5:$C$4998='ORDEM GERAL 2022'!AM5))</f>
        <v>0</v>
      </c>
      <c r="AZ3" s="207">
        <f>SUMPRODUCT((MONTH('ORDEM GERAL 2022'!$B$5:$B$4998)='ORDEM GERAL 2022'!$AT$12)*('ORDEM GERAL 2022'!$W$5:$W$4998)*('ORDEM GERAL 2022'!$G$5:$G$4998='ORDEM GERAL 2022'!$AQ$6)*('ORDEM GERAL 2022'!$C$5:$C$4998='ORDEM GERAL 2022'!AM5))</f>
        <v>0</v>
      </c>
      <c r="BA3" s="207">
        <f>SUMPRODUCT((MONTH('ORDEM GERAL 2022'!$B$5:$B$4998)='ORDEM GERAL 2022'!$AT$13)*('ORDEM GERAL 2022'!$W$5:$W$4998)*('ORDEM GERAL 2022'!$G$5:$G$4998='ORDEM GERAL 2022'!$AQ$6)*('ORDEM GERAL 2022'!$C$5:$C$4998='ORDEM GERAL 2022'!AM5))</f>
        <v>0</v>
      </c>
      <c r="BB3" s="207">
        <f>SUMPRODUCT((MONTH('ORDEM GERAL 2022'!$B$5:$B$4998)='ORDEM GERAL 2022'!$AT$14)*('ORDEM GERAL 2022'!$W$5:$W$4998)*('ORDEM GERAL 2022'!$G$5:$G$4998='ORDEM GERAL 2022'!$AQ$6)*('ORDEM GERAL 2022'!$C$5:$C$4998='ORDEM GERAL 2022'!AM5))</f>
        <v>0</v>
      </c>
      <c r="BC3" s="207">
        <f>SUMPRODUCT((MONTH('ORDEM GERAL 2022'!$B$5:$B$4998)='ORDEM GERAL 2022'!$AT$15)*('ORDEM GERAL 2022'!$W$5:$W$4998)*('ORDEM GERAL 2022'!$G$5:$G$4998='ORDEM GERAL 2022'!$AQ$6)*('ORDEM GERAL 2022'!$C$5:$C$4998='ORDEM GERAL 2022'!AM5))</f>
        <v>0</v>
      </c>
      <c r="BD3" s="207">
        <f>SUMPRODUCT((MONTH('ORDEM GERAL 2022'!$B$5:$B$4998)='ORDEM GERAL 2022'!$AT$16)*('ORDEM GERAL 2022'!$W$5:$W$4998)*('ORDEM GERAL 2022'!$G$5:$G$4998='ORDEM GERAL 2022'!$AQ$6)*('ORDEM GERAL 2022'!$C$5:$C$4998='ORDEM GERAL 2022'!AM5))</f>
        <v>0</v>
      </c>
      <c r="BE3" s="207">
        <f>SUM(Table_17[[#This Row],[Column21]:[Column32]])</f>
        <v>0</v>
      </c>
      <c r="BF3" s="201">
        <v>1</v>
      </c>
      <c r="BG3" s="53"/>
      <c r="BH3" s="53"/>
      <c r="BI3" s="53">
        <v>1</v>
      </c>
      <c r="BJ3" s="54"/>
      <c r="BK3" s="205" t="s">
        <v>121</v>
      </c>
      <c r="BL3" s="207">
        <f>SUMPRODUCT((MONTH('ORDEM GERAL 2022'!$B$5:$B$4998)='ORDEM GERAL 2022'!AT5)*('ORDEM GERAL 2022'!$W$5:$W$4998)*('ORDEM GERAL 2022'!$G$5:$G$4998='ORDEM GERAL 2022'!$AQ$8)*('ORDEM GERAL 2022'!$C$5:$C$4998='ORDEM GERAL 2022'!$AM$5))</f>
        <v>0</v>
      </c>
      <c r="BM3" s="207">
        <f>SUMPRODUCT((MONTH('ORDEM GERAL 2022'!$B$5:$B$4998)='ORDEM GERAL 2022'!$AT$6)*('ORDEM GERAL 2022'!$W$5:$W$4998)*('ORDEM GERAL 2022'!$G$5:$G$4998='ORDEM GERAL 2022'!$AQ$8)*('ORDEM GERAL 2022'!$C$5:$C$4998='ORDEM GERAL 2022'!AM5))</f>
        <v>0</v>
      </c>
      <c r="BN3" s="207">
        <f>SUMPRODUCT((MONTH('ORDEM GERAL 2022'!$B$5:$B$4998)='ORDEM GERAL 2022'!$AT$7)*('ORDEM GERAL 2022'!$W$5:$W$4998)*('ORDEM GERAL 2022'!$G$5:$G$4998='ORDEM GERAL 2022'!$AQ$8)*('ORDEM GERAL 2022'!$C$5:$C$4998='ORDEM GERAL 2022'!AM5))</f>
        <v>0</v>
      </c>
      <c r="BO3" s="207">
        <f>SUMPRODUCT((MONTH('ORDEM GERAL 2022'!$B$5:$B$4998)='ORDEM GERAL 2022'!$AT$8)*('ORDEM GERAL 2022'!$W$5:$W$4998)*('ORDEM GERAL 2022'!$G$5:$G$4998='ORDEM GERAL 2022'!$AQ$8)*('ORDEM GERAL 2022'!$C$5:$C$4998='ORDEM GERAL 2022'!AM5))</f>
        <v>0</v>
      </c>
      <c r="BP3" s="207">
        <f>SUMPRODUCT((MONTH('ORDEM GERAL 2022'!$B$5:$B$4998)='ORDEM GERAL 2022'!$AT$9)*('ORDEM GERAL 2022'!$W$5:$W$4998)*('ORDEM GERAL 2022'!$G$5:$G$4998='ORDEM GERAL 2022'!$AQ$8)*('ORDEM GERAL 2022'!$C$5:$C$4998='ORDEM GERAL 2022'!AM5))</f>
        <v>0</v>
      </c>
      <c r="BQ3" s="207">
        <f>SUMPRODUCT((MONTH('ORDEM GERAL 2022'!$B$5:$B$4998)='ORDEM GERAL 2022'!$AT$10)*('ORDEM GERAL 2022'!$W$5:$W$4998)*('ORDEM GERAL 2022'!$G$5:$G$4998='ORDEM GERAL 2022'!$AQ$8)*('ORDEM GERAL 2022'!$C$5:$C$4998='ORDEM GERAL 2022'!AM5))</f>
        <v>0</v>
      </c>
      <c r="BR3" s="207">
        <f>SUMPRODUCT((MONTH('ORDEM GERAL 2022'!$B$5:$B$4998)='ORDEM GERAL 2022'!$AT$11)*('ORDEM GERAL 2022'!$W$5:$W$4998)*('ORDEM GERAL 2022'!$G$5:$G$4998='ORDEM GERAL 2022'!$AQ$8)*('ORDEM GERAL 2022'!$C$5:$C$4998='ORDEM GERAL 2022'!AM5))</f>
        <v>0</v>
      </c>
      <c r="BS3" s="207">
        <f>SUMPRODUCT((MONTH('ORDEM GERAL 2022'!$B$5:$B$4998)='ORDEM GERAL 2022'!$AT$12)*('ORDEM GERAL 2022'!$W$5:$W$4998)*('ORDEM GERAL 2022'!$G$5:$G$4998='ORDEM GERAL 2022'!$AQ$8)*('ORDEM GERAL 2022'!$C$5:$C$4998='ORDEM GERAL 2022'!AM5))</f>
        <v>0</v>
      </c>
      <c r="BT3" s="207">
        <f>SUMPRODUCT((MONTH('ORDEM GERAL 2022'!$B$5:$B$4998)='ORDEM GERAL 2022'!$AT$13)*('ORDEM GERAL 2022'!$W$5:$W$4998)*('ORDEM GERAL 2022'!$G$5:$G$4998='ORDEM GERAL 2022'!$AQ$8)*('ORDEM GERAL 2022'!$C$5:$C$4998='ORDEM GERAL 2022'!AM5))</f>
        <v>0</v>
      </c>
      <c r="BU3" s="207">
        <f>SUMPRODUCT((MONTH('ORDEM GERAL 2022'!$B$5:$B$4998)='ORDEM GERAL 2022'!$AT$14)*('ORDEM GERAL 2022'!$W$5:$W$4998)*('ORDEM GERAL 2022'!$G$5:$G$4998='ORDEM GERAL 2022'!$AQ$8)*('ORDEM GERAL 2022'!$C$5:$C$4998='ORDEM GERAL 2022'!AM5))</f>
        <v>0</v>
      </c>
      <c r="BV3" s="207">
        <f>SUMPRODUCT((MONTH('ORDEM GERAL 2022'!$B$5:$B$4998)='ORDEM GERAL 2022'!$AT$15)*('ORDEM GERAL 2022'!$W$5:$W$4998)*('ORDEM GERAL 2022'!$G$5:$G$4998='ORDEM GERAL 2022'!$AQ$8)*('ORDEM GERAL 2022'!$C$5:$C$4998='ORDEM GERAL 2022'!AM5))</f>
        <v>0</v>
      </c>
      <c r="BW3" s="207">
        <f>SUMPRODUCT((MONTH('ORDEM GERAL 2022'!$B$5:$B$4998)='ORDEM GERAL 2022'!$AT$16)*('ORDEM GERAL 2022'!$W$5:$W$4998)*('ORDEM GERAL 2022'!$G$5:$G$4998='ORDEM GERAL 2022'!$AQ$8)*('ORDEM GERAL 2022'!$C$5:$C$4998='ORDEM GERAL 2022'!AM5))</f>
        <v>0</v>
      </c>
      <c r="BX3" s="233">
        <f>SUM(Table_17[[#This Row],[Column40]:[Column51]])</f>
        <v>0</v>
      </c>
      <c r="BY3" s="53"/>
      <c r="BZ3" s="53"/>
      <c r="CA3" s="55"/>
      <c r="CB3" s="55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</row>
    <row r="4" spans="1:94" ht="15.75" thickBot="1">
      <c r="A4" s="56" t="s">
        <v>122</v>
      </c>
      <c r="B4" s="57" t="str">
        <f>IF(SUMPRODUCT((TEXT('ORDEM GERAL 2022'!$B$5:$B$4998,"mmm")=DADOS!B$2)*('ORDEM GERAL 2022'!$C$5:$C$4998=DADOS!$A4)*('ORDEM GERAL 2022'!$A$5:$A$4998&gt;0)*('ORDEM GERAL 2022'!$W$5:$W$4998))=0,"",SUMPRODUCT((TEXT('ORDEM GERAL 2022'!$B$5:$B$4998,"mmm")=DADOS!B$2)*('ORDEM GERAL 2022'!$C$5:$C$4998=DADOS!$A4)*('ORDEM GERAL 2022'!$A$5:$A$4998&gt;0)*('ORDEM GERAL 2022'!$W$5:$W$4998)))</f>
        <v/>
      </c>
      <c r="C4" s="57" t="str">
        <f>IF(SUMPRODUCT((TEXT('ORDEM GERAL 2022'!$B$5:$B$4998,"mmm")=DADOS!C$2)*('ORDEM GERAL 2022'!$C$5:$C$4998=DADOS!$A4)*('ORDEM GERAL 2022'!$A$5:$A$4998&gt;0)*('ORDEM GERAL 2022'!$W$5:$W$4998))=0,"",SUMPRODUCT((TEXT('ORDEM GERAL 2022'!$B$5:$B$4998,"mmm")=DADOS!C$2)*('ORDEM GERAL 2022'!$C$5:$C$4998=DADOS!$A4)*('ORDEM GERAL 2022'!$A$5:$A$4998&gt;0)*('ORDEM GERAL 2022'!$W$5:$W$4998)))</f>
        <v/>
      </c>
      <c r="D4" s="57" t="str">
        <f>IF(SUMPRODUCT((TEXT('ORDEM GERAL 2022'!$B$5:$B$4998,"mmm")=DADOS!D$2)*('ORDEM GERAL 2022'!$C$5:$C$4998=DADOS!$A4)*('ORDEM GERAL 2022'!$A$5:$A$4998&gt;0)*('ORDEM GERAL 2022'!$W$5:$W$4998))=0,"",SUMPRODUCT((TEXT('ORDEM GERAL 2022'!$B$5:$B$4998,"mmm")=DADOS!D$2)*('ORDEM GERAL 2022'!$C$5:$C$4998=DADOS!$A4)*('ORDEM GERAL 2022'!$A$5:$A$4998&gt;0)*('ORDEM GERAL 2022'!$W$5:$W$4998)))</f>
        <v/>
      </c>
      <c r="E4" s="57" t="str">
        <f>IF(SUMPRODUCT((TEXT('ORDEM GERAL 2022'!$B$5:$B$4998,"mmm")=DADOS!E$2)*('ORDEM GERAL 2022'!$C$5:$C$4998=DADOS!$A4)*('ORDEM GERAL 2022'!$A$5:$A$4998&gt;0)*('ORDEM GERAL 2022'!$W$5:$W$4998))=0,"",SUMPRODUCT((TEXT('ORDEM GERAL 2022'!$B$5:$B$4998,"mmm")=DADOS!E$2)*('ORDEM GERAL 2022'!$C$5:$C$4998=DADOS!$A4)*('ORDEM GERAL 2022'!$A$5:$A$4998&gt;0)*('ORDEM GERAL 2022'!$W$5:$W$4998)))</f>
        <v/>
      </c>
      <c r="F4" s="57" t="str">
        <f>IF(SUMPRODUCT((TEXT('ORDEM GERAL 2022'!$B$5:$B$4998,"mmm")=DADOS!F$2)*('ORDEM GERAL 2022'!$C$5:$C$4998=DADOS!$A4)*('ORDEM GERAL 2022'!$A$5:$A$4998&gt;0)*('ORDEM GERAL 2022'!$W$5:$W$4998))=0,"",SUMPRODUCT((TEXT('ORDEM GERAL 2022'!$B$5:$B$4998,"mmm")=DADOS!F$2)*('ORDEM GERAL 2022'!$C$5:$C$4998=DADOS!$A4)*('ORDEM GERAL 2022'!$A$5:$A$4998&gt;0)*('ORDEM GERAL 2022'!$W$5:$W$4998)))</f>
        <v/>
      </c>
      <c r="G4" s="57" t="str">
        <f>IF(SUMPRODUCT((TEXT('ORDEM GERAL 2022'!$B$5:$B$4998,"mmm")=DADOS!G$2)*('ORDEM GERAL 2022'!$C$5:$C$4998=DADOS!$A4)*('ORDEM GERAL 2022'!$A$5:$A$4998&gt;0)*('ORDEM GERAL 2022'!$W$5:$W$4998))=0,"",SUMPRODUCT((TEXT('ORDEM GERAL 2022'!$B$5:$B$4998,"mmm")=DADOS!G$2)*('ORDEM GERAL 2022'!$C$5:$C$4998=DADOS!$A4)*('ORDEM GERAL 2022'!$A$5:$A$4998&gt;0)*('ORDEM GERAL 2022'!$W$5:$W$4998)))</f>
        <v/>
      </c>
      <c r="H4" s="57" t="str">
        <f>IF(SUMPRODUCT((TEXT('ORDEM GERAL 2022'!$B$5:$B$4998,"mmm")=DADOS!H$2)*('ORDEM GERAL 2022'!$C$5:$C$4998=DADOS!$A4)*('ORDEM GERAL 2022'!$A$5:$A$4998&gt;0)*('ORDEM GERAL 2022'!$W$5:$W$4998))=0,"",SUMPRODUCT((TEXT('ORDEM GERAL 2022'!$B$5:$B$4998,"mmm")=DADOS!H$2)*('ORDEM GERAL 2022'!$C$5:$C$4998=DADOS!$A4)*('ORDEM GERAL 2022'!$A$5:$A$4998&gt;0)*('ORDEM GERAL 2022'!$W$5:$W$4998)))</f>
        <v/>
      </c>
      <c r="I4" s="57" t="str">
        <f>IF(SUMPRODUCT((TEXT('ORDEM GERAL 2022'!$B$5:$B$4998,"mmm")=DADOS!I$2)*('ORDEM GERAL 2022'!$C$5:$C$4998=DADOS!$A4)*('ORDEM GERAL 2022'!$A$5:$A$4998&gt;0)*('ORDEM GERAL 2022'!$W$5:$W$4998))=0,"",SUMPRODUCT((TEXT('ORDEM GERAL 2022'!$B$5:$B$4998,"mmm")=DADOS!I$2)*('ORDEM GERAL 2022'!$C$5:$C$4998=DADOS!$A4)*('ORDEM GERAL 2022'!$A$5:$A$4998&gt;0)*('ORDEM GERAL 2022'!$W$5:$W$4998)))</f>
        <v/>
      </c>
      <c r="J4" s="57" t="str">
        <f>IF(SUMPRODUCT((TEXT('ORDEM GERAL 2022'!$B$5:$B$4998,"mmm")=DADOS!J$2)*('ORDEM GERAL 2022'!$C$5:$C$4998=DADOS!$A4)*('ORDEM GERAL 2022'!$A$5:$A$4998&gt;0)*('ORDEM GERAL 2022'!$W$5:$W$4998))=0,"",SUMPRODUCT((TEXT('ORDEM GERAL 2022'!$B$5:$B$4998,"mmm")=DADOS!J$2)*('ORDEM GERAL 2022'!$C$5:$C$4998=DADOS!$A4)*('ORDEM GERAL 2022'!$A$5:$A$4998&gt;0)*('ORDEM GERAL 2022'!$W$5:$W$4998)))</f>
        <v/>
      </c>
      <c r="K4" s="57" t="str">
        <f>IF(SUMPRODUCT((TEXT('ORDEM GERAL 2022'!$B$5:$B$4998,"mmm")=DADOS!K$2)*('ORDEM GERAL 2022'!$C$5:$C$4998=DADOS!$A4)*('ORDEM GERAL 2022'!$A$5:$A$4998&gt;0)*('ORDEM GERAL 2022'!$W$5:$W$4998))=0,"",SUMPRODUCT((TEXT('ORDEM GERAL 2022'!$B$5:$B$4998,"mmm")=DADOS!K$2)*('ORDEM GERAL 2022'!$C$5:$C$4998=DADOS!$A4)*('ORDEM GERAL 2022'!$A$5:$A$4998&gt;0)*('ORDEM GERAL 2022'!$W$5:$W$4998)))</f>
        <v/>
      </c>
      <c r="L4" s="57" t="str">
        <f>IF(SUMPRODUCT((TEXT('ORDEM GERAL 2022'!$B$5:$B$4998,"mmm")=DADOS!L$2)*('ORDEM GERAL 2022'!$C$5:$C$4998=DADOS!$A4)*('ORDEM GERAL 2022'!$A$5:$A$4998&gt;0)*('ORDEM GERAL 2022'!$W$5:$W$4998))=0,"",SUMPRODUCT((TEXT('ORDEM GERAL 2022'!$B$5:$B$4998,"mmm")=DADOS!L$2)*('ORDEM GERAL 2022'!$C$5:$C$4998=DADOS!$A4)*('ORDEM GERAL 2022'!$A$5:$A$4998&gt;0)*('ORDEM GERAL 2022'!$W$5:$W$4998)))</f>
        <v/>
      </c>
      <c r="M4" s="57" t="str">
        <f>IF(SUMPRODUCT((TEXT('ORDEM GERAL 2022'!$B$5:$B$4998,"mmm")=DADOS!M$2)*('ORDEM GERAL 2022'!$C$5:$C$4998=DADOS!$A4)*('ORDEM GERAL 2022'!$A$5:$A$4998&gt;0)*('ORDEM GERAL 2022'!$W$5:$W$4998))=0,"",SUMPRODUCT((TEXT('ORDEM GERAL 2022'!$B$5:$B$4998,"mmm")=DADOS!M$2)*('ORDEM GERAL 2022'!$C$5:$C$4998=DADOS!$A4)*('ORDEM GERAL 2022'!$A$5:$A$4998&gt;0)*('ORDEM GERAL 2022'!$W$5:$W$4998)))</f>
        <v/>
      </c>
      <c r="N4" s="57" t="str">
        <f t="shared" si="0"/>
        <v/>
      </c>
      <c r="O4" s="66" t="str">
        <f>IF(COUNTIFS('ORDEM GERAL 2022'!$C:$C,DADOS!$A4,'ORDEM GERAL 2022'!$AJ:$AJ,"CONSERTO")=0,"",(COUNTIFS('ORDEM GERAL 2022'!$C:$C,DADOS!$A4,'ORDEM GERAL 2022'!$AJ:$AJ,"CONSERTO")))</f>
        <v/>
      </c>
      <c r="P4" s="66" t="str">
        <f>IF(COUNTIFS('ORDEM GERAL 2022'!$C:$C,DADOS!$A4,'ORDEM GERAL 2022'!$AJ:$AJ,"QUEBRA")=0,"",COUNTIFS('ORDEM GERAL 2022'!$C:$C,DADOS!$A4,'ORDEM GERAL 2022'!$AJ:$AJ,"QUEBRA"))</f>
        <v/>
      </c>
      <c r="Q4" s="66" t="str">
        <f>IF(COUNTIFS('ORDEM GERAL 2022'!$C:$C,DADOS!$A4,'ORDEM GERAL 2022'!$AJ:$AJ,"TROCA")=0,"",COUNTIFS('ORDEM GERAL 2022'!$C:$C,DADOS!$A4,'ORDEM GERAL 2022'!$AJ:$AJ,"TROCA"))</f>
        <v/>
      </c>
      <c r="R4" s="66" t="str">
        <f>IF(COUNTIFS('ORDEM GERAL 2022'!$C:$C,DADOS!$A4,'ORDEM GERAL 2022'!A:A,"&gt;0")=0,"",COUNTIFS('ORDEM GERAL 2022'!$C:$C,DADOS!$A4,'ORDEM GERAL 2022'!A:A,"&gt;0"))</f>
        <v/>
      </c>
      <c r="S4" s="194" t="str">
        <f t="shared" si="1"/>
        <v>IMP-30.06</v>
      </c>
      <c r="T4" s="196">
        <f t="shared" si="2"/>
        <v>0.14583333333575865</v>
      </c>
      <c r="U4" s="67" t="str">
        <f t="shared" si="3"/>
        <v/>
      </c>
      <c r="V4" s="10"/>
      <c r="W4" s="208" t="s">
        <v>122</v>
      </c>
      <c r="X4" s="207">
        <f>SUMPRODUCT((MONTH('ORDEM GERAL 2022'!$B$5:$B$4998)='ORDEM GERAL 2022'!$AT$5)*('ORDEM GERAL 2022'!$W$5:$W$4998)*('ORDEM GERAL 2022'!$G$5:$G$4998='ORDEM GERAL 2022'!$AQ$5)*('ORDEM GERAL 2022'!$C$5:$C$4998='ORDEM GERAL 2022'!AM6))</f>
        <v>0</v>
      </c>
      <c r="Y4" s="207">
        <f>SUMPRODUCT((MONTH('ORDEM GERAL 2022'!$B$5:$B$4998)='ORDEM GERAL 2022'!$AT$6)*('ORDEM GERAL 2022'!$W$5:$W$4998)*('ORDEM GERAL 2022'!$G$5:$G$4998='ORDEM GERAL 2022'!$AQ$5)*('ORDEM GERAL 2022'!$C$5:$C$4998='ORDEM GERAL 2022'!AM6))</f>
        <v>0</v>
      </c>
      <c r="Z4" s="207">
        <f>SUMPRODUCT((MONTH('ORDEM GERAL 2022'!$B$5:$B$4998)='ORDEM GERAL 2022'!$AT$7)*('ORDEM GERAL 2022'!$W$5:$W$4998)*('ORDEM GERAL 2022'!$G$5:$G$4998='ORDEM GERAL 2022'!$AQ$5)*('ORDEM GERAL 2022'!$C$5:$C$4998='ORDEM GERAL 2022'!AM6))</f>
        <v>0</v>
      </c>
      <c r="AA4" s="207">
        <f>SUMPRODUCT((MONTH('ORDEM GERAL 2022'!$B$5:$B$4998)='ORDEM GERAL 2022'!$AT$8)*('ORDEM GERAL 2022'!$W$5:$W$4998)*('ORDEM GERAL 2022'!$G$5:$G$4998='ORDEM GERAL 2022'!$AQ$5)*('ORDEM GERAL 2022'!$C$5:$C$4998='ORDEM GERAL 2022'!AM6))</f>
        <v>0</v>
      </c>
      <c r="AB4" s="207">
        <f>SUMPRODUCT((MONTH('ORDEM GERAL 2022'!$B$5:$B$4998)='ORDEM GERAL 2022'!$AT$9)*('ORDEM GERAL 2022'!$W$5:$W$4998)*('ORDEM GERAL 2022'!$G$5:$G$4998='ORDEM GERAL 2022'!$AQ$5)*('ORDEM GERAL 2022'!$C$5:$C$4998='ORDEM GERAL 2022'!AM6))</f>
        <v>0</v>
      </c>
      <c r="AC4" s="207">
        <f>SUMPRODUCT((MONTH('ORDEM GERAL 2022'!$B$5:$B$4998)='ORDEM GERAL 2022'!$AT$10)*('ORDEM GERAL 2022'!$W$5:$W$4998)*('ORDEM GERAL 2022'!$G$5:$G$4998='ORDEM GERAL 2022'!$AQ$5)*('ORDEM GERAL 2022'!$C$5:$C$4998='ORDEM GERAL 2022'!AM6))</f>
        <v>0</v>
      </c>
      <c r="AD4" s="207">
        <f>SUMPRODUCT((MONTH('ORDEM GERAL 2022'!$B$5:$B$4998)='ORDEM GERAL 2022'!$AT$11)*('ORDEM GERAL 2022'!$W$5:$W$4998)*('ORDEM GERAL 2022'!$G$5:$G$4998='ORDEM GERAL 2022'!$AQ$5)*('ORDEM GERAL 2022'!$C$5:$C$4998='ORDEM GERAL 2022'!AM6))</f>
        <v>0</v>
      </c>
      <c r="AE4" s="207">
        <f>SUMPRODUCT((MONTH('ORDEM GERAL 2022'!$B$5:$B$4998)='ORDEM GERAL 2022'!$AT$12)*('ORDEM GERAL 2022'!$W$5:$W$4998)*('ORDEM GERAL 2022'!$G$5:$G$4998='ORDEM GERAL 2022'!$AQ$5)*('ORDEM GERAL 2022'!$C$5:$C$4998='ORDEM GERAL 2022'!AM6))</f>
        <v>0</v>
      </c>
      <c r="AF4" s="207">
        <f>SUMPRODUCT((MONTH('ORDEM GERAL 2022'!$B$5:$B$4998)='ORDEM GERAL 2022'!$AT$13)*('ORDEM GERAL 2022'!$W$5:$W$4998)*('ORDEM GERAL 2022'!$G$5:$G$4998='ORDEM GERAL 2022'!$AQ$5)*('ORDEM GERAL 2022'!$C$5:$C$4998='ORDEM GERAL 2022'!AM6))</f>
        <v>0</v>
      </c>
      <c r="AG4" s="207">
        <f>SUMPRODUCT((MONTH('ORDEM GERAL 2022'!$B$5:$B$4998)='ORDEM GERAL 2022'!$AT$14)*('ORDEM GERAL 2022'!$W$5:$W$4998)*('ORDEM GERAL 2022'!$G$5:$G$4998='ORDEM GERAL 2022'!$AQ$5)*('ORDEM GERAL 2022'!$C$5:$C$4998='ORDEM GERAL 2022'!AM6))</f>
        <v>0</v>
      </c>
      <c r="AH4" s="207">
        <f>SUMPRODUCT((MONTH('ORDEM GERAL 2022'!$B$5:$B$4998)='ORDEM GERAL 2022'!$AT$15)*('ORDEM GERAL 2022'!$W$5:$W$4998)*('ORDEM GERAL 2022'!$G$5:$G$4998='ORDEM GERAL 2022'!$AQ$5)*('ORDEM GERAL 2022'!$C$5:$C$4998='ORDEM GERAL 2022'!AM6))</f>
        <v>0</v>
      </c>
      <c r="AI4" s="207">
        <f>SUMPRODUCT((MONTH('ORDEM GERAL 2022'!$B$5:$B$4998)='ORDEM GERAL 2022'!$AT$16)*('ORDEM GERAL 2022'!$W$5:$W$4998)*('ORDEM GERAL 2022'!$G$5:$G$4998='ORDEM GERAL 2022'!$AQ$5)*('ORDEM GERAL 2022'!$C$5:$C$4998='ORDEM GERAL 2022'!AM6))</f>
        <v>0</v>
      </c>
      <c r="AJ4" s="207">
        <f>SUM(Table_17[[#This Row],[Coluna1]:[Column13]])</f>
        <v>0</v>
      </c>
      <c r="AK4" s="202"/>
      <c r="AL4" s="66"/>
      <c r="AM4" s="66">
        <v>3</v>
      </c>
      <c r="AN4" s="66">
        <v>3</v>
      </c>
      <c r="AO4" s="69"/>
      <c r="AP4" s="69"/>
      <c r="AQ4" s="68"/>
      <c r="AR4" s="208" t="s">
        <v>122</v>
      </c>
      <c r="AS4" s="207">
        <f>SUMPRODUCT((MONTH('ORDEM GERAL 2022'!$B$5:$B$4998)='ORDEM GERAL 2022'!$AT$5)*('ORDEM GERAL 2022'!$W$5:$W$4998)*('ORDEM GERAL 2022'!$G$5:$G$4998='ORDEM GERAL 2022'!$AQ$6)*('ORDEM GERAL 2022'!$C$5:$C$4998='ORDEM GERAL 2022'!AM6))</f>
        <v>0</v>
      </c>
      <c r="AT4" s="207">
        <f>SUMPRODUCT((MONTH('ORDEM GERAL 2022'!$B$5:$B$4998)='ORDEM GERAL 2022'!$AT$6)*('ORDEM GERAL 2022'!$W$5:$W$4998)*('ORDEM GERAL 2022'!$G$5:$G$4998='ORDEM GERAL 2022'!$AQ$6)*('ORDEM GERAL 2022'!$C$5:$C$4998='ORDEM GERAL 2022'!AM6))</f>
        <v>0</v>
      </c>
      <c r="AU4" s="204">
        <f>SUMPRODUCT((MONTH('ORDEM GERAL 2022'!$B$5:$B$4998)='ORDEM GERAL 2022'!$AT$7)*('ORDEM GERAL 2022'!$W$5:$W$4998)*('ORDEM GERAL 2022'!$G$5:$G$4998='ORDEM GERAL 2022'!$AQ$6)*('ORDEM GERAL 2022'!$C$5:$C$4998='ORDEM GERAL 2022'!AM6))</f>
        <v>0</v>
      </c>
      <c r="AV4" s="207">
        <f>SUMPRODUCT((MONTH('ORDEM GERAL 2022'!$B$5:$B$4998)='ORDEM GERAL 2022'!$AT$8)*('ORDEM GERAL 2022'!$W$5:$W$4998)*('ORDEM GERAL 2022'!$G$5:$G$4998='ORDEM GERAL 2022'!$AQ$6)*('ORDEM GERAL 2022'!$C$5:$C$4998='ORDEM GERAL 2022'!AM6))</f>
        <v>0</v>
      </c>
      <c r="AW4" s="204">
        <f>SUMPRODUCT((MONTH('ORDEM GERAL 2022'!$B$5:$B$4998)='ORDEM GERAL 2022'!$AT$9)*('ORDEM GERAL 2022'!$W$5:$W$4998)*('ORDEM GERAL 2022'!$G$5:$G$4998='ORDEM GERAL 2022'!$AQ$6)*('ORDEM GERAL 2022'!$C$5:$C$4998='ORDEM GERAL 2022'!AM6))</f>
        <v>0</v>
      </c>
      <c r="AX4" s="204">
        <f>SUMPRODUCT((MONTH('ORDEM GERAL 2022'!$B$5:$B$4998)='ORDEM GERAL 2022'!$AT$10)*('ORDEM GERAL 2022'!$W$5:$W$4998)*('ORDEM GERAL 2022'!$G$5:$G$4998='ORDEM GERAL 2022'!$AQ$6)*('ORDEM GERAL 2022'!$C$5:$C$4998='ORDEM GERAL 2022'!AM6))</f>
        <v>0</v>
      </c>
      <c r="AY4" s="204">
        <f>SUMPRODUCT((MONTH('ORDEM GERAL 2022'!$B$5:$B$4998)='ORDEM GERAL 2022'!$AT$11)*('ORDEM GERAL 2022'!$W$5:$W$4998)*('ORDEM GERAL 2022'!$G$5:$G$4998='ORDEM GERAL 2022'!$AQ$6)*('ORDEM GERAL 2022'!$C$5:$C$4998='ORDEM GERAL 2022'!AM6))</f>
        <v>0</v>
      </c>
      <c r="AZ4" s="204">
        <f>SUMPRODUCT((MONTH('ORDEM GERAL 2022'!$B$5:$B$4998)='ORDEM GERAL 2022'!$AT$12)*('ORDEM GERAL 2022'!$W$5:$W$4998)*('ORDEM GERAL 2022'!$G$5:$G$4998='ORDEM GERAL 2022'!$AQ$6)*('ORDEM GERAL 2022'!$C$5:$C$4998='ORDEM GERAL 2022'!AM6))</f>
        <v>0</v>
      </c>
      <c r="BA4" s="204">
        <f>SUMPRODUCT((MONTH('ORDEM GERAL 2022'!$B$5:$B$4998)='ORDEM GERAL 2022'!$AT$13)*('ORDEM GERAL 2022'!$W$5:$W$4998)*('ORDEM GERAL 2022'!$G$5:$G$4998='ORDEM GERAL 2022'!$AQ$6)*('ORDEM GERAL 2022'!$C$5:$C$4998='ORDEM GERAL 2022'!AM6))</f>
        <v>0</v>
      </c>
      <c r="BB4" s="207">
        <f>SUMPRODUCT((MONTH('ORDEM GERAL 2022'!$B$5:$B$4998)='ORDEM GERAL 2022'!$AT$14)*('ORDEM GERAL 2022'!$W$5:$W$4998)*('ORDEM GERAL 2022'!$G$5:$G$4998='ORDEM GERAL 2022'!$AQ$6)*('ORDEM GERAL 2022'!$C$5:$C$4998='ORDEM GERAL 2022'!AM6))</f>
        <v>0</v>
      </c>
      <c r="BC4" s="204">
        <f>SUMPRODUCT((MONTH('ORDEM GERAL 2022'!$B$5:$B$4998)='ORDEM GERAL 2022'!$AT$15)*('ORDEM GERAL 2022'!$W$5:$W$4998)*('ORDEM GERAL 2022'!$G$5:$G$4998='ORDEM GERAL 2022'!$AQ$6)*('ORDEM GERAL 2022'!$C$5:$C$4998='ORDEM GERAL 2022'!AM6))</f>
        <v>0</v>
      </c>
      <c r="BD4" s="204">
        <f>SUMPRODUCT((MONTH('ORDEM GERAL 2022'!$B$5:$B$4998)='ORDEM GERAL 2022'!$AT$16)*('ORDEM GERAL 2022'!$W$5:$W$4998)*('ORDEM GERAL 2022'!$G$5:$G$4998='ORDEM GERAL 2022'!$AQ$6)*('ORDEM GERAL 2022'!$C$5:$C$4998='ORDEM GERAL 2022'!AM6))</f>
        <v>0</v>
      </c>
      <c r="BE4" s="204">
        <f>SUM(Table_17[[#This Row],[Column21]:[Column32]])</f>
        <v>0</v>
      </c>
      <c r="BF4" s="202"/>
      <c r="BG4" s="66"/>
      <c r="BH4" s="66"/>
      <c r="BI4" s="66"/>
      <c r="BJ4" s="68"/>
      <c r="BK4" s="208" t="s">
        <v>122</v>
      </c>
      <c r="BL4" s="204">
        <f>SUMPRODUCT((MONTH('ORDEM GERAL 2022'!$B$5:$B$4998)='ORDEM GERAL 2022'!$AT$5)*('ORDEM GERAL 2022'!$W$5:$W$4998)*('ORDEM GERAL 2022'!$G$5:$G$4998='ORDEM GERAL 2022'!$AQ$8)*('ORDEM GERAL 2022'!$C$5:$C$4998='ORDEM GERAL 2022'!AM6))</f>
        <v>0</v>
      </c>
      <c r="BM4" s="204">
        <f>SUMPRODUCT((MONTH('ORDEM GERAL 2022'!$B$5:$B$4998)='ORDEM GERAL 2022'!$AT$6)*('ORDEM GERAL 2022'!$W$5:$W$4998)*('ORDEM GERAL 2022'!$G$5:$G$4998='ORDEM GERAL 2022'!$AQ$8)*('ORDEM GERAL 2022'!$C$5:$C$4998='ORDEM GERAL 2022'!AM6))</f>
        <v>0</v>
      </c>
      <c r="BN4" s="204">
        <f>SUMPRODUCT((MONTH('ORDEM GERAL 2022'!$B$5:$B$4998)='ORDEM GERAL 2022'!$AT$7)*('ORDEM GERAL 2022'!$W$5:$W$4998)*('ORDEM GERAL 2022'!$G$5:$G$4998='ORDEM GERAL 2022'!$AQ$8)*('ORDEM GERAL 2022'!$C$5:$C$4998='ORDEM GERAL 2022'!AM6))</f>
        <v>0</v>
      </c>
      <c r="BO4" s="204">
        <f>SUMPRODUCT((MONTH('ORDEM GERAL 2022'!$B$5:$B$4998)='ORDEM GERAL 2022'!$AT$8)*('ORDEM GERAL 2022'!$W$5:$W$4998)*('ORDEM GERAL 2022'!$G$5:$G$4998='ORDEM GERAL 2022'!$AQ$8)*('ORDEM GERAL 2022'!$C$5:$C$4998='ORDEM GERAL 2022'!AM6))</f>
        <v>0</v>
      </c>
      <c r="BP4" s="204">
        <f>SUMPRODUCT((MONTH('ORDEM GERAL 2022'!$B$5:$B$4998)='ORDEM GERAL 2022'!$AT$9)*('ORDEM GERAL 2022'!$W$5:$W$4998)*('ORDEM GERAL 2022'!$G$5:$G$4998='ORDEM GERAL 2022'!$AQ$8)*('ORDEM GERAL 2022'!$C$5:$C$4998='ORDEM GERAL 2022'!AM6))</f>
        <v>0</v>
      </c>
      <c r="BQ4" s="204">
        <f>SUMPRODUCT((MONTH('ORDEM GERAL 2022'!$B$5:$B$4998)='ORDEM GERAL 2022'!$AT$10)*('ORDEM GERAL 2022'!$W$5:$W$4998)*('ORDEM GERAL 2022'!$G$5:$G$4998='ORDEM GERAL 2022'!$AQ$8)*('ORDEM GERAL 2022'!$C$5:$C$4998='ORDEM GERAL 2022'!AM6))</f>
        <v>0</v>
      </c>
      <c r="BR4" s="204">
        <f>SUMPRODUCT((MONTH('ORDEM GERAL 2022'!$B$5:$B$4998)='ORDEM GERAL 2022'!$AT$11)*('ORDEM GERAL 2022'!$W$5:$W$4998)*('ORDEM GERAL 2022'!$G$5:$G$4998='ORDEM GERAL 2022'!$AQ$8)*('ORDEM GERAL 2022'!$C$5:$C$4998='ORDEM GERAL 2022'!AM6))</f>
        <v>0</v>
      </c>
      <c r="BS4" s="204">
        <f>SUMPRODUCT((MONTH('ORDEM GERAL 2022'!$B$5:$B$4998)='ORDEM GERAL 2022'!$AT$12)*('ORDEM GERAL 2022'!$W$5:$W$4998)*('ORDEM GERAL 2022'!$G$5:$G$4998='ORDEM GERAL 2022'!$AQ$8)*('ORDEM GERAL 2022'!$C$5:$C$4998='ORDEM GERAL 2022'!AM6))</f>
        <v>0</v>
      </c>
      <c r="BT4" s="204">
        <f>SUMPRODUCT((MONTH('ORDEM GERAL 2022'!$B$5:$B$4998)='ORDEM GERAL 2022'!$AT$13)*('ORDEM GERAL 2022'!$W$5:$W$4998)*('ORDEM GERAL 2022'!$G$5:$G$4998='ORDEM GERAL 2022'!$AQ$8)*('ORDEM GERAL 2022'!$C$5:$C$4998='ORDEM GERAL 2022'!AM6))</f>
        <v>0</v>
      </c>
      <c r="BU4" s="204">
        <f>SUMPRODUCT((MONTH('ORDEM GERAL 2022'!$B$5:$B$4998)='ORDEM GERAL 2022'!$AT$14)*('ORDEM GERAL 2022'!$W$5:$W$4998)*('ORDEM GERAL 2022'!$G$5:$G$4998='ORDEM GERAL 2022'!$AQ$8)*('ORDEM GERAL 2022'!$C$5:$C$4998='ORDEM GERAL 2022'!AM6))</f>
        <v>0</v>
      </c>
      <c r="BV4" s="204">
        <f>SUMPRODUCT((MONTH('ORDEM GERAL 2022'!$B$5:$B$4998)='ORDEM GERAL 2022'!$AT$15)*('ORDEM GERAL 2022'!$W$5:$W$4998)*('ORDEM GERAL 2022'!$G$5:$G$4998='ORDEM GERAL 2022'!$AQ$8)*('ORDEM GERAL 2022'!$C$5:$C$4998='ORDEM GERAL 2022'!AM6))</f>
        <v>0</v>
      </c>
      <c r="BW4" s="204">
        <f>SUMPRODUCT((MONTH('ORDEM GERAL 2022'!$B$5:$B$4998)='ORDEM GERAL 2022'!$AT$16)*('ORDEM GERAL 2022'!$W$5:$W$4998)*('ORDEM GERAL 2022'!$G$5:$G$4998='ORDEM GERAL 2022'!$AQ$8)*('ORDEM GERAL 2022'!$C$5:$C$4998='ORDEM GERAL 2022'!AM6))</f>
        <v>0</v>
      </c>
      <c r="BX4" s="87">
        <f>SUM(Table_17[[#This Row],[Column40]:[Column51]])</f>
        <v>0</v>
      </c>
      <c r="BY4" s="66"/>
      <c r="BZ4" s="66"/>
      <c r="CA4" s="69"/>
      <c r="CB4" s="70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</row>
    <row r="5" spans="1:94" ht="15.75" thickBot="1">
      <c r="A5" s="71" t="s">
        <v>123</v>
      </c>
      <c r="B5" s="57" t="str">
        <f>IF(SUMPRODUCT((TEXT('ORDEM GERAL 2022'!$B$5:$B$4998,"mmm")=DADOS!B$2)*('ORDEM GERAL 2022'!$C$5:$C$4998=DADOS!$A5)*('ORDEM GERAL 2022'!$A$5:$A$4998&gt;0)*('ORDEM GERAL 2022'!$W$5:$W$4998))=0,"",SUMPRODUCT((TEXT('ORDEM GERAL 2022'!$B$5:$B$4998,"mmm")=DADOS!B$2)*('ORDEM GERAL 2022'!$C$5:$C$4998=DADOS!$A5)*('ORDEM GERAL 2022'!$A$5:$A$4998&gt;0)*('ORDEM GERAL 2022'!$W$5:$W$4998)))</f>
        <v/>
      </c>
      <c r="C5" s="57" t="str">
        <f>IF(SUMPRODUCT((TEXT('ORDEM GERAL 2022'!$B$5:$B$4998,"mmm")=DADOS!C$2)*('ORDEM GERAL 2022'!$C$5:$C$4998=DADOS!$A5)*('ORDEM GERAL 2022'!$A$5:$A$4998&gt;0)*('ORDEM GERAL 2022'!$W$5:$W$4998))=0,"",SUMPRODUCT((TEXT('ORDEM GERAL 2022'!$B$5:$B$4998,"mmm")=DADOS!C$2)*('ORDEM GERAL 2022'!$C$5:$C$4998=DADOS!$A5)*('ORDEM GERAL 2022'!$A$5:$A$4998&gt;0)*('ORDEM GERAL 2022'!$W$5:$W$4998)))</f>
        <v/>
      </c>
      <c r="D5" s="57" t="str">
        <f>IF(SUMPRODUCT((TEXT('ORDEM GERAL 2022'!$B$5:$B$4998,"mmm")=DADOS!D$2)*('ORDEM GERAL 2022'!$C$5:$C$4998=DADOS!$A5)*('ORDEM GERAL 2022'!$A$5:$A$4998&gt;0)*('ORDEM GERAL 2022'!$W$5:$W$4998))=0,"",SUMPRODUCT((TEXT('ORDEM GERAL 2022'!$B$5:$B$4998,"mmm")=DADOS!D$2)*('ORDEM GERAL 2022'!$C$5:$C$4998=DADOS!$A5)*('ORDEM GERAL 2022'!$A$5:$A$4998&gt;0)*('ORDEM GERAL 2022'!$W$5:$W$4998)))</f>
        <v/>
      </c>
      <c r="E5" s="57" t="str">
        <f>IF(SUMPRODUCT((TEXT('ORDEM GERAL 2022'!$B$5:$B$4998,"mmm")=DADOS!E$2)*('ORDEM GERAL 2022'!$C$5:$C$4998=DADOS!$A5)*('ORDEM GERAL 2022'!$A$5:$A$4998&gt;0)*('ORDEM GERAL 2022'!$W$5:$W$4998))=0,"",SUMPRODUCT((TEXT('ORDEM GERAL 2022'!$B$5:$B$4998,"mmm")=DADOS!E$2)*('ORDEM GERAL 2022'!$C$5:$C$4998=DADOS!$A5)*('ORDEM GERAL 2022'!$A$5:$A$4998&gt;0)*('ORDEM GERAL 2022'!$W$5:$W$4998)))</f>
        <v/>
      </c>
      <c r="F5" s="57" t="str">
        <f>IF(SUMPRODUCT((TEXT('ORDEM GERAL 2022'!$B$5:$B$4998,"mmm")=DADOS!F$2)*('ORDEM GERAL 2022'!$C$5:$C$4998=DADOS!$A5)*('ORDEM GERAL 2022'!$A$5:$A$4998&gt;0)*('ORDEM GERAL 2022'!$W$5:$W$4998))=0,"",SUMPRODUCT((TEXT('ORDEM GERAL 2022'!$B$5:$B$4998,"mmm")=DADOS!F$2)*('ORDEM GERAL 2022'!$C$5:$C$4998=DADOS!$A5)*('ORDEM GERAL 2022'!$A$5:$A$4998&gt;0)*('ORDEM GERAL 2022'!$W$5:$W$4998)))</f>
        <v/>
      </c>
      <c r="G5" s="57" t="str">
        <f>IF(SUMPRODUCT((TEXT('ORDEM GERAL 2022'!$B$5:$B$4998,"mmm")=DADOS!G$2)*('ORDEM GERAL 2022'!$C$5:$C$4998=DADOS!$A5)*('ORDEM GERAL 2022'!$A$5:$A$4998&gt;0)*('ORDEM GERAL 2022'!$W$5:$W$4998))=0,"",SUMPRODUCT((TEXT('ORDEM GERAL 2022'!$B$5:$B$4998,"mmm")=DADOS!G$2)*('ORDEM GERAL 2022'!$C$5:$C$4998=DADOS!$A5)*('ORDEM GERAL 2022'!$A$5:$A$4998&gt;0)*('ORDEM GERAL 2022'!$W$5:$W$4998)))</f>
        <v/>
      </c>
      <c r="H5" s="57" t="str">
        <f>IF(SUMPRODUCT((TEXT('ORDEM GERAL 2022'!$B$5:$B$4998,"mmm")=DADOS!H$2)*('ORDEM GERAL 2022'!$C$5:$C$4998=DADOS!$A5)*('ORDEM GERAL 2022'!$A$5:$A$4998&gt;0)*('ORDEM GERAL 2022'!$W$5:$W$4998))=0,"",SUMPRODUCT((TEXT('ORDEM GERAL 2022'!$B$5:$B$4998,"mmm")=DADOS!H$2)*('ORDEM GERAL 2022'!$C$5:$C$4998=DADOS!$A5)*('ORDEM GERAL 2022'!$A$5:$A$4998&gt;0)*('ORDEM GERAL 2022'!$W$5:$W$4998)))</f>
        <v/>
      </c>
      <c r="I5" s="57" t="str">
        <f>IF(SUMPRODUCT((TEXT('ORDEM GERAL 2022'!$B$5:$B$4998,"mmm")=DADOS!I$2)*('ORDEM GERAL 2022'!$C$5:$C$4998=DADOS!$A5)*('ORDEM GERAL 2022'!$A$5:$A$4998&gt;0)*('ORDEM GERAL 2022'!$W$5:$W$4998))=0,"",SUMPRODUCT((TEXT('ORDEM GERAL 2022'!$B$5:$B$4998,"mmm")=DADOS!I$2)*('ORDEM GERAL 2022'!$C$5:$C$4998=DADOS!$A5)*('ORDEM GERAL 2022'!$A$5:$A$4998&gt;0)*('ORDEM GERAL 2022'!$W$5:$W$4998)))</f>
        <v/>
      </c>
      <c r="J5" s="57" t="str">
        <f>IF(SUMPRODUCT((TEXT('ORDEM GERAL 2022'!$B$5:$B$4998,"mmm")=DADOS!J$2)*('ORDEM GERAL 2022'!$C$5:$C$4998=DADOS!$A5)*('ORDEM GERAL 2022'!$A$5:$A$4998&gt;0)*('ORDEM GERAL 2022'!$W$5:$W$4998))=0,"",SUMPRODUCT((TEXT('ORDEM GERAL 2022'!$B$5:$B$4998,"mmm")=DADOS!J$2)*('ORDEM GERAL 2022'!$C$5:$C$4998=DADOS!$A5)*('ORDEM GERAL 2022'!$A$5:$A$4998&gt;0)*('ORDEM GERAL 2022'!$W$5:$W$4998)))</f>
        <v/>
      </c>
      <c r="K5" s="57">
        <f>IF(SUMPRODUCT((TEXT('ORDEM GERAL 2022'!$B$5:$B$4998,"mmm")=DADOS!K$2)*('ORDEM GERAL 2022'!$C$5:$C$4998=DADOS!$A5)*('ORDEM GERAL 2022'!$A$5:$A$4998&gt;0)*('ORDEM GERAL 2022'!$W$5:$W$4998))=0,"",SUMPRODUCT((TEXT('ORDEM GERAL 2022'!$B$5:$B$4998,"mmm")=DADOS!K$2)*('ORDEM GERAL 2022'!$C$5:$C$4998=DADOS!$A5)*('ORDEM GERAL 2022'!$A$5:$A$4998&gt;0)*('ORDEM GERAL 2022'!$W$5:$W$4998)))</f>
        <v>0.14583333333575865</v>
      </c>
      <c r="L5" s="57" t="str">
        <f>IF(SUMPRODUCT((TEXT('ORDEM GERAL 2022'!$B$5:$B$4998,"mmm")=DADOS!L$2)*('ORDEM GERAL 2022'!$C$5:$C$4998=DADOS!$A5)*('ORDEM GERAL 2022'!$A$5:$A$4998&gt;0)*('ORDEM GERAL 2022'!$W$5:$W$4998))=0,"",SUMPRODUCT((TEXT('ORDEM GERAL 2022'!$B$5:$B$4998,"mmm")=DADOS!L$2)*('ORDEM GERAL 2022'!$C$5:$C$4998=DADOS!$A5)*('ORDEM GERAL 2022'!$A$5:$A$4998&gt;0)*('ORDEM GERAL 2022'!$W$5:$W$4998)))</f>
        <v/>
      </c>
      <c r="M5" s="57" t="str">
        <f>IF(SUMPRODUCT((TEXT('ORDEM GERAL 2022'!$B$5:$B$4998,"mmm")=DADOS!M$2)*('ORDEM GERAL 2022'!$C$5:$C$4998=DADOS!$A5)*('ORDEM GERAL 2022'!$A$5:$A$4998&gt;0)*('ORDEM GERAL 2022'!$W$5:$W$4998))=0,"",SUMPRODUCT((TEXT('ORDEM GERAL 2022'!$B$5:$B$4998,"mmm")=DADOS!M$2)*('ORDEM GERAL 2022'!$C$5:$C$4998=DADOS!$A5)*('ORDEM GERAL 2022'!$A$5:$A$4998&gt;0)*('ORDEM GERAL 2022'!$W$5:$W$4998)))</f>
        <v/>
      </c>
      <c r="N5" s="57">
        <f t="shared" si="0"/>
        <v>0.14583333333575865</v>
      </c>
      <c r="O5" s="66" t="str">
        <f>IF(COUNTIFS('ORDEM GERAL 2022'!$C:$C,DADOS!$A5,'ORDEM GERAL 2022'!$AJ:$AJ,"CONSERTO")=0,"",(COUNTIFS('ORDEM GERAL 2022'!$C:$C,DADOS!$A5,'ORDEM GERAL 2022'!$AJ:$AJ,"CONSERTO")))</f>
        <v/>
      </c>
      <c r="P5" s="66">
        <f>IF(COUNTIFS('ORDEM GERAL 2022'!$C:$C,DADOS!$A5,'ORDEM GERAL 2022'!$AJ:$AJ,"QUEBRA")=0,"",COUNTIFS('ORDEM GERAL 2022'!$C:$C,DADOS!$A5,'ORDEM GERAL 2022'!$AJ:$AJ,"QUEBRA"))</f>
        <v>1</v>
      </c>
      <c r="Q5" s="66" t="str">
        <f>IF(COUNTIFS('ORDEM GERAL 2022'!$C:$C,DADOS!$A5,'ORDEM GERAL 2022'!$AJ:$AJ,"TROCA")=0,"",COUNTIFS('ORDEM GERAL 2022'!$C:$C,DADOS!$A5,'ORDEM GERAL 2022'!$AJ:$AJ,"TROCA"))</f>
        <v/>
      </c>
      <c r="R5" s="66">
        <f>IF(COUNTIFS('ORDEM GERAL 2022'!$C:$C,DADOS!$A5,'ORDEM GERAL 2022'!A:A,"&gt;0")=0,"",COUNTIFS('ORDEM GERAL 2022'!$C:$C,DADOS!$A5,'ORDEM GERAL 2022'!A:A,"&gt;0"))</f>
        <v>1</v>
      </c>
      <c r="S5" s="194" t="str">
        <f t="shared" si="1"/>
        <v>IMP-30.02</v>
      </c>
      <c r="T5" s="196">
        <f t="shared" si="2"/>
        <v>4.1666666671517305E-2</v>
      </c>
      <c r="U5" s="67">
        <f t="shared" si="3"/>
        <v>0.14579861111353642</v>
      </c>
      <c r="V5" s="10"/>
      <c r="W5" s="209" t="s">
        <v>123</v>
      </c>
      <c r="X5" s="207">
        <f>SUMPRODUCT((MONTH('ORDEM GERAL 2022'!$B$5:$B$4998)='ORDEM GERAL 2022'!$AT$5)*('ORDEM GERAL 2022'!$W$5:$W$4998)*('ORDEM GERAL 2022'!$G$5:$G$4998='ORDEM GERAL 2022'!$AQ$5)*('ORDEM GERAL 2022'!$C$5:$C$4998='ORDEM GERAL 2022'!AM7))</f>
        <v>0</v>
      </c>
      <c r="Y5" s="207">
        <f>SUMPRODUCT((MONTH('ORDEM GERAL 2022'!$B$5:$B$4998)='ORDEM GERAL 2022'!$AT$6)*('ORDEM GERAL 2022'!$W$5:$W$4998)*('ORDEM GERAL 2022'!$G$5:$G$4998='ORDEM GERAL 2022'!$AQ$5)*('ORDEM GERAL 2022'!$C$5:$C$4998='ORDEM GERAL 2022'!AM7))</f>
        <v>0</v>
      </c>
      <c r="Z5" s="207">
        <f>SUMPRODUCT((MONTH('ORDEM GERAL 2022'!$B$5:$B$4998)='ORDEM GERAL 2022'!$AT$7)*('ORDEM GERAL 2022'!$W$5:$W$4998)*('ORDEM GERAL 2022'!$G$5:$G$4998='ORDEM GERAL 2022'!$AQ$5)*('ORDEM GERAL 2022'!$C$5:$C$4998='ORDEM GERAL 2022'!AM7))</f>
        <v>0</v>
      </c>
      <c r="AA5" s="207">
        <f>SUMPRODUCT((MONTH('ORDEM GERAL 2022'!$B$5:$B$4998)='ORDEM GERAL 2022'!$AT$8)*('ORDEM GERAL 2022'!$W$5:$W$4998)*('ORDEM GERAL 2022'!$G$5:$G$4998='ORDEM GERAL 2022'!$AQ$5)*('ORDEM GERAL 2022'!$C$5:$C$4998='ORDEM GERAL 2022'!AM7))</f>
        <v>0</v>
      </c>
      <c r="AB5" s="207">
        <f>SUMPRODUCT((MONTH('ORDEM GERAL 2022'!$B$5:$B$4998)='ORDEM GERAL 2022'!$AT$9)*('ORDEM GERAL 2022'!$W$5:$W$4998)*('ORDEM GERAL 2022'!$G$5:$G$4998='ORDEM GERAL 2022'!$AQ$5)*('ORDEM GERAL 2022'!$C$5:$C$4998='ORDEM GERAL 2022'!AM7))</f>
        <v>0</v>
      </c>
      <c r="AC5" s="207">
        <f>SUMPRODUCT((MONTH('ORDEM GERAL 2022'!$B$5:$B$4998)='ORDEM GERAL 2022'!$AT$10)*('ORDEM GERAL 2022'!$W$5:$W$4998)*('ORDEM GERAL 2022'!$G$5:$G$4998='ORDEM GERAL 2022'!$AQ$5)*('ORDEM GERAL 2022'!$C$5:$C$4998='ORDEM GERAL 2022'!AM7))</f>
        <v>0</v>
      </c>
      <c r="AD5" s="207">
        <f>SUMPRODUCT((MONTH('ORDEM GERAL 2022'!$B$5:$B$4998)='ORDEM GERAL 2022'!$AT$11)*('ORDEM GERAL 2022'!$W$5:$W$4998)*('ORDEM GERAL 2022'!$G$5:$G$4998='ORDEM GERAL 2022'!$AQ$5)*('ORDEM GERAL 2022'!$C$5:$C$4998='ORDEM GERAL 2022'!AM7))</f>
        <v>0</v>
      </c>
      <c r="AE5" s="207">
        <f>SUMPRODUCT((MONTH('ORDEM GERAL 2022'!$B$5:$B$4998)='ORDEM GERAL 2022'!$AT$12)*('ORDEM GERAL 2022'!$W$5:$W$4998)*('ORDEM GERAL 2022'!$G$5:$G$4998='ORDEM GERAL 2022'!$AQ$5)*('ORDEM GERAL 2022'!$C$5:$C$4998='ORDEM GERAL 2022'!AM7))</f>
        <v>0</v>
      </c>
      <c r="AF5" s="207">
        <f>SUMPRODUCT((MONTH('ORDEM GERAL 2022'!$B$5:$B$4998)='ORDEM GERAL 2022'!$AT$13)*('ORDEM GERAL 2022'!$W$5:$W$4998)*('ORDEM GERAL 2022'!$G$5:$G$4998='ORDEM GERAL 2022'!$AQ$5)*('ORDEM GERAL 2022'!$C$5:$C$4998='ORDEM GERAL 2022'!AM7))</f>
        <v>0</v>
      </c>
      <c r="AG5" s="207">
        <f>SUMPRODUCT((MONTH('ORDEM GERAL 2022'!$B$5:$B$4998)='ORDEM GERAL 2022'!$AT$14)*('ORDEM GERAL 2022'!$W$5:$W$4998)*('ORDEM GERAL 2022'!$G$5:$G$4998='ORDEM GERAL 2022'!$AQ$5)*('ORDEM GERAL 2022'!$C$5:$C$4998='ORDEM GERAL 2022'!AM7))</f>
        <v>0</v>
      </c>
      <c r="AH5" s="207">
        <f>SUMPRODUCT((MONTH('ORDEM GERAL 2022'!$B$5:$B$4998)='ORDEM GERAL 2022'!$AT$15)*('ORDEM GERAL 2022'!$W$5:$W$4998)*('ORDEM GERAL 2022'!$G$5:$G$4998='ORDEM GERAL 2022'!$AQ$5)*('ORDEM GERAL 2022'!$C$5:$C$4998='ORDEM GERAL 2022'!AM7))</f>
        <v>0</v>
      </c>
      <c r="AI5" s="207">
        <f>SUMPRODUCT((MONTH('ORDEM GERAL 2022'!$B$5:$B$4998)='ORDEM GERAL 2022'!$AT$16)*('ORDEM GERAL 2022'!$W$5:$W$4998)*('ORDEM GERAL 2022'!$G$5:$G$4998='ORDEM GERAL 2022'!$AQ$5)*('ORDEM GERAL 2022'!$C$5:$C$4998='ORDEM GERAL 2022'!AM7))</f>
        <v>0</v>
      </c>
      <c r="AJ5" s="204">
        <f>SUM(Table_17[[#This Row],[Coluna1]:[Column13]])</f>
        <v>0</v>
      </c>
      <c r="AK5" s="202"/>
      <c r="AL5" s="66"/>
      <c r="AM5" s="66">
        <v>2</v>
      </c>
      <c r="AN5" s="66">
        <v>2</v>
      </c>
      <c r="AO5" s="69"/>
      <c r="AP5" s="69"/>
      <c r="AQ5" s="68"/>
      <c r="AR5" s="209" t="s">
        <v>123</v>
      </c>
      <c r="AS5" s="207">
        <f>SUMPRODUCT((MONTH('ORDEM GERAL 2022'!$B$5:$B$4998)='ORDEM GERAL 2022'!$AT$5)*('ORDEM GERAL 2022'!$W$5:$W$4998)*('ORDEM GERAL 2022'!$G$5:$G$4998='ORDEM GERAL 2022'!$AQ$6)*('ORDEM GERAL 2022'!$C$5:$C$4998='ORDEM GERAL 2022'!AM7))</f>
        <v>0</v>
      </c>
      <c r="AT5" s="207">
        <f>SUMPRODUCT((MONTH('ORDEM GERAL 2022'!$B$5:$B$4998)='ORDEM GERAL 2022'!$AT$6)*('ORDEM GERAL 2022'!$W$5:$W$4998)*('ORDEM GERAL 2022'!$G$5:$G$4998='ORDEM GERAL 2022'!$AQ$6)*('ORDEM GERAL 2022'!$C$5:$C$4998='ORDEM GERAL 2022'!AM7))</f>
        <v>0</v>
      </c>
      <c r="AU5" s="204">
        <f>SUMPRODUCT((MONTH('ORDEM GERAL 2022'!$B$5:$B$4998)='ORDEM GERAL 2022'!$AT$7)*('ORDEM GERAL 2022'!$W$5:$W$4998)*('ORDEM GERAL 2022'!$G$5:$G$4998='ORDEM GERAL 2022'!$AQ$6)*('ORDEM GERAL 2022'!$C$5:$C$4998='ORDEM GERAL 2022'!AM7))</f>
        <v>0</v>
      </c>
      <c r="AV5" s="207">
        <f>SUMPRODUCT((MONTH('ORDEM GERAL 2022'!$B$5:$B$4998)='ORDEM GERAL 2022'!$AT$8)*('ORDEM GERAL 2022'!$W$5:$W$4998)*('ORDEM GERAL 2022'!$G$5:$G$4998='ORDEM GERAL 2022'!$AQ$6)*('ORDEM GERAL 2022'!$C$5:$C$4998='ORDEM GERAL 2022'!AM7))</f>
        <v>0</v>
      </c>
      <c r="AW5" s="204">
        <f>SUMPRODUCT((MONTH('ORDEM GERAL 2022'!$B$5:$B$4998)='ORDEM GERAL 2022'!$AT$9)*('ORDEM GERAL 2022'!$W$5:$W$4998)*('ORDEM GERAL 2022'!$G$5:$G$4998='ORDEM GERAL 2022'!$AQ$6)*('ORDEM GERAL 2022'!$C$5:$C$4998='ORDEM GERAL 2022'!AM7))</f>
        <v>0</v>
      </c>
      <c r="AX5" s="204">
        <f>SUMPRODUCT((MONTH('ORDEM GERAL 2022'!$B$5:$B$4998)='ORDEM GERAL 2022'!$AT$10)*('ORDEM GERAL 2022'!$W$5:$W$4998)*('ORDEM GERAL 2022'!$G$5:$G$4998='ORDEM GERAL 2022'!$AQ$6)*('ORDEM GERAL 2022'!$C$5:$C$4998='ORDEM GERAL 2022'!AM7))</f>
        <v>0</v>
      </c>
      <c r="AY5" s="204">
        <f>SUMPRODUCT((MONTH('ORDEM GERAL 2022'!$B$5:$B$4998)='ORDEM GERAL 2022'!$AT$11)*('ORDEM GERAL 2022'!$W$5:$W$4998)*('ORDEM GERAL 2022'!$G$5:$G$4998='ORDEM GERAL 2022'!$AQ$6)*('ORDEM GERAL 2022'!$C$5:$C$4998='ORDEM GERAL 2022'!AM7))</f>
        <v>0</v>
      </c>
      <c r="AZ5" s="204">
        <f>SUMPRODUCT((MONTH('ORDEM GERAL 2022'!$B$5:$B$4998)='ORDEM GERAL 2022'!$AT$12)*('ORDEM GERAL 2022'!$W$5:$W$4998)*('ORDEM GERAL 2022'!$G$5:$G$4998='ORDEM GERAL 2022'!$AQ$6)*('ORDEM GERAL 2022'!$C$5:$C$4998='ORDEM GERAL 2022'!AM7))</f>
        <v>0</v>
      </c>
      <c r="BA5" s="204">
        <f>SUMPRODUCT((MONTH('ORDEM GERAL 2022'!$B$5:$B$4998)='ORDEM GERAL 2022'!$AT$13)*('ORDEM GERAL 2022'!$W$5:$W$4998)*('ORDEM GERAL 2022'!$G$5:$G$4998='ORDEM GERAL 2022'!$AQ$6)*('ORDEM GERAL 2022'!$C$5:$C$4998='ORDEM GERAL 2022'!AM7))</f>
        <v>0</v>
      </c>
      <c r="BB5" s="207">
        <f>SUMPRODUCT((MONTH('ORDEM GERAL 2022'!$B$5:$B$4998)='ORDEM GERAL 2022'!$AT$14)*('ORDEM GERAL 2022'!$W$5:$W$4998)*('ORDEM GERAL 2022'!$G$5:$G$4998='ORDEM GERAL 2022'!$AQ$6)*('ORDEM GERAL 2022'!$C$5:$C$4998='ORDEM GERAL 2022'!AM7))</f>
        <v>0.14583333333575865</v>
      </c>
      <c r="BC5" s="204">
        <f>SUMPRODUCT((MONTH('ORDEM GERAL 2022'!$B$5:$B$4998)='ORDEM GERAL 2022'!$AT$15)*('ORDEM GERAL 2022'!$W$5:$W$4998)*('ORDEM GERAL 2022'!$G$5:$G$4998='ORDEM GERAL 2022'!$AQ$6)*('ORDEM GERAL 2022'!$C$5:$C$4998='ORDEM GERAL 2022'!AM7))</f>
        <v>0</v>
      </c>
      <c r="BD5" s="204">
        <f>SUMPRODUCT((MONTH('ORDEM GERAL 2022'!$B$5:$B$4998)='ORDEM GERAL 2022'!$AT$16)*('ORDEM GERAL 2022'!$W$5:$W$4998)*('ORDEM GERAL 2022'!$G$5:$G$4998='ORDEM GERAL 2022'!$AQ$6)*('ORDEM GERAL 2022'!$C$5:$C$4998='ORDEM GERAL 2022'!AM7))</f>
        <v>0</v>
      </c>
      <c r="BE5" s="204">
        <f>SUM(Table_17[[#This Row],[Column21]:[Column32]])</f>
        <v>0.14583333333575865</v>
      </c>
      <c r="BF5" s="202"/>
      <c r="BG5" s="66"/>
      <c r="BH5" s="66"/>
      <c r="BI5" s="66"/>
      <c r="BJ5" s="68"/>
      <c r="BK5" s="209" t="s">
        <v>123</v>
      </c>
      <c r="BL5" s="204">
        <f>SUMPRODUCT((MONTH('ORDEM GERAL 2022'!$B$5:$B$4998)='ORDEM GERAL 2022'!$AT$5)*('ORDEM GERAL 2022'!$W$5:$W$4998)*('ORDEM GERAL 2022'!$G$5:$G$4998='ORDEM GERAL 2022'!$AQ$8)*('ORDEM GERAL 2022'!$C$5:$C$4998='ORDEM GERAL 2022'!AM7))</f>
        <v>0</v>
      </c>
      <c r="BM5" s="204">
        <f>SUMPRODUCT((MONTH('ORDEM GERAL 2022'!$B$5:$B$4998)='ORDEM GERAL 2022'!$AT$6)*('ORDEM GERAL 2022'!$W$5:$W$4998)*('ORDEM GERAL 2022'!$G$5:$G$4998='ORDEM GERAL 2022'!$AQ$8)*('ORDEM GERAL 2022'!$C$5:$C$4998='ORDEM GERAL 2022'!AM7))</f>
        <v>0</v>
      </c>
      <c r="BN5" s="204">
        <f>SUMPRODUCT((MONTH('ORDEM GERAL 2022'!$B$5:$B$4998)='ORDEM GERAL 2022'!$AT$7)*('ORDEM GERAL 2022'!$W$5:$W$4998)*('ORDEM GERAL 2022'!$G$5:$G$4998='ORDEM GERAL 2022'!$AQ$8)*('ORDEM GERAL 2022'!$C$5:$C$4998='ORDEM GERAL 2022'!AM7))</f>
        <v>0</v>
      </c>
      <c r="BO5" s="204">
        <f>SUMPRODUCT((MONTH('ORDEM GERAL 2022'!$B$5:$B$4998)='ORDEM GERAL 2022'!$AT$8)*('ORDEM GERAL 2022'!$W$5:$W$4998)*('ORDEM GERAL 2022'!$G$5:$G$4998='ORDEM GERAL 2022'!$AQ$8)*('ORDEM GERAL 2022'!$C$5:$C$4998='ORDEM GERAL 2022'!AM7))</f>
        <v>0</v>
      </c>
      <c r="BP5" s="204">
        <f>SUMPRODUCT((MONTH('ORDEM GERAL 2022'!$B$5:$B$4998)='ORDEM GERAL 2022'!$AT$9)*('ORDEM GERAL 2022'!$W$5:$W$4998)*('ORDEM GERAL 2022'!$G$5:$G$4998='ORDEM GERAL 2022'!$AQ$8)*('ORDEM GERAL 2022'!$C$5:$C$4998='ORDEM GERAL 2022'!AM7))</f>
        <v>0</v>
      </c>
      <c r="BQ5" s="204">
        <f>SUMPRODUCT((MONTH('ORDEM GERAL 2022'!$B$5:$B$4998)='ORDEM GERAL 2022'!$AT$10)*('ORDEM GERAL 2022'!$W$5:$W$4998)*('ORDEM GERAL 2022'!$G$5:$G$4998='ORDEM GERAL 2022'!$AQ$8)*('ORDEM GERAL 2022'!$C$5:$C$4998='ORDEM GERAL 2022'!AM7))</f>
        <v>0</v>
      </c>
      <c r="BR5" s="204">
        <f>SUMPRODUCT((MONTH('ORDEM GERAL 2022'!$B$5:$B$4998)='ORDEM GERAL 2022'!$AT$11)*('ORDEM GERAL 2022'!$W$5:$W$4998)*('ORDEM GERAL 2022'!$G$5:$G$4998='ORDEM GERAL 2022'!$AQ$8)*('ORDEM GERAL 2022'!$C$5:$C$4998='ORDEM GERAL 2022'!AM7))</f>
        <v>0</v>
      </c>
      <c r="BS5" s="204">
        <f>SUMPRODUCT((MONTH('ORDEM GERAL 2022'!$B$5:$B$4998)='ORDEM GERAL 2022'!$AT$12)*('ORDEM GERAL 2022'!$W$5:$W$4998)*('ORDEM GERAL 2022'!$G$5:$G$4998='ORDEM GERAL 2022'!$AQ$8)*('ORDEM GERAL 2022'!$C$5:$C$4998='ORDEM GERAL 2022'!AM7))</f>
        <v>0</v>
      </c>
      <c r="BT5" s="204">
        <f>SUMPRODUCT((MONTH('ORDEM GERAL 2022'!$B$5:$B$4998)='ORDEM GERAL 2022'!$AT$13)*('ORDEM GERAL 2022'!$W$5:$W$4998)*('ORDEM GERAL 2022'!$G$5:$G$4998='ORDEM GERAL 2022'!$AQ$8)*('ORDEM GERAL 2022'!$C$5:$C$4998='ORDEM GERAL 2022'!AM7))</f>
        <v>0</v>
      </c>
      <c r="BU5" s="204">
        <f>SUMPRODUCT((MONTH('ORDEM GERAL 2022'!$B$5:$B$4998)='ORDEM GERAL 2022'!$AT$14)*('ORDEM GERAL 2022'!$W$5:$W$4998)*('ORDEM GERAL 2022'!$G$5:$G$4998='ORDEM GERAL 2022'!$AQ$8)*('ORDEM GERAL 2022'!$C$5:$C$4998='ORDEM GERAL 2022'!AM7))</f>
        <v>0</v>
      </c>
      <c r="BV5" s="204">
        <f>SUMPRODUCT((MONTH('ORDEM GERAL 2022'!$B$5:$B$4998)='ORDEM GERAL 2022'!$AT$15)*('ORDEM GERAL 2022'!$W$5:$W$4998)*('ORDEM GERAL 2022'!$G$5:$G$4998='ORDEM GERAL 2022'!$AQ$8)*('ORDEM GERAL 2022'!$C$5:$C$4998='ORDEM GERAL 2022'!AM7))</f>
        <v>0</v>
      </c>
      <c r="BW5" s="204">
        <f>SUMPRODUCT((MONTH('ORDEM GERAL 2022'!$B$5:$B$4998)='ORDEM GERAL 2022'!$AT$16)*('ORDEM GERAL 2022'!$W$5:$W$4998)*('ORDEM GERAL 2022'!$G$5:$G$4998='ORDEM GERAL 2022'!$AQ$8)*('ORDEM GERAL 2022'!$C$5:$C$4998='ORDEM GERAL 2022'!AM7))</f>
        <v>0</v>
      </c>
      <c r="BX5" s="87">
        <f>SUM(Table_17[[#This Row],[Column40]:[Column51]])</f>
        <v>0</v>
      </c>
      <c r="BY5" s="66"/>
      <c r="BZ5" s="66"/>
      <c r="CA5" s="69"/>
      <c r="CB5" s="70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</row>
    <row r="6" spans="1:94" ht="15.75" thickBot="1">
      <c r="A6" s="56" t="s">
        <v>118</v>
      </c>
      <c r="B6" s="57" t="str">
        <f>IF(SUMPRODUCT((TEXT('ORDEM GERAL 2022'!$B$5:$B$4998,"mmm")=DADOS!B$2)*('ORDEM GERAL 2022'!$C$5:$C$4998=DADOS!$A6)*('ORDEM GERAL 2022'!$A$5:$A$4998&gt;0)*('ORDEM GERAL 2022'!$W$5:$W$4998))=0,"",SUMPRODUCT((TEXT('ORDEM GERAL 2022'!$B$5:$B$4998,"mmm")=DADOS!B$2)*('ORDEM GERAL 2022'!$C$5:$C$4998=DADOS!$A6)*('ORDEM GERAL 2022'!$A$5:$A$4998&gt;0)*('ORDEM GERAL 2022'!$W$5:$W$4998)))</f>
        <v/>
      </c>
      <c r="C6" s="57" t="str">
        <f>IF(SUMPRODUCT((TEXT('ORDEM GERAL 2022'!$B$5:$B$4998,"mmm")=DADOS!C$2)*('ORDEM GERAL 2022'!$C$5:$C$4998=DADOS!$A6)*('ORDEM GERAL 2022'!$A$5:$A$4998&gt;0)*('ORDEM GERAL 2022'!$W$5:$W$4998))=0,"",SUMPRODUCT((TEXT('ORDEM GERAL 2022'!$B$5:$B$4998,"mmm")=DADOS!C$2)*('ORDEM GERAL 2022'!$C$5:$C$4998=DADOS!$A6)*('ORDEM GERAL 2022'!$A$5:$A$4998&gt;0)*('ORDEM GERAL 2022'!$W$5:$W$4998)))</f>
        <v/>
      </c>
      <c r="D6" s="57" t="str">
        <f>IF(SUMPRODUCT((TEXT('ORDEM GERAL 2022'!$B$5:$B$4998,"mmm")=DADOS!D$2)*('ORDEM GERAL 2022'!$C$5:$C$4998=DADOS!$A6)*('ORDEM GERAL 2022'!$A$5:$A$4998&gt;0)*('ORDEM GERAL 2022'!$W$5:$W$4998))=0,"",SUMPRODUCT((TEXT('ORDEM GERAL 2022'!$B$5:$B$4998,"mmm")=DADOS!D$2)*('ORDEM GERAL 2022'!$C$5:$C$4998=DADOS!$A6)*('ORDEM GERAL 2022'!$A$5:$A$4998&gt;0)*('ORDEM GERAL 2022'!$W$5:$W$4998)))</f>
        <v/>
      </c>
      <c r="E6" s="57" t="str">
        <f>IF(SUMPRODUCT((TEXT('ORDEM GERAL 2022'!$B$5:$B$4998,"mmm")=DADOS!E$2)*('ORDEM GERAL 2022'!$C$5:$C$4998=DADOS!$A6)*('ORDEM GERAL 2022'!$A$5:$A$4998&gt;0)*('ORDEM GERAL 2022'!$W$5:$W$4998))=0,"",SUMPRODUCT((TEXT('ORDEM GERAL 2022'!$B$5:$B$4998,"mmm")=DADOS!E$2)*('ORDEM GERAL 2022'!$C$5:$C$4998=DADOS!$A6)*('ORDEM GERAL 2022'!$A$5:$A$4998&gt;0)*('ORDEM GERAL 2022'!$W$5:$W$4998)))</f>
        <v/>
      </c>
      <c r="F6" s="57" t="str">
        <f>IF(SUMPRODUCT((TEXT('ORDEM GERAL 2022'!$B$5:$B$4998,"mmm")=DADOS!F$2)*('ORDEM GERAL 2022'!$C$5:$C$4998=DADOS!$A6)*('ORDEM GERAL 2022'!$A$5:$A$4998&gt;0)*('ORDEM GERAL 2022'!$W$5:$W$4998))=0,"",SUMPRODUCT((TEXT('ORDEM GERAL 2022'!$B$5:$B$4998,"mmm")=DADOS!F$2)*('ORDEM GERAL 2022'!$C$5:$C$4998=DADOS!$A6)*('ORDEM GERAL 2022'!$A$5:$A$4998&gt;0)*('ORDEM GERAL 2022'!$W$5:$W$4998)))</f>
        <v/>
      </c>
      <c r="G6" s="57" t="str">
        <f>IF(SUMPRODUCT((TEXT('ORDEM GERAL 2022'!$B$5:$B$4998,"mmm")=DADOS!G$2)*('ORDEM GERAL 2022'!$C$5:$C$4998=DADOS!$A6)*('ORDEM GERAL 2022'!$A$5:$A$4998&gt;0)*('ORDEM GERAL 2022'!$W$5:$W$4998))=0,"",SUMPRODUCT((TEXT('ORDEM GERAL 2022'!$B$5:$B$4998,"mmm")=DADOS!G$2)*('ORDEM GERAL 2022'!$C$5:$C$4998=DADOS!$A6)*('ORDEM GERAL 2022'!$A$5:$A$4998&gt;0)*('ORDEM GERAL 2022'!$W$5:$W$4998)))</f>
        <v/>
      </c>
      <c r="H6" s="57" t="str">
        <f>IF(SUMPRODUCT((TEXT('ORDEM GERAL 2022'!$B$5:$B$4998,"mmm")=DADOS!H$2)*('ORDEM GERAL 2022'!$C$5:$C$4998=DADOS!$A6)*('ORDEM GERAL 2022'!$A$5:$A$4998&gt;0)*('ORDEM GERAL 2022'!$W$5:$W$4998))=0,"",SUMPRODUCT((TEXT('ORDEM GERAL 2022'!$B$5:$B$4998,"mmm")=DADOS!H$2)*('ORDEM GERAL 2022'!$C$5:$C$4998=DADOS!$A6)*('ORDEM GERAL 2022'!$A$5:$A$4998&gt;0)*('ORDEM GERAL 2022'!$W$5:$W$4998)))</f>
        <v/>
      </c>
      <c r="I6" s="57" t="str">
        <f>IF(SUMPRODUCT((TEXT('ORDEM GERAL 2022'!$B$5:$B$4998,"mmm")=DADOS!I$2)*('ORDEM GERAL 2022'!$C$5:$C$4998=DADOS!$A6)*('ORDEM GERAL 2022'!$A$5:$A$4998&gt;0)*('ORDEM GERAL 2022'!$W$5:$W$4998))=0,"",SUMPRODUCT((TEXT('ORDEM GERAL 2022'!$B$5:$B$4998,"mmm")=DADOS!I$2)*('ORDEM GERAL 2022'!$C$5:$C$4998=DADOS!$A6)*('ORDEM GERAL 2022'!$A$5:$A$4998&gt;0)*('ORDEM GERAL 2022'!$W$5:$W$4998)))</f>
        <v/>
      </c>
      <c r="J6" s="57" t="str">
        <f>IF(SUMPRODUCT((TEXT('ORDEM GERAL 2022'!$B$5:$B$4998,"mmm")=DADOS!J$2)*('ORDEM GERAL 2022'!$C$5:$C$4998=DADOS!$A6)*('ORDEM GERAL 2022'!$A$5:$A$4998&gt;0)*('ORDEM GERAL 2022'!$W$5:$W$4998))=0,"",SUMPRODUCT((TEXT('ORDEM GERAL 2022'!$B$5:$B$4998,"mmm")=DADOS!J$2)*('ORDEM GERAL 2022'!$C$5:$C$4998=DADOS!$A6)*('ORDEM GERAL 2022'!$A$5:$A$4998&gt;0)*('ORDEM GERAL 2022'!$W$5:$W$4998)))</f>
        <v/>
      </c>
      <c r="K6" s="57">
        <f>IF(SUMPRODUCT((TEXT('ORDEM GERAL 2022'!$B$5:$B$4998,"mmm")=DADOS!K$2)*('ORDEM GERAL 2022'!$C$5:$C$4998=DADOS!$A6)*('ORDEM GERAL 2022'!$A$5:$A$4998&gt;0)*('ORDEM GERAL 2022'!$W$5:$W$4998))=0,"",SUMPRODUCT((TEXT('ORDEM GERAL 2022'!$B$5:$B$4998,"mmm")=DADOS!K$2)*('ORDEM GERAL 2022'!$C$5:$C$4998=DADOS!$A6)*('ORDEM GERAL 2022'!$A$5:$A$4998&gt;0)*('ORDEM GERAL 2022'!$W$5:$W$4998)))</f>
        <v>0.15208333333430346</v>
      </c>
      <c r="L6" s="57" t="str">
        <f>IF(SUMPRODUCT((TEXT('ORDEM GERAL 2022'!$B$5:$B$4998,"mmm")=DADOS!L$2)*('ORDEM GERAL 2022'!$C$5:$C$4998=DADOS!$A6)*('ORDEM GERAL 2022'!$A$5:$A$4998&gt;0)*('ORDEM GERAL 2022'!$W$5:$W$4998))=0,"",SUMPRODUCT((TEXT('ORDEM GERAL 2022'!$B$5:$B$4998,"mmm")=DADOS!L$2)*('ORDEM GERAL 2022'!$C$5:$C$4998=DADOS!$A6)*('ORDEM GERAL 2022'!$A$5:$A$4998&gt;0)*('ORDEM GERAL 2022'!$W$5:$W$4998)))</f>
        <v/>
      </c>
      <c r="M6" s="57" t="str">
        <f>IF(SUMPRODUCT((TEXT('ORDEM GERAL 2022'!$B$5:$B$4998,"mmm")=DADOS!M$2)*('ORDEM GERAL 2022'!$C$5:$C$4998=DADOS!$A6)*('ORDEM GERAL 2022'!$A$5:$A$4998&gt;0)*('ORDEM GERAL 2022'!$W$5:$W$4998))=0,"",SUMPRODUCT((TEXT('ORDEM GERAL 2022'!$B$5:$B$4998,"mmm")=DADOS!M$2)*('ORDEM GERAL 2022'!$C$5:$C$4998=DADOS!$A6)*('ORDEM GERAL 2022'!$A$5:$A$4998&gt;0)*('ORDEM GERAL 2022'!$W$5:$W$4998)))</f>
        <v/>
      </c>
      <c r="N6" s="57">
        <f t="shared" si="0"/>
        <v>0.15208333333430346</v>
      </c>
      <c r="O6" s="66" t="str">
        <f>IF(COUNTIFS('ORDEM GERAL 2022'!$C:$C,DADOS!$A6,'ORDEM GERAL 2022'!$AJ:$AJ,"CONSERTO")=0,"",(COUNTIFS('ORDEM GERAL 2022'!$C:$C,DADOS!$A6,'ORDEM GERAL 2022'!$AJ:$AJ,"CONSERTO")))</f>
        <v/>
      </c>
      <c r="P6" s="66" t="str">
        <f>IF(COUNTIFS('ORDEM GERAL 2022'!$C:$C,DADOS!$A6,'ORDEM GERAL 2022'!$AJ:$AJ,"QUEBRA")=0,"",COUNTIFS('ORDEM GERAL 2022'!$C:$C,DADOS!$A6,'ORDEM GERAL 2022'!$AJ:$AJ,"QUEBRA"))</f>
        <v/>
      </c>
      <c r="Q6" s="66">
        <f>IF(COUNTIFS('ORDEM GERAL 2022'!$C:$C,DADOS!$A6,'ORDEM GERAL 2022'!$AJ:$AJ,"TROCA")=0,"",COUNTIFS('ORDEM GERAL 2022'!$C:$C,DADOS!$A6,'ORDEM GERAL 2022'!$AJ:$AJ,"TROCA"))</f>
        <v>1</v>
      </c>
      <c r="R6" s="66">
        <f>IF(COUNTIFS('ORDEM GERAL 2022'!$C:$C,DADOS!$A6,'ORDEM GERAL 2022'!A:A,"&gt;0")=0,"",COUNTIFS('ORDEM GERAL 2022'!$C:$C,DADOS!$A6,'ORDEM GERAL 2022'!A:A,"&gt;0"))</f>
        <v>1</v>
      </c>
      <c r="S6" s="194" t="str">
        <f t="shared" si="1"/>
        <v>CORT-VINC-11.21</v>
      </c>
      <c r="T6" s="196">
        <f t="shared" si="2"/>
        <v>2.9166666667151731E-2</v>
      </c>
      <c r="U6" s="67">
        <f t="shared" si="3"/>
        <v>0.15203703703800717</v>
      </c>
      <c r="V6" s="10"/>
      <c r="W6" s="208" t="s">
        <v>118</v>
      </c>
      <c r="X6" s="207">
        <f>SUMPRODUCT((MONTH('ORDEM GERAL 2022'!$B$5:$B$4998)='ORDEM GERAL 2022'!$AT$5)*('ORDEM GERAL 2022'!$W$5:$W$4998)*('ORDEM GERAL 2022'!$G$5:$G$4998='ORDEM GERAL 2022'!$AQ$5)*('ORDEM GERAL 2022'!$C$5:$C$4998='ORDEM GERAL 2022'!AM8))</f>
        <v>0</v>
      </c>
      <c r="Y6" s="207">
        <f>SUMPRODUCT((MONTH('ORDEM GERAL 2022'!$B$5:$B$4998)='ORDEM GERAL 2022'!$AT$6)*('ORDEM GERAL 2022'!$W$5:$W$4998)*('ORDEM GERAL 2022'!$G$5:$G$4998='ORDEM GERAL 2022'!$AQ$5)*('ORDEM GERAL 2022'!$C$5:$C$4998='ORDEM GERAL 2022'!AM8))</f>
        <v>0</v>
      </c>
      <c r="Z6" s="207">
        <f>SUMPRODUCT((MONTH('ORDEM GERAL 2022'!$B$5:$B$4998)='ORDEM GERAL 2022'!$AT$7)*('ORDEM GERAL 2022'!$W$5:$W$4998)*('ORDEM GERAL 2022'!$G$5:$G$4998='ORDEM GERAL 2022'!$AQ$5)*('ORDEM GERAL 2022'!$C$5:$C$4998='ORDEM GERAL 2022'!AM8))</f>
        <v>0</v>
      </c>
      <c r="AA6" s="207">
        <f>SUMPRODUCT((MONTH('ORDEM GERAL 2022'!$B$5:$B$4998)='ORDEM GERAL 2022'!$AT$8)*('ORDEM GERAL 2022'!$W$5:$W$4998)*('ORDEM GERAL 2022'!$G$5:$G$4998='ORDEM GERAL 2022'!$AQ$5)*('ORDEM GERAL 2022'!$C$5:$C$4998='ORDEM GERAL 2022'!AM8))</f>
        <v>0</v>
      </c>
      <c r="AB6" s="207">
        <f>SUMPRODUCT((MONTH('ORDEM GERAL 2022'!$B$5:$B$4998)='ORDEM GERAL 2022'!$AT$9)*('ORDEM GERAL 2022'!$W$5:$W$4998)*('ORDEM GERAL 2022'!$G$5:$G$4998='ORDEM GERAL 2022'!$AQ$5)*('ORDEM GERAL 2022'!$C$5:$C$4998='ORDEM GERAL 2022'!AM8))</f>
        <v>0</v>
      </c>
      <c r="AC6" s="207">
        <f>SUMPRODUCT((MONTH('ORDEM GERAL 2022'!$B$5:$B$4998)='ORDEM GERAL 2022'!$AT$10)*('ORDEM GERAL 2022'!$W$5:$W$4998)*('ORDEM GERAL 2022'!$G$5:$G$4998='ORDEM GERAL 2022'!$AQ$5)*('ORDEM GERAL 2022'!$C$5:$C$4998='ORDEM GERAL 2022'!AM8))</f>
        <v>0</v>
      </c>
      <c r="AD6" s="207">
        <f>SUMPRODUCT((MONTH('ORDEM GERAL 2022'!$B$5:$B$4998)='ORDEM GERAL 2022'!$AT$11)*('ORDEM GERAL 2022'!$W$5:$W$4998)*('ORDEM GERAL 2022'!$G$5:$G$4998='ORDEM GERAL 2022'!$AQ$5)*('ORDEM GERAL 2022'!$C$5:$C$4998='ORDEM GERAL 2022'!AM8))</f>
        <v>0</v>
      </c>
      <c r="AE6" s="207">
        <f>SUMPRODUCT((MONTH('ORDEM GERAL 2022'!$B$5:$B$4998)='ORDEM GERAL 2022'!$AT$12)*('ORDEM GERAL 2022'!$W$5:$W$4998)*('ORDEM GERAL 2022'!$G$5:$G$4998='ORDEM GERAL 2022'!$AQ$5)*('ORDEM GERAL 2022'!$C$5:$C$4998='ORDEM GERAL 2022'!AM8))</f>
        <v>0</v>
      </c>
      <c r="AF6" s="207">
        <f>SUMPRODUCT((MONTH('ORDEM GERAL 2022'!$B$5:$B$4998)='ORDEM GERAL 2022'!$AT$13)*('ORDEM GERAL 2022'!$W$5:$W$4998)*('ORDEM GERAL 2022'!$G$5:$G$4998='ORDEM GERAL 2022'!$AQ$5)*('ORDEM GERAL 2022'!$C$5:$C$4998='ORDEM GERAL 2022'!AM8))</f>
        <v>0</v>
      </c>
      <c r="AG6" s="207">
        <f>SUMPRODUCT((MONTH('ORDEM GERAL 2022'!$B$5:$B$4998)='ORDEM GERAL 2022'!$AT$14)*('ORDEM GERAL 2022'!$W$5:$W$4998)*('ORDEM GERAL 2022'!$G$5:$G$4998='ORDEM GERAL 2022'!$AQ$5)*('ORDEM GERAL 2022'!$C$5:$C$4998='ORDEM GERAL 2022'!AM8))</f>
        <v>0</v>
      </c>
      <c r="AH6" s="207">
        <f>SUMPRODUCT((MONTH('ORDEM GERAL 2022'!$B$5:$B$4998)='ORDEM GERAL 2022'!$AT$15)*('ORDEM GERAL 2022'!$W$5:$W$4998)*('ORDEM GERAL 2022'!$G$5:$G$4998='ORDEM GERAL 2022'!$AQ$5)*('ORDEM GERAL 2022'!$C$5:$C$4998='ORDEM GERAL 2022'!AM8))</f>
        <v>0</v>
      </c>
      <c r="AI6" s="207">
        <f>SUMPRODUCT((MONTH('ORDEM GERAL 2022'!$B$5:$B$4998)='ORDEM GERAL 2022'!$AT$16)*('ORDEM GERAL 2022'!$W$5:$W$4998)*('ORDEM GERAL 2022'!$G$5:$G$4998='ORDEM GERAL 2022'!$AQ$5)*('ORDEM GERAL 2022'!$C$5:$C$4998='ORDEM GERAL 2022'!AM8))</f>
        <v>0</v>
      </c>
      <c r="AJ6" s="207">
        <f>SUM(Table_17[[#This Row],[Coluna1]:[Column13]])</f>
        <v>0</v>
      </c>
      <c r="AK6" s="202"/>
      <c r="AL6" s="66"/>
      <c r="AM6" s="66"/>
      <c r="AN6" s="66"/>
      <c r="AO6" s="69"/>
      <c r="AP6" s="69"/>
      <c r="AQ6" s="68"/>
      <c r="AR6" s="208" t="s">
        <v>118</v>
      </c>
      <c r="AS6" s="207">
        <f>SUMPRODUCT((MONTH('ORDEM GERAL 2022'!$B$5:$B$4998)='ORDEM GERAL 2022'!$AT$5)*('ORDEM GERAL 2022'!$W$5:$W$4998)*('ORDEM GERAL 2022'!$G$5:$G$4998='ORDEM GERAL 2022'!$AQ$6)*('ORDEM GERAL 2022'!$C$5:$C$4998='ORDEM GERAL 2022'!AM8))</f>
        <v>0</v>
      </c>
      <c r="AT6" s="207">
        <f>SUMPRODUCT((MONTH('ORDEM GERAL 2022'!$B$5:$B$4998)='ORDEM GERAL 2022'!$AT$6)*('ORDEM GERAL 2022'!$W$5:$W$4998)*('ORDEM GERAL 2022'!$G$5:$G$4998='ORDEM GERAL 2022'!$AQ$6)*('ORDEM GERAL 2022'!$C$5:$C$4998='ORDEM GERAL 2022'!AM8))</f>
        <v>0</v>
      </c>
      <c r="AU6" s="204">
        <f>SUMPRODUCT((MONTH('ORDEM GERAL 2022'!$B$5:$B$4998)='ORDEM GERAL 2022'!$AT$7)*('ORDEM GERAL 2022'!$W$5:$W$4998)*('ORDEM GERAL 2022'!$G$5:$G$4998='ORDEM GERAL 2022'!$AQ$6)*('ORDEM GERAL 2022'!$C$5:$C$4998='ORDEM GERAL 2022'!AM8))</f>
        <v>0</v>
      </c>
      <c r="AV6" s="207">
        <f>SUMPRODUCT((MONTH('ORDEM GERAL 2022'!$B$5:$B$4998)='ORDEM GERAL 2022'!$AT$8)*('ORDEM GERAL 2022'!$W$5:$W$4998)*('ORDEM GERAL 2022'!$G$5:$G$4998='ORDEM GERAL 2022'!$AQ$6)*('ORDEM GERAL 2022'!$C$5:$C$4998='ORDEM GERAL 2022'!AM8))</f>
        <v>0</v>
      </c>
      <c r="AW6" s="204">
        <f>SUMPRODUCT((MONTH('ORDEM GERAL 2022'!$B$5:$B$4998)='ORDEM GERAL 2022'!$AT$9)*('ORDEM GERAL 2022'!$W$5:$W$4998)*('ORDEM GERAL 2022'!$G$5:$G$4998='ORDEM GERAL 2022'!$AQ$6)*('ORDEM GERAL 2022'!$C$5:$C$4998='ORDEM GERAL 2022'!AM8))</f>
        <v>0</v>
      </c>
      <c r="AX6" s="204">
        <f>SUMPRODUCT((MONTH('ORDEM GERAL 2022'!$B$5:$B$4998)='ORDEM GERAL 2022'!$AT$10)*('ORDEM GERAL 2022'!$W$5:$W$4998)*('ORDEM GERAL 2022'!$G$5:$G$4998='ORDEM GERAL 2022'!$AQ$6)*('ORDEM GERAL 2022'!$C$5:$C$4998='ORDEM GERAL 2022'!AM8))</f>
        <v>0</v>
      </c>
      <c r="AY6" s="204">
        <f>SUMPRODUCT((MONTH('ORDEM GERAL 2022'!$B$5:$B$4998)='ORDEM GERAL 2022'!$AT$11)*('ORDEM GERAL 2022'!$W$5:$W$4998)*('ORDEM GERAL 2022'!$G$5:$G$4998='ORDEM GERAL 2022'!$AQ$6)*('ORDEM GERAL 2022'!$C$5:$C$4998='ORDEM GERAL 2022'!AM8))</f>
        <v>0</v>
      </c>
      <c r="AZ6" s="204">
        <f>SUMPRODUCT((MONTH('ORDEM GERAL 2022'!$B$5:$B$4998)='ORDEM GERAL 2022'!$AT$12)*('ORDEM GERAL 2022'!$W$5:$W$4998)*('ORDEM GERAL 2022'!$G$5:$G$4998='ORDEM GERAL 2022'!$AQ$6)*('ORDEM GERAL 2022'!$C$5:$C$4998='ORDEM GERAL 2022'!AM8))</f>
        <v>0</v>
      </c>
      <c r="BA6" s="204">
        <f>SUMPRODUCT((MONTH('ORDEM GERAL 2022'!$B$5:$B$4998)='ORDEM GERAL 2022'!$AT$13)*('ORDEM GERAL 2022'!$W$5:$W$4998)*('ORDEM GERAL 2022'!$G$5:$G$4998='ORDEM GERAL 2022'!$AQ$6)*('ORDEM GERAL 2022'!$C$5:$C$4998='ORDEM GERAL 2022'!AM8))</f>
        <v>0</v>
      </c>
      <c r="BB6" s="207">
        <f>SUMPRODUCT((MONTH('ORDEM GERAL 2022'!$B$5:$B$4998)='ORDEM GERAL 2022'!$AT$14)*('ORDEM GERAL 2022'!$W$5:$W$4998)*('ORDEM GERAL 2022'!$G$5:$G$4998='ORDEM GERAL 2022'!$AQ$6)*('ORDEM GERAL 2022'!$C$5:$C$4998='ORDEM GERAL 2022'!AM8))</f>
        <v>0.15208333333430346</v>
      </c>
      <c r="BC6" s="204">
        <f>SUMPRODUCT((MONTH('ORDEM GERAL 2022'!$B$5:$B$4998)='ORDEM GERAL 2022'!$AT$15)*('ORDEM GERAL 2022'!$W$5:$W$4998)*('ORDEM GERAL 2022'!$G$5:$G$4998='ORDEM GERAL 2022'!$AQ$6)*('ORDEM GERAL 2022'!$C$5:$C$4998='ORDEM GERAL 2022'!AM8))</f>
        <v>0</v>
      </c>
      <c r="BD6" s="204">
        <f>SUMPRODUCT((MONTH('ORDEM GERAL 2022'!$B$5:$B$4998)='ORDEM GERAL 2022'!$AT$16)*('ORDEM GERAL 2022'!$W$5:$W$4998)*('ORDEM GERAL 2022'!$G$5:$G$4998='ORDEM GERAL 2022'!$AQ$6)*('ORDEM GERAL 2022'!$C$5:$C$4998='ORDEM GERAL 2022'!AM8))</f>
        <v>0</v>
      </c>
      <c r="BE6" s="204">
        <f>SUM(Table_17[[#This Row],[Column21]:[Column32]])</f>
        <v>0.15208333333430346</v>
      </c>
      <c r="BF6" s="202"/>
      <c r="BG6" s="66"/>
      <c r="BH6" s="66"/>
      <c r="BI6" s="66"/>
      <c r="BJ6" s="68"/>
      <c r="BK6" s="208" t="s">
        <v>118</v>
      </c>
      <c r="BL6" s="204">
        <f>SUMPRODUCT((MONTH('ORDEM GERAL 2022'!$B$5:$B$4998)='ORDEM GERAL 2022'!$AT$5)*('ORDEM GERAL 2022'!$W$5:$W$4998)*('ORDEM GERAL 2022'!$G$5:$G$4998='ORDEM GERAL 2022'!$AQ$8)*('ORDEM GERAL 2022'!$C$5:$C$4998='ORDEM GERAL 2022'!AM8))</f>
        <v>0</v>
      </c>
      <c r="BM6" s="204">
        <f>SUMPRODUCT((MONTH('ORDEM GERAL 2022'!$B$5:$B$4998)='ORDEM GERAL 2022'!$AT$6)*('ORDEM GERAL 2022'!$W$5:$W$4998)*('ORDEM GERAL 2022'!$G$5:$G$4998='ORDEM GERAL 2022'!$AQ$8)*('ORDEM GERAL 2022'!$C$5:$C$4998='ORDEM GERAL 2022'!AM8))</f>
        <v>0</v>
      </c>
      <c r="BN6" s="204">
        <f>SUMPRODUCT((MONTH('ORDEM GERAL 2022'!$B$5:$B$4998)='ORDEM GERAL 2022'!$AT$7)*('ORDEM GERAL 2022'!$W$5:$W$4998)*('ORDEM GERAL 2022'!$G$5:$G$4998='ORDEM GERAL 2022'!$AQ$8)*('ORDEM GERAL 2022'!$C$5:$C$4998='ORDEM GERAL 2022'!AM8))</f>
        <v>0</v>
      </c>
      <c r="BO6" s="204">
        <f>SUMPRODUCT((MONTH('ORDEM GERAL 2022'!$B$5:$B$4998)='ORDEM GERAL 2022'!$AT$8)*('ORDEM GERAL 2022'!$W$5:$W$4998)*('ORDEM GERAL 2022'!$G$5:$G$4998='ORDEM GERAL 2022'!$AQ$8)*('ORDEM GERAL 2022'!$C$5:$C$4998='ORDEM GERAL 2022'!AM8))</f>
        <v>0</v>
      </c>
      <c r="BP6" s="204">
        <f>SUMPRODUCT((MONTH('ORDEM GERAL 2022'!$B$5:$B$4998)='ORDEM GERAL 2022'!$AT$9)*('ORDEM GERAL 2022'!$W$5:$W$4998)*('ORDEM GERAL 2022'!$G$5:$G$4998='ORDEM GERAL 2022'!$AQ$8)*('ORDEM GERAL 2022'!$C$5:$C$4998='ORDEM GERAL 2022'!AM8))</f>
        <v>0</v>
      </c>
      <c r="BQ6" s="204">
        <f>SUMPRODUCT((MONTH('ORDEM GERAL 2022'!$B$5:$B$4998)='ORDEM GERAL 2022'!$AT$10)*('ORDEM GERAL 2022'!$W$5:$W$4998)*('ORDEM GERAL 2022'!$G$5:$G$4998='ORDEM GERAL 2022'!$AQ$8)*('ORDEM GERAL 2022'!$C$5:$C$4998='ORDEM GERAL 2022'!AM8))</f>
        <v>0</v>
      </c>
      <c r="BR6" s="204">
        <f>SUMPRODUCT((MONTH('ORDEM GERAL 2022'!$B$5:$B$4998)='ORDEM GERAL 2022'!$AT$11)*('ORDEM GERAL 2022'!$W$5:$W$4998)*('ORDEM GERAL 2022'!$G$5:$G$4998='ORDEM GERAL 2022'!$AQ$8)*('ORDEM GERAL 2022'!$C$5:$C$4998='ORDEM GERAL 2022'!AM8))</f>
        <v>0</v>
      </c>
      <c r="BS6" s="204">
        <f>SUMPRODUCT((MONTH('ORDEM GERAL 2022'!$B$5:$B$4998)='ORDEM GERAL 2022'!$AT$12)*('ORDEM GERAL 2022'!$W$5:$W$4998)*('ORDEM GERAL 2022'!$G$5:$G$4998='ORDEM GERAL 2022'!$AQ$8)*('ORDEM GERAL 2022'!$C$5:$C$4998='ORDEM GERAL 2022'!AM8))</f>
        <v>0</v>
      </c>
      <c r="BT6" s="204">
        <f>SUMPRODUCT((MONTH('ORDEM GERAL 2022'!$B$5:$B$4998)='ORDEM GERAL 2022'!$AT$13)*('ORDEM GERAL 2022'!$W$5:$W$4998)*('ORDEM GERAL 2022'!$G$5:$G$4998='ORDEM GERAL 2022'!$AQ$8)*('ORDEM GERAL 2022'!$C$5:$C$4998='ORDEM GERAL 2022'!AM8))</f>
        <v>0</v>
      </c>
      <c r="BU6" s="204">
        <f>SUMPRODUCT((MONTH('ORDEM GERAL 2022'!$B$5:$B$4998)='ORDEM GERAL 2022'!$AT$14)*('ORDEM GERAL 2022'!$W$5:$W$4998)*('ORDEM GERAL 2022'!$G$5:$G$4998='ORDEM GERAL 2022'!$AQ$8)*('ORDEM GERAL 2022'!$C$5:$C$4998='ORDEM GERAL 2022'!AM8))</f>
        <v>0</v>
      </c>
      <c r="BV6" s="204">
        <f>SUMPRODUCT((MONTH('ORDEM GERAL 2022'!$B$5:$B$4998)='ORDEM GERAL 2022'!$AT$15)*('ORDEM GERAL 2022'!$W$5:$W$4998)*('ORDEM GERAL 2022'!$G$5:$G$4998='ORDEM GERAL 2022'!$AQ$8)*('ORDEM GERAL 2022'!$C$5:$C$4998='ORDEM GERAL 2022'!AM8))</f>
        <v>0</v>
      </c>
      <c r="BW6" s="204">
        <f>SUMPRODUCT((MONTH('ORDEM GERAL 2022'!$B$5:$B$4998)='ORDEM GERAL 2022'!$AT$16)*('ORDEM GERAL 2022'!$W$5:$W$4998)*('ORDEM GERAL 2022'!$G$5:$G$4998='ORDEM GERAL 2022'!$AQ$8)*('ORDEM GERAL 2022'!$C$5:$C$4998='ORDEM GERAL 2022'!AM8))</f>
        <v>0</v>
      </c>
      <c r="BX6" s="87">
        <f>SUM(Table_17[[#This Row],[Column40]:[Column51]])</f>
        <v>0</v>
      </c>
      <c r="BY6" s="66"/>
      <c r="BZ6" s="66"/>
      <c r="CA6" s="69"/>
      <c r="CB6" s="70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4" ht="15.75" thickBot="1">
      <c r="A7" s="71" t="s">
        <v>124</v>
      </c>
      <c r="B7" s="57" t="str">
        <f>IF(SUMPRODUCT((TEXT('ORDEM GERAL 2022'!$B$5:$B$4998,"mmm")=DADOS!B$2)*('ORDEM GERAL 2022'!$C$5:$C$4998=DADOS!$A7)*('ORDEM GERAL 2022'!$A$5:$A$4998&gt;0)*('ORDEM GERAL 2022'!$W$5:$W$4998))=0,"",SUMPRODUCT((TEXT('ORDEM GERAL 2022'!$B$5:$B$4998,"mmm")=DADOS!B$2)*('ORDEM GERAL 2022'!$C$5:$C$4998=DADOS!$A7)*('ORDEM GERAL 2022'!$A$5:$A$4998&gt;0)*('ORDEM GERAL 2022'!$W$5:$W$4998)))</f>
        <v/>
      </c>
      <c r="C7" s="57" t="str">
        <f>IF(SUMPRODUCT((TEXT('ORDEM GERAL 2022'!$B$5:$B$4998,"mmm")=DADOS!C$2)*('ORDEM GERAL 2022'!$C$5:$C$4998=DADOS!$A7)*('ORDEM GERAL 2022'!$A$5:$A$4998&gt;0)*('ORDEM GERAL 2022'!$W$5:$W$4998))=0,"",SUMPRODUCT((TEXT('ORDEM GERAL 2022'!$B$5:$B$4998,"mmm")=DADOS!C$2)*('ORDEM GERAL 2022'!$C$5:$C$4998=DADOS!$A7)*('ORDEM GERAL 2022'!$A$5:$A$4998&gt;0)*('ORDEM GERAL 2022'!$W$5:$W$4998)))</f>
        <v/>
      </c>
      <c r="D7" s="57" t="str">
        <f>IF(SUMPRODUCT((TEXT('ORDEM GERAL 2022'!$B$5:$B$4998,"mmm")=DADOS!D$2)*('ORDEM GERAL 2022'!$C$5:$C$4998=DADOS!$A7)*('ORDEM GERAL 2022'!$A$5:$A$4998&gt;0)*('ORDEM GERAL 2022'!$W$5:$W$4998))=0,"",SUMPRODUCT((TEXT('ORDEM GERAL 2022'!$B$5:$B$4998,"mmm")=DADOS!D$2)*('ORDEM GERAL 2022'!$C$5:$C$4998=DADOS!$A7)*('ORDEM GERAL 2022'!$A$5:$A$4998&gt;0)*('ORDEM GERAL 2022'!$W$5:$W$4998)))</f>
        <v/>
      </c>
      <c r="E7" s="57" t="str">
        <f>IF(SUMPRODUCT((TEXT('ORDEM GERAL 2022'!$B$5:$B$4998,"mmm")=DADOS!E$2)*('ORDEM GERAL 2022'!$C$5:$C$4998=DADOS!$A7)*('ORDEM GERAL 2022'!$A$5:$A$4998&gt;0)*('ORDEM GERAL 2022'!$W$5:$W$4998))=0,"",SUMPRODUCT((TEXT('ORDEM GERAL 2022'!$B$5:$B$4998,"mmm")=DADOS!E$2)*('ORDEM GERAL 2022'!$C$5:$C$4998=DADOS!$A7)*('ORDEM GERAL 2022'!$A$5:$A$4998&gt;0)*('ORDEM GERAL 2022'!$W$5:$W$4998)))</f>
        <v/>
      </c>
      <c r="F7" s="57" t="str">
        <f>IF(SUMPRODUCT((TEXT('ORDEM GERAL 2022'!$B$5:$B$4998,"mmm")=DADOS!F$2)*('ORDEM GERAL 2022'!$C$5:$C$4998=DADOS!$A7)*('ORDEM GERAL 2022'!$A$5:$A$4998&gt;0)*('ORDEM GERAL 2022'!$W$5:$W$4998))=0,"",SUMPRODUCT((TEXT('ORDEM GERAL 2022'!$B$5:$B$4998,"mmm")=DADOS!F$2)*('ORDEM GERAL 2022'!$C$5:$C$4998=DADOS!$A7)*('ORDEM GERAL 2022'!$A$5:$A$4998&gt;0)*('ORDEM GERAL 2022'!$W$5:$W$4998)))</f>
        <v/>
      </c>
      <c r="G7" s="57" t="str">
        <f>IF(SUMPRODUCT((TEXT('ORDEM GERAL 2022'!$B$5:$B$4998,"mmm")=DADOS!G$2)*('ORDEM GERAL 2022'!$C$5:$C$4998=DADOS!$A7)*('ORDEM GERAL 2022'!$A$5:$A$4998&gt;0)*('ORDEM GERAL 2022'!$W$5:$W$4998))=0,"",SUMPRODUCT((TEXT('ORDEM GERAL 2022'!$B$5:$B$4998,"mmm")=DADOS!G$2)*('ORDEM GERAL 2022'!$C$5:$C$4998=DADOS!$A7)*('ORDEM GERAL 2022'!$A$5:$A$4998&gt;0)*('ORDEM GERAL 2022'!$W$5:$W$4998)))</f>
        <v/>
      </c>
      <c r="H7" s="57" t="str">
        <f>IF(SUMPRODUCT((TEXT('ORDEM GERAL 2022'!$B$5:$B$4998,"mmm")=DADOS!H$2)*('ORDEM GERAL 2022'!$C$5:$C$4998=DADOS!$A7)*('ORDEM GERAL 2022'!$A$5:$A$4998&gt;0)*('ORDEM GERAL 2022'!$W$5:$W$4998))=0,"",SUMPRODUCT((TEXT('ORDEM GERAL 2022'!$B$5:$B$4998,"mmm")=DADOS!H$2)*('ORDEM GERAL 2022'!$C$5:$C$4998=DADOS!$A7)*('ORDEM GERAL 2022'!$A$5:$A$4998&gt;0)*('ORDEM GERAL 2022'!$W$5:$W$4998)))</f>
        <v/>
      </c>
      <c r="I7" s="57" t="str">
        <f>IF(SUMPRODUCT((TEXT('ORDEM GERAL 2022'!$B$5:$B$4998,"mmm")=DADOS!I$2)*('ORDEM GERAL 2022'!$C$5:$C$4998=DADOS!$A7)*('ORDEM GERAL 2022'!$A$5:$A$4998&gt;0)*('ORDEM GERAL 2022'!$W$5:$W$4998))=0,"",SUMPRODUCT((TEXT('ORDEM GERAL 2022'!$B$5:$B$4998,"mmm")=DADOS!I$2)*('ORDEM GERAL 2022'!$C$5:$C$4998=DADOS!$A7)*('ORDEM GERAL 2022'!$A$5:$A$4998&gt;0)*('ORDEM GERAL 2022'!$W$5:$W$4998)))</f>
        <v/>
      </c>
      <c r="J7" s="57" t="str">
        <f>IF(SUMPRODUCT((TEXT('ORDEM GERAL 2022'!$B$5:$B$4998,"mmm")=DADOS!J$2)*('ORDEM GERAL 2022'!$C$5:$C$4998=DADOS!$A7)*('ORDEM GERAL 2022'!$A$5:$A$4998&gt;0)*('ORDEM GERAL 2022'!$W$5:$W$4998))=0,"",SUMPRODUCT((TEXT('ORDEM GERAL 2022'!$B$5:$B$4998,"mmm")=DADOS!J$2)*('ORDEM GERAL 2022'!$C$5:$C$4998=DADOS!$A7)*('ORDEM GERAL 2022'!$A$5:$A$4998&gt;0)*('ORDEM GERAL 2022'!$W$5:$W$4998)))</f>
        <v/>
      </c>
      <c r="K7" s="57" t="str">
        <f>IF(SUMPRODUCT((TEXT('ORDEM GERAL 2022'!$B$5:$B$4998,"mmm")=DADOS!K$2)*('ORDEM GERAL 2022'!$C$5:$C$4998=DADOS!$A7)*('ORDEM GERAL 2022'!$A$5:$A$4998&gt;0)*('ORDEM GERAL 2022'!$W$5:$W$4998))=0,"",SUMPRODUCT((TEXT('ORDEM GERAL 2022'!$B$5:$B$4998,"mmm")=DADOS!K$2)*('ORDEM GERAL 2022'!$C$5:$C$4998=DADOS!$A7)*('ORDEM GERAL 2022'!$A$5:$A$4998&gt;0)*('ORDEM GERAL 2022'!$W$5:$W$4998)))</f>
        <v/>
      </c>
      <c r="L7" s="57" t="str">
        <f>IF(SUMPRODUCT((TEXT('ORDEM GERAL 2022'!$B$5:$B$4998,"mmm")=DADOS!L$2)*('ORDEM GERAL 2022'!$C$5:$C$4998=DADOS!$A7)*('ORDEM GERAL 2022'!$A$5:$A$4998&gt;0)*('ORDEM GERAL 2022'!$W$5:$W$4998))=0,"",SUMPRODUCT((TEXT('ORDEM GERAL 2022'!$B$5:$B$4998,"mmm")=DADOS!L$2)*('ORDEM GERAL 2022'!$C$5:$C$4998=DADOS!$A7)*('ORDEM GERAL 2022'!$A$5:$A$4998&gt;0)*('ORDEM GERAL 2022'!$W$5:$W$4998)))</f>
        <v/>
      </c>
      <c r="M7" s="57" t="str">
        <f>IF(SUMPRODUCT((TEXT('ORDEM GERAL 2022'!$B$5:$B$4998,"mmm")=DADOS!M$2)*('ORDEM GERAL 2022'!$C$5:$C$4998=DADOS!$A7)*('ORDEM GERAL 2022'!$A$5:$A$4998&gt;0)*('ORDEM GERAL 2022'!$W$5:$W$4998))=0,"",SUMPRODUCT((TEXT('ORDEM GERAL 2022'!$B$5:$B$4998,"mmm")=DADOS!M$2)*('ORDEM GERAL 2022'!$C$5:$C$4998=DADOS!$A7)*('ORDEM GERAL 2022'!$A$5:$A$4998&gt;0)*('ORDEM GERAL 2022'!$W$5:$W$4998)))</f>
        <v/>
      </c>
      <c r="N7" s="57" t="str">
        <f t="shared" si="0"/>
        <v/>
      </c>
      <c r="O7" s="66" t="str">
        <f>IF(COUNTIFS('ORDEM GERAL 2022'!$C:$C,DADOS!$A7,'ORDEM GERAL 2022'!$AJ:$AJ,"CONSERTO")=0,"",(COUNTIFS('ORDEM GERAL 2022'!$C:$C,DADOS!$A7,'ORDEM GERAL 2022'!$AJ:$AJ,"CONSERTO")))</f>
        <v/>
      </c>
      <c r="P7" s="66" t="str">
        <f>IF(COUNTIFS('ORDEM GERAL 2022'!$C:$C,DADOS!$A7,'ORDEM GERAL 2022'!$AJ:$AJ,"QUEBRA")=0,"",COUNTIFS('ORDEM GERAL 2022'!$C:$C,DADOS!$A7,'ORDEM GERAL 2022'!$AJ:$AJ,"QUEBRA"))</f>
        <v/>
      </c>
      <c r="Q7" s="66" t="str">
        <f>IF(COUNTIFS('ORDEM GERAL 2022'!$C:$C,DADOS!$A7,'ORDEM GERAL 2022'!$AJ:$AJ,"TROCA")=0,"",COUNTIFS('ORDEM GERAL 2022'!$C:$C,DADOS!$A7,'ORDEM GERAL 2022'!$AJ:$AJ,"TROCA"))</f>
        <v/>
      </c>
      <c r="R7" s="66" t="str">
        <f>IF(COUNTIFS('ORDEM GERAL 2022'!$C:$C,DADOS!$A7,'ORDEM GERAL 2022'!A:A,"&gt;0")=0,"",COUNTIFS('ORDEM GERAL 2022'!$C:$C,DADOS!$A7,'ORDEM GERAL 2022'!A:A,"&gt;0"))</f>
        <v/>
      </c>
      <c r="S7" s="194" t="str">
        <f t="shared" si="1"/>
        <v>IMP-30.25</v>
      </c>
      <c r="T7" s="196">
        <f t="shared" si="2"/>
        <v>1.3888888883229811E-2</v>
      </c>
      <c r="U7" s="67" t="str">
        <f t="shared" si="3"/>
        <v/>
      </c>
      <c r="V7" s="10"/>
      <c r="W7" s="209" t="s">
        <v>124</v>
      </c>
      <c r="X7" s="207">
        <f>SUMPRODUCT((MONTH('ORDEM GERAL 2022'!$B$5:$B$4998)='ORDEM GERAL 2022'!$AT$5)*('ORDEM GERAL 2022'!$W$5:$W$4998)*('ORDEM GERAL 2022'!$G$5:$G$4998='ORDEM GERAL 2022'!$AQ$5)*('ORDEM GERAL 2022'!$C$5:$C$4998='ORDEM GERAL 2022'!AM9))</f>
        <v>0</v>
      </c>
      <c r="Y7" s="207">
        <f>SUMPRODUCT((MONTH('ORDEM GERAL 2022'!$B$5:$B$4998)='ORDEM GERAL 2022'!$AT$6)*('ORDEM GERAL 2022'!$W$5:$W$4998)*('ORDEM GERAL 2022'!$G$5:$G$4998='ORDEM GERAL 2022'!$AQ$5)*('ORDEM GERAL 2022'!$C$5:$C$4998='ORDEM GERAL 2022'!AM9))</f>
        <v>0</v>
      </c>
      <c r="Z7" s="207">
        <f>SUMPRODUCT((MONTH('ORDEM GERAL 2022'!$B$5:$B$4998)='ORDEM GERAL 2022'!$AT$7)*('ORDEM GERAL 2022'!$W$5:$W$4998)*('ORDEM GERAL 2022'!$G$5:$G$4998='ORDEM GERAL 2022'!$AQ$5)*('ORDEM GERAL 2022'!$C$5:$C$4998='ORDEM GERAL 2022'!AM9))</f>
        <v>0</v>
      </c>
      <c r="AA7" s="207">
        <f>SUMPRODUCT((MONTH('ORDEM GERAL 2022'!$B$5:$B$4998)='ORDEM GERAL 2022'!$AT$8)*('ORDEM GERAL 2022'!$W$5:$W$4998)*('ORDEM GERAL 2022'!$G$5:$G$4998='ORDEM GERAL 2022'!$AQ$5)*('ORDEM GERAL 2022'!$C$5:$C$4998='ORDEM GERAL 2022'!AM9))</f>
        <v>0</v>
      </c>
      <c r="AB7" s="207">
        <f>SUMPRODUCT((MONTH('ORDEM GERAL 2022'!$B$5:$B$4998)='ORDEM GERAL 2022'!$AT$9)*('ORDEM GERAL 2022'!$W$5:$W$4998)*('ORDEM GERAL 2022'!$G$5:$G$4998='ORDEM GERAL 2022'!$AQ$5)*('ORDEM GERAL 2022'!$C$5:$C$4998='ORDEM GERAL 2022'!AM9))</f>
        <v>0</v>
      </c>
      <c r="AC7" s="207">
        <f>SUMPRODUCT((MONTH('ORDEM GERAL 2022'!$B$5:$B$4998)='ORDEM GERAL 2022'!$AT$10)*('ORDEM GERAL 2022'!$W$5:$W$4998)*('ORDEM GERAL 2022'!$G$5:$G$4998='ORDEM GERAL 2022'!$AQ$5)*('ORDEM GERAL 2022'!$C$5:$C$4998='ORDEM GERAL 2022'!AM9))</f>
        <v>0</v>
      </c>
      <c r="AD7" s="207">
        <f>SUMPRODUCT((MONTH('ORDEM GERAL 2022'!$B$5:$B$4998)='ORDEM GERAL 2022'!$AT$11)*('ORDEM GERAL 2022'!$W$5:$W$4998)*('ORDEM GERAL 2022'!$G$5:$G$4998='ORDEM GERAL 2022'!$AQ$5)*('ORDEM GERAL 2022'!$C$5:$C$4998='ORDEM GERAL 2022'!AM9))</f>
        <v>0</v>
      </c>
      <c r="AE7" s="207">
        <f>SUMPRODUCT((MONTH('ORDEM GERAL 2022'!$B$5:$B$4998)='ORDEM GERAL 2022'!$AT$12)*('ORDEM GERAL 2022'!$W$5:$W$4998)*('ORDEM GERAL 2022'!$G$5:$G$4998='ORDEM GERAL 2022'!$AQ$5)*('ORDEM GERAL 2022'!$C$5:$C$4998='ORDEM GERAL 2022'!AM9))</f>
        <v>0</v>
      </c>
      <c r="AF7" s="207">
        <f>SUMPRODUCT((MONTH('ORDEM GERAL 2022'!$B$5:$B$4998)='ORDEM GERAL 2022'!$AT$13)*('ORDEM GERAL 2022'!$W$5:$W$4998)*('ORDEM GERAL 2022'!$G$5:$G$4998='ORDEM GERAL 2022'!$AQ$5)*('ORDEM GERAL 2022'!$C$5:$C$4998='ORDEM GERAL 2022'!AM9))</f>
        <v>0</v>
      </c>
      <c r="AG7" s="207">
        <f>SUMPRODUCT((MONTH('ORDEM GERAL 2022'!$B$5:$B$4998)='ORDEM GERAL 2022'!$AT$14)*('ORDEM GERAL 2022'!$W$5:$W$4998)*('ORDEM GERAL 2022'!$G$5:$G$4998='ORDEM GERAL 2022'!$AQ$5)*('ORDEM GERAL 2022'!$C$5:$C$4998='ORDEM GERAL 2022'!AM9))</f>
        <v>0</v>
      </c>
      <c r="AH7" s="207">
        <f>SUMPRODUCT((MONTH('ORDEM GERAL 2022'!$B$5:$B$4998)='ORDEM GERAL 2022'!$AT$15)*('ORDEM GERAL 2022'!$W$5:$W$4998)*('ORDEM GERAL 2022'!$G$5:$G$4998='ORDEM GERAL 2022'!$AQ$5)*('ORDEM GERAL 2022'!$C$5:$C$4998='ORDEM GERAL 2022'!AM9))</f>
        <v>0</v>
      </c>
      <c r="AI7" s="207">
        <f>SUMPRODUCT((MONTH('ORDEM GERAL 2022'!$B$5:$B$4998)='ORDEM GERAL 2022'!$AT$16)*('ORDEM GERAL 2022'!$W$5:$W$4998)*('ORDEM GERAL 2022'!$G$5:$G$4998='ORDEM GERAL 2022'!$AQ$5)*('ORDEM GERAL 2022'!$C$5:$C$4998='ORDEM GERAL 2022'!AM9))</f>
        <v>0</v>
      </c>
      <c r="AJ7" s="207">
        <f>SUM(Table_17[[#This Row],[Coluna1]:[Column13]])</f>
        <v>0</v>
      </c>
      <c r="AK7" s="202"/>
      <c r="AL7" s="66"/>
      <c r="AM7" s="66">
        <v>69</v>
      </c>
      <c r="AN7" s="66">
        <v>69</v>
      </c>
      <c r="AO7" s="69"/>
      <c r="AP7" s="69"/>
      <c r="AQ7" s="68"/>
      <c r="AR7" s="209" t="s">
        <v>124</v>
      </c>
      <c r="AS7" s="207">
        <f>SUMPRODUCT((MONTH('ORDEM GERAL 2022'!$B$5:$B$4998)='ORDEM GERAL 2022'!$AT$5)*('ORDEM GERAL 2022'!$W$5:$W$4998)*('ORDEM GERAL 2022'!$G$5:$G$4998='ORDEM GERAL 2022'!$AQ$6)*('ORDEM GERAL 2022'!$C$5:$C$4998='ORDEM GERAL 2022'!AM9))</f>
        <v>0</v>
      </c>
      <c r="AT7" s="207">
        <f>SUMPRODUCT((MONTH('ORDEM GERAL 2022'!$B$5:$B$4998)='ORDEM GERAL 2022'!$AT$6)*('ORDEM GERAL 2022'!$W$5:$W$4998)*('ORDEM GERAL 2022'!$G$5:$G$4998='ORDEM GERAL 2022'!$AQ$6)*('ORDEM GERAL 2022'!$C$5:$C$4998='ORDEM GERAL 2022'!AM9))</f>
        <v>0</v>
      </c>
      <c r="AU7" s="204">
        <f>SUMPRODUCT((MONTH('ORDEM GERAL 2022'!$B$5:$B$4998)='ORDEM GERAL 2022'!$AT$7)*('ORDEM GERAL 2022'!$W$5:$W$4998)*('ORDEM GERAL 2022'!$G$5:$G$4998='ORDEM GERAL 2022'!$AQ$6)*('ORDEM GERAL 2022'!$C$5:$C$4998='ORDEM GERAL 2022'!AM9))</f>
        <v>0</v>
      </c>
      <c r="AV7" s="207">
        <f>SUMPRODUCT((MONTH('ORDEM GERAL 2022'!$B$5:$B$4998)='ORDEM GERAL 2022'!$AT$8)*('ORDEM GERAL 2022'!$W$5:$W$4998)*('ORDEM GERAL 2022'!$G$5:$G$4998='ORDEM GERAL 2022'!$AQ$6)*('ORDEM GERAL 2022'!$C$5:$C$4998='ORDEM GERAL 2022'!AM9))</f>
        <v>0</v>
      </c>
      <c r="AW7" s="204">
        <f>SUMPRODUCT((MONTH('ORDEM GERAL 2022'!$B$5:$B$4998)='ORDEM GERAL 2022'!$AT$9)*('ORDEM GERAL 2022'!$W$5:$W$4998)*('ORDEM GERAL 2022'!$G$5:$G$4998='ORDEM GERAL 2022'!$AQ$6)*('ORDEM GERAL 2022'!$C$5:$C$4998='ORDEM GERAL 2022'!AM9))</f>
        <v>0</v>
      </c>
      <c r="AX7" s="204">
        <f>SUMPRODUCT((MONTH('ORDEM GERAL 2022'!$B$5:$B$4998)='ORDEM GERAL 2022'!$AT$10)*('ORDEM GERAL 2022'!$W$5:$W$4998)*('ORDEM GERAL 2022'!$G$5:$G$4998='ORDEM GERAL 2022'!$AQ$6)*('ORDEM GERAL 2022'!$C$5:$C$4998='ORDEM GERAL 2022'!AM9))</f>
        <v>0</v>
      </c>
      <c r="AY7" s="204">
        <f>SUMPRODUCT((MONTH('ORDEM GERAL 2022'!$B$5:$B$4998)='ORDEM GERAL 2022'!$AT$11)*('ORDEM GERAL 2022'!$W$5:$W$4998)*('ORDEM GERAL 2022'!$G$5:$G$4998='ORDEM GERAL 2022'!$AQ$6)*('ORDEM GERAL 2022'!$C$5:$C$4998='ORDEM GERAL 2022'!AM9))</f>
        <v>0</v>
      </c>
      <c r="AZ7" s="204">
        <f>SUMPRODUCT((MONTH('ORDEM GERAL 2022'!$B$5:$B$4998)='ORDEM GERAL 2022'!$AT$12)*('ORDEM GERAL 2022'!$W$5:$W$4998)*('ORDEM GERAL 2022'!$G$5:$G$4998='ORDEM GERAL 2022'!$AQ$6)*('ORDEM GERAL 2022'!$C$5:$C$4998='ORDEM GERAL 2022'!AM9))</f>
        <v>0</v>
      </c>
      <c r="BA7" s="204">
        <f>SUMPRODUCT((MONTH('ORDEM GERAL 2022'!$B$5:$B$4998)='ORDEM GERAL 2022'!$AT$13)*('ORDEM GERAL 2022'!$W$5:$W$4998)*('ORDEM GERAL 2022'!$G$5:$G$4998='ORDEM GERAL 2022'!$AQ$6)*('ORDEM GERAL 2022'!$C$5:$C$4998='ORDEM GERAL 2022'!AM9))</f>
        <v>0</v>
      </c>
      <c r="BB7" s="207">
        <f>SUMPRODUCT((MONTH('ORDEM GERAL 2022'!$B$5:$B$4998)='ORDEM GERAL 2022'!$AT$14)*('ORDEM GERAL 2022'!$W$5:$W$4998)*('ORDEM GERAL 2022'!$G$5:$G$4998='ORDEM GERAL 2022'!$AQ$6)*('ORDEM GERAL 2022'!$C$5:$C$4998='ORDEM GERAL 2022'!AM9))</f>
        <v>0</v>
      </c>
      <c r="BC7" s="204">
        <f>SUMPRODUCT((MONTH('ORDEM GERAL 2022'!$B$5:$B$4998)='ORDEM GERAL 2022'!$AT$15)*('ORDEM GERAL 2022'!$W$5:$W$4998)*('ORDEM GERAL 2022'!$G$5:$G$4998='ORDEM GERAL 2022'!$AQ$6)*('ORDEM GERAL 2022'!$C$5:$C$4998='ORDEM GERAL 2022'!AM9))</f>
        <v>0</v>
      </c>
      <c r="BD7" s="204">
        <f>SUMPRODUCT((MONTH('ORDEM GERAL 2022'!$B$5:$B$4998)='ORDEM GERAL 2022'!$AT$16)*('ORDEM GERAL 2022'!$W$5:$W$4998)*('ORDEM GERAL 2022'!$G$5:$G$4998='ORDEM GERAL 2022'!$AQ$6)*('ORDEM GERAL 2022'!$C$5:$C$4998='ORDEM GERAL 2022'!AM9))</f>
        <v>0</v>
      </c>
      <c r="BE7" s="204">
        <f>SUM(Table_17[[#This Row],[Column21]:[Column32]])</f>
        <v>0</v>
      </c>
      <c r="BF7" s="202"/>
      <c r="BG7" s="66">
        <v>1</v>
      </c>
      <c r="BH7" s="66">
        <v>1</v>
      </c>
      <c r="BI7" s="66">
        <v>2</v>
      </c>
      <c r="BJ7" s="68"/>
      <c r="BK7" s="209" t="s">
        <v>124</v>
      </c>
      <c r="BL7" s="204">
        <f>SUMPRODUCT((MONTH('ORDEM GERAL 2022'!$B$5:$B$4998)='ORDEM GERAL 2022'!$AT$5)*('ORDEM GERAL 2022'!$W$5:$W$4998)*('ORDEM GERAL 2022'!$G$5:$G$4998='ORDEM GERAL 2022'!$AQ$8)*('ORDEM GERAL 2022'!$C$5:$C$4998='ORDEM GERAL 2022'!AM9))</f>
        <v>0</v>
      </c>
      <c r="BM7" s="204">
        <f>SUMPRODUCT((MONTH('ORDEM GERAL 2022'!$B$5:$B$4998)='ORDEM GERAL 2022'!$AT$6)*('ORDEM GERAL 2022'!$W$5:$W$4998)*('ORDEM GERAL 2022'!$G$5:$G$4998='ORDEM GERAL 2022'!$AQ$8)*('ORDEM GERAL 2022'!$C$5:$C$4998='ORDEM GERAL 2022'!AM9))</f>
        <v>0</v>
      </c>
      <c r="BN7" s="204">
        <f>SUMPRODUCT((MONTH('ORDEM GERAL 2022'!$B$5:$B$4998)='ORDEM GERAL 2022'!$AT$7)*('ORDEM GERAL 2022'!$W$5:$W$4998)*('ORDEM GERAL 2022'!$G$5:$G$4998='ORDEM GERAL 2022'!$AQ$8)*('ORDEM GERAL 2022'!$C$5:$C$4998='ORDEM GERAL 2022'!AM9))</f>
        <v>0</v>
      </c>
      <c r="BO7" s="204">
        <f>SUMPRODUCT((MONTH('ORDEM GERAL 2022'!$B$5:$B$4998)='ORDEM GERAL 2022'!$AT$8)*('ORDEM GERAL 2022'!$W$5:$W$4998)*('ORDEM GERAL 2022'!$G$5:$G$4998='ORDEM GERAL 2022'!$AQ$8)*('ORDEM GERAL 2022'!$C$5:$C$4998='ORDEM GERAL 2022'!AM9))</f>
        <v>0</v>
      </c>
      <c r="BP7" s="204">
        <f>SUMPRODUCT((MONTH('ORDEM GERAL 2022'!$B$5:$B$4998)='ORDEM GERAL 2022'!$AT$9)*('ORDEM GERAL 2022'!$W$5:$W$4998)*('ORDEM GERAL 2022'!$G$5:$G$4998='ORDEM GERAL 2022'!$AQ$8)*('ORDEM GERAL 2022'!$C$5:$C$4998='ORDEM GERAL 2022'!AM9))</f>
        <v>0</v>
      </c>
      <c r="BQ7" s="204">
        <f>SUMPRODUCT((MONTH('ORDEM GERAL 2022'!$B$5:$B$4998)='ORDEM GERAL 2022'!$AT$10)*('ORDEM GERAL 2022'!$W$5:$W$4998)*('ORDEM GERAL 2022'!$G$5:$G$4998='ORDEM GERAL 2022'!$AQ$8)*('ORDEM GERAL 2022'!$C$5:$C$4998='ORDEM GERAL 2022'!AM9))</f>
        <v>0</v>
      </c>
      <c r="BR7" s="204">
        <f>SUMPRODUCT((MONTH('ORDEM GERAL 2022'!$B$5:$B$4998)='ORDEM GERAL 2022'!$AT$11)*('ORDEM GERAL 2022'!$W$5:$W$4998)*('ORDEM GERAL 2022'!$G$5:$G$4998='ORDEM GERAL 2022'!$AQ$8)*('ORDEM GERAL 2022'!$C$5:$C$4998='ORDEM GERAL 2022'!AM9))</f>
        <v>0</v>
      </c>
      <c r="BS7" s="204">
        <f>SUMPRODUCT((MONTH('ORDEM GERAL 2022'!$B$5:$B$4998)='ORDEM GERAL 2022'!$AT$12)*('ORDEM GERAL 2022'!$W$5:$W$4998)*('ORDEM GERAL 2022'!$G$5:$G$4998='ORDEM GERAL 2022'!$AQ$8)*('ORDEM GERAL 2022'!$C$5:$C$4998='ORDEM GERAL 2022'!AM9))</f>
        <v>0</v>
      </c>
      <c r="BT7" s="204">
        <f>SUMPRODUCT((MONTH('ORDEM GERAL 2022'!$B$5:$B$4998)='ORDEM GERAL 2022'!$AT$13)*('ORDEM GERAL 2022'!$W$5:$W$4998)*('ORDEM GERAL 2022'!$G$5:$G$4998='ORDEM GERAL 2022'!$AQ$8)*('ORDEM GERAL 2022'!$C$5:$C$4998='ORDEM GERAL 2022'!AM9))</f>
        <v>0</v>
      </c>
      <c r="BU7" s="204">
        <f>SUMPRODUCT((MONTH('ORDEM GERAL 2022'!$B$5:$B$4998)='ORDEM GERAL 2022'!$AT$14)*('ORDEM GERAL 2022'!$W$5:$W$4998)*('ORDEM GERAL 2022'!$G$5:$G$4998='ORDEM GERAL 2022'!$AQ$8)*('ORDEM GERAL 2022'!$C$5:$C$4998='ORDEM GERAL 2022'!AM9))</f>
        <v>0</v>
      </c>
      <c r="BV7" s="204">
        <f>SUMPRODUCT((MONTH('ORDEM GERAL 2022'!$B$5:$B$4998)='ORDEM GERAL 2022'!$AT$15)*('ORDEM GERAL 2022'!$W$5:$W$4998)*('ORDEM GERAL 2022'!$G$5:$G$4998='ORDEM GERAL 2022'!$AQ$8)*('ORDEM GERAL 2022'!$C$5:$C$4998='ORDEM GERAL 2022'!AM9))</f>
        <v>0</v>
      </c>
      <c r="BW7" s="204">
        <f>SUMPRODUCT((MONTH('ORDEM GERAL 2022'!$B$5:$B$4998)='ORDEM GERAL 2022'!$AT$16)*('ORDEM GERAL 2022'!$W$5:$W$4998)*('ORDEM GERAL 2022'!$G$5:$G$4998='ORDEM GERAL 2022'!$AQ$8)*('ORDEM GERAL 2022'!$C$5:$C$4998='ORDEM GERAL 2022'!AM9))</f>
        <v>0</v>
      </c>
      <c r="BX7" s="87">
        <f>SUM(Table_17[[#This Row],[Column40]:[Column51]])</f>
        <v>0</v>
      </c>
      <c r="BY7" s="66"/>
      <c r="BZ7" s="66"/>
      <c r="CA7" s="69"/>
      <c r="CB7" s="70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</row>
    <row r="8" spans="1:94" ht="15.75" thickBot="1">
      <c r="A8" s="56" t="s">
        <v>125</v>
      </c>
      <c r="B8" s="57" t="str">
        <f>IF(SUMPRODUCT((TEXT('ORDEM GERAL 2022'!$B$5:$B$4998,"mmm")=DADOS!B$2)*('ORDEM GERAL 2022'!$C$5:$C$4998=DADOS!$A8)*('ORDEM GERAL 2022'!$A$5:$A$4998&gt;0)*('ORDEM GERAL 2022'!$W$5:$W$4998))=0,"",SUMPRODUCT((TEXT('ORDEM GERAL 2022'!$B$5:$B$4998,"mmm")=DADOS!B$2)*('ORDEM GERAL 2022'!$C$5:$C$4998=DADOS!$A8)*('ORDEM GERAL 2022'!$A$5:$A$4998&gt;0)*('ORDEM GERAL 2022'!$W$5:$W$4998)))</f>
        <v/>
      </c>
      <c r="C8" s="57" t="str">
        <f>IF(SUMPRODUCT((TEXT('ORDEM GERAL 2022'!$B$5:$B$4998,"mmm")=DADOS!C$2)*('ORDEM GERAL 2022'!$C$5:$C$4998=DADOS!$A8)*('ORDEM GERAL 2022'!$A$5:$A$4998&gt;0)*('ORDEM GERAL 2022'!$W$5:$W$4998))=0,"",SUMPRODUCT((TEXT('ORDEM GERAL 2022'!$B$5:$B$4998,"mmm")=DADOS!C$2)*('ORDEM GERAL 2022'!$C$5:$C$4998=DADOS!$A8)*('ORDEM GERAL 2022'!$A$5:$A$4998&gt;0)*('ORDEM GERAL 2022'!$W$5:$W$4998)))</f>
        <v/>
      </c>
      <c r="D8" s="57" t="str">
        <f>IF(SUMPRODUCT((TEXT('ORDEM GERAL 2022'!$B$5:$B$4998,"mmm")=DADOS!D$2)*('ORDEM GERAL 2022'!$C$5:$C$4998=DADOS!$A8)*('ORDEM GERAL 2022'!$A$5:$A$4998&gt;0)*('ORDEM GERAL 2022'!$W$5:$W$4998))=0,"",SUMPRODUCT((TEXT('ORDEM GERAL 2022'!$B$5:$B$4998,"mmm")=DADOS!D$2)*('ORDEM GERAL 2022'!$C$5:$C$4998=DADOS!$A8)*('ORDEM GERAL 2022'!$A$5:$A$4998&gt;0)*('ORDEM GERAL 2022'!$W$5:$W$4998)))</f>
        <v/>
      </c>
      <c r="E8" s="57" t="str">
        <f>IF(SUMPRODUCT((TEXT('ORDEM GERAL 2022'!$B$5:$B$4998,"mmm")=DADOS!E$2)*('ORDEM GERAL 2022'!$C$5:$C$4998=DADOS!$A8)*('ORDEM GERAL 2022'!$A$5:$A$4998&gt;0)*('ORDEM GERAL 2022'!$W$5:$W$4998))=0,"",SUMPRODUCT((TEXT('ORDEM GERAL 2022'!$B$5:$B$4998,"mmm")=DADOS!E$2)*('ORDEM GERAL 2022'!$C$5:$C$4998=DADOS!$A8)*('ORDEM GERAL 2022'!$A$5:$A$4998&gt;0)*('ORDEM GERAL 2022'!$W$5:$W$4998)))</f>
        <v/>
      </c>
      <c r="F8" s="57" t="str">
        <f>IF(SUMPRODUCT((TEXT('ORDEM GERAL 2022'!$B$5:$B$4998,"mmm")=DADOS!F$2)*('ORDEM GERAL 2022'!$C$5:$C$4998=DADOS!$A8)*('ORDEM GERAL 2022'!$A$5:$A$4998&gt;0)*('ORDEM GERAL 2022'!$W$5:$W$4998))=0,"",SUMPRODUCT((TEXT('ORDEM GERAL 2022'!$B$5:$B$4998,"mmm")=DADOS!F$2)*('ORDEM GERAL 2022'!$C$5:$C$4998=DADOS!$A8)*('ORDEM GERAL 2022'!$A$5:$A$4998&gt;0)*('ORDEM GERAL 2022'!$W$5:$W$4998)))</f>
        <v/>
      </c>
      <c r="G8" s="57" t="str">
        <f>IF(SUMPRODUCT((TEXT('ORDEM GERAL 2022'!$B$5:$B$4998,"mmm")=DADOS!G$2)*('ORDEM GERAL 2022'!$C$5:$C$4998=DADOS!$A8)*('ORDEM GERAL 2022'!$A$5:$A$4998&gt;0)*('ORDEM GERAL 2022'!$W$5:$W$4998))=0,"",SUMPRODUCT((TEXT('ORDEM GERAL 2022'!$B$5:$B$4998,"mmm")=DADOS!G$2)*('ORDEM GERAL 2022'!$C$5:$C$4998=DADOS!$A8)*('ORDEM GERAL 2022'!$A$5:$A$4998&gt;0)*('ORDEM GERAL 2022'!$W$5:$W$4998)))</f>
        <v/>
      </c>
      <c r="H8" s="57" t="str">
        <f>IF(SUMPRODUCT((TEXT('ORDEM GERAL 2022'!$B$5:$B$4998,"mmm")=DADOS!H$2)*('ORDEM GERAL 2022'!$C$5:$C$4998=DADOS!$A8)*('ORDEM GERAL 2022'!$A$5:$A$4998&gt;0)*('ORDEM GERAL 2022'!$W$5:$W$4998))=0,"",SUMPRODUCT((TEXT('ORDEM GERAL 2022'!$B$5:$B$4998,"mmm")=DADOS!H$2)*('ORDEM GERAL 2022'!$C$5:$C$4998=DADOS!$A8)*('ORDEM GERAL 2022'!$A$5:$A$4998&gt;0)*('ORDEM GERAL 2022'!$W$5:$W$4998)))</f>
        <v/>
      </c>
      <c r="I8" s="57" t="str">
        <f>IF(SUMPRODUCT((TEXT('ORDEM GERAL 2022'!$B$5:$B$4998,"mmm")=DADOS!I$2)*('ORDEM GERAL 2022'!$C$5:$C$4998=DADOS!$A8)*('ORDEM GERAL 2022'!$A$5:$A$4998&gt;0)*('ORDEM GERAL 2022'!$W$5:$W$4998))=0,"",SUMPRODUCT((TEXT('ORDEM GERAL 2022'!$B$5:$B$4998,"mmm")=DADOS!I$2)*('ORDEM GERAL 2022'!$C$5:$C$4998=DADOS!$A8)*('ORDEM GERAL 2022'!$A$5:$A$4998&gt;0)*('ORDEM GERAL 2022'!$W$5:$W$4998)))</f>
        <v/>
      </c>
      <c r="J8" s="57" t="str">
        <f>IF(SUMPRODUCT((TEXT('ORDEM GERAL 2022'!$B$5:$B$4998,"mmm")=DADOS!J$2)*('ORDEM GERAL 2022'!$C$5:$C$4998=DADOS!$A8)*('ORDEM GERAL 2022'!$A$5:$A$4998&gt;0)*('ORDEM GERAL 2022'!$W$5:$W$4998))=0,"",SUMPRODUCT((TEXT('ORDEM GERAL 2022'!$B$5:$B$4998,"mmm")=DADOS!J$2)*('ORDEM GERAL 2022'!$C$5:$C$4998=DADOS!$A8)*('ORDEM GERAL 2022'!$A$5:$A$4998&gt;0)*('ORDEM GERAL 2022'!$W$5:$W$4998)))</f>
        <v/>
      </c>
      <c r="K8" s="57" t="str">
        <f>IF(SUMPRODUCT((TEXT('ORDEM GERAL 2022'!$B$5:$B$4998,"mmm")=DADOS!K$2)*('ORDEM GERAL 2022'!$C$5:$C$4998=DADOS!$A8)*('ORDEM GERAL 2022'!$A$5:$A$4998&gt;0)*('ORDEM GERAL 2022'!$W$5:$W$4998))=0,"",SUMPRODUCT((TEXT('ORDEM GERAL 2022'!$B$5:$B$4998,"mmm")=DADOS!K$2)*('ORDEM GERAL 2022'!$C$5:$C$4998=DADOS!$A8)*('ORDEM GERAL 2022'!$A$5:$A$4998&gt;0)*('ORDEM GERAL 2022'!$W$5:$W$4998)))</f>
        <v/>
      </c>
      <c r="L8" s="57" t="str">
        <f>IF(SUMPRODUCT((TEXT('ORDEM GERAL 2022'!$B$5:$B$4998,"mmm")=DADOS!L$2)*('ORDEM GERAL 2022'!$C$5:$C$4998=DADOS!$A8)*('ORDEM GERAL 2022'!$A$5:$A$4998&gt;0)*('ORDEM GERAL 2022'!$W$5:$W$4998))=0,"",SUMPRODUCT((TEXT('ORDEM GERAL 2022'!$B$5:$B$4998,"mmm")=DADOS!L$2)*('ORDEM GERAL 2022'!$C$5:$C$4998=DADOS!$A8)*('ORDEM GERAL 2022'!$A$5:$A$4998&gt;0)*('ORDEM GERAL 2022'!$W$5:$W$4998)))</f>
        <v/>
      </c>
      <c r="M8" s="57" t="str">
        <f>IF(SUMPRODUCT((TEXT('ORDEM GERAL 2022'!$B$5:$B$4998,"mmm")=DADOS!M$2)*('ORDEM GERAL 2022'!$C$5:$C$4998=DADOS!$A8)*('ORDEM GERAL 2022'!$A$5:$A$4998&gt;0)*('ORDEM GERAL 2022'!$W$5:$W$4998))=0,"",SUMPRODUCT((TEXT('ORDEM GERAL 2022'!$B$5:$B$4998,"mmm")=DADOS!M$2)*('ORDEM GERAL 2022'!$C$5:$C$4998=DADOS!$A8)*('ORDEM GERAL 2022'!$A$5:$A$4998&gt;0)*('ORDEM GERAL 2022'!$W$5:$W$4998)))</f>
        <v/>
      </c>
      <c r="N8" s="57" t="str">
        <f t="shared" si="0"/>
        <v/>
      </c>
      <c r="O8" s="66" t="str">
        <f>IF(COUNTIFS('ORDEM GERAL 2022'!$C:$C,DADOS!$A8,'ORDEM GERAL 2022'!$AJ:$AJ,"CONSERTO")=0,"",(COUNTIFS('ORDEM GERAL 2022'!$C:$C,DADOS!$A8,'ORDEM GERAL 2022'!$AJ:$AJ,"CONSERTO")))</f>
        <v/>
      </c>
      <c r="P8" s="66" t="str">
        <f>IF(COUNTIFS('ORDEM GERAL 2022'!$C:$C,DADOS!$A8,'ORDEM GERAL 2022'!$AJ:$AJ,"QUEBRA")=0,"",COUNTIFS('ORDEM GERAL 2022'!$C:$C,DADOS!$A8,'ORDEM GERAL 2022'!$AJ:$AJ,"QUEBRA"))</f>
        <v/>
      </c>
      <c r="Q8" s="66" t="str">
        <f>IF(COUNTIFS('ORDEM GERAL 2022'!$C:$C,DADOS!$A8,'ORDEM GERAL 2022'!$AJ:$AJ,"TROCA")=0,"",COUNTIFS('ORDEM GERAL 2022'!$C:$C,DADOS!$A8,'ORDEM GERAL 2022'!$AJ:$AJ,"TROCA"))</f>
        <v/>
      </c>
      <c r="R8" s="66" t="str">
        <f>IF(COUNTIFS('ORDEM GERAL 2022'!$C:$C,DADOS!$A8,'ORDEM GERAL 2022'!A:A,"&gt;0")=0,"",COUNTIFS('ORDEM GERAL 2022'!$C:$C,DADOS!$A8,'ORDEM GERAL 2022'!A:A,"&gt;0"))</f>
        <v/>
      </c>
      <c r="S8" s="194" t="str">
        <f t="shared" si="1"/>
        <v>COLAD-60.26</v>
      </c>
      <c r="T8" s="196">
        <f t="shared" si="2"/>
        <v>1.3888888890505768E-2</v>
      </c>
      <c r="U8" s="67" t="str">
        <f t="shared" si="3"/>
        <v/>
      </c>
      <c r="V8" s="10"/>
      <c r="W8" s="208" t="s">
        <v>125</v>
      </c>
      <c r="X8" s="207">
        <f>SUMPRODUCT((MONTH('ORDEM GERAL 2022'!$B$5:$B$4998)='ORDEM GERAL 2022'!$AT$5)*('ORDEM GERAL 2022'!$W$5:$W$4998)*('ORDEM GERAL 2022'!$G$5:$G$4998='ORDEM GERAL 2022'!$AQ$5)*('ORDEM GERAL 2022'!$C$5:$C$4998='ORDEM GERAL 2022'!AM10))</f>
        <v>0</v>
      </c>
      <c r="Y8" s="207">
        <f>SUMPRODUCT((MONTH('ORDEM GERAL 2022'!$B$5:$B$4998)='ORDEM GERAL 2022'!$AT$6)*('ORDEM GERAL 2022'!$W$5:$W$4998)*('ORDEM GERAL 2022'!$G$5:$G$4998='ORDEM GERAL 2022'!$AQ$5)*('ORDEM GERAL 2022'!$C$5:$C$4998='ORDEM GERAL 2022'!AM10))</f>
        <v>0</v>
      </c>
      <c r="Z8" s="207">
        <f>SUMPRODUCT((MONTH('ORDEM GERAL 2022'!$B$5:$B$4998)='ORDEM GERAL 2022'!$AT$7)*('ORDEM GERAL 2022'!$W$5:$W$4998)*('ORDEM GERAL 2022'!$G$5:$G$4998='ORDEM GERAL 2022'!$AQ$5)*('ORDEM GERAL 2022'!$C$5:$C$4998='ORDEM GERAL 2022'!AM10))</f>
        <v>0</v>
      </c>
      <c r="AA8" s="207">
        <f>SUMPRODUCT((MONTH('ORDEM GERAL 2022'!$B$5:$B$4998)='ORDEM GERAL 2022'!$AT$8)*('ORDEM GERAL 2022'!$W$5:$W$4998)*('ORDEM GERAL 2022'!$G$5:$G$4998='ORDEM GERAL 2022'!$AQ$5)*('ORDEM GERAL 2022'!$C$5:$C$4998='ORDEM GERAL 2022'!AM10))</f>
        <v>0</v>
      </c>
      <c r="AB8" s="207">
        <f>SUMPRODUCT((MONTH('ORDEM GERAL 2022'!$B$5:$B$4998)='ORDEM GERAL 2022'!$AT$9)*('ORDEM GERAL 2022'!$W$5:$W$4998)*('ORDEM GERAL 2022'!$G$5:$G$4998='ORDEM GERAL 2022'!$AQ$5)*('ORDEM GERAL 2022'!$C$5:$C$4998='ORDEM GERAL 2022'!AM10))</f>
        <v>0</v>
      </c>
      <c r="AC8" s="207">
        <f>SUMPRODUCT((MONTH('ORDEM GERAL 2022'!$B$5:$B$4998)='ORDEM GERAL 2022'!$AT$10)*('ORDEM GERAL 2022'!$W$5:$W$4998)*('ORDEM GERAL 2022'!$G$5:$G$4998='ORDEM GERAL 2022'!$AQ$5)*('ORDEM GERAL 2022'!$C$5:$C$4998='ORDEM GERAL 2022'!AM10))</f>
        <v>0</v>
      </c>
      <c r="AD8" s="207">
        <f>SUMPRODUCT((MONTH('ORDEM GERAL 2022'!$B$5:$B$4998)='ORDEM GERAL 2022'!$AT$11)*('ORDEM GERAL 2022'!$W$5:$W$4998)*('ORDEM GERAL 2022'!$G$5:$G$4998='ORDEM GERAL 2022'!$AQ$5)*('ORDEM GERAL 2022'!$C$5:$C$4998='ORDEM GERAL 2022'!AM10))</f>
        <v>0</v>
      </c>
      <c r="AE8" s="207">
        <f>SUMPRODUCT((MONTH('ORDEM GERAL 2022'!$B$5:$B$4998)='ORDEM GERAL 2022'!$AT$12)*('ORDEM GERAL 2022'!$W$5:$W$4998)*('ORDEM GERAL 2022'!$G$5:$G$4998='ORDEM GERAL 2022'!$AQ$5)*('ORDEM GERAL 2022'!$C$5:$C$4998='ORDEM GERAL 2022'!AM10))</f>
        <v>0</v>
      </c>
      <c r="AF8" s="207">
        <f>SUMPRODUCT((MONTH('ORDEM GERAL 2022'!$B$5:$B$4998)='ORDEM GERAL 2022'!$AT$13)*('ORDEM GERAL 2022'!$W$5:$W$4998)*('ORDEM GERAL 2022'!$G$5:$G$4998='ORDEM GERAL 2022'!$AQ$5)*('ORDEM GERAL 2022'!$C$5:$C$4998='ORDEM GERAL 2022'!AM10))</f>
        <v>0</v>
      </c>
      <c r="AG8" s="207">
        <f>SUMPRODUCT((MONTH('ORDEM GERAL 2022'!$B$5:$B$4998)='ORDEM GERAL 2022'!$AT$14)*('ORDEM GERAL 2022'!$W$5:$W$4998)*('ORDEM GERAL 2022'!$G$5:$G$4998='ORDEM GERAL 2022'!$AQ$5)*('ORDEM GERAL 2022'!$C$5:$C$4998='ORDEM GERAL 2022'!AM10))</f>
        <v>0</v>
      </c>
      <c r="AH8" s="207">
        <f>SUMPRODUCT((MONTH('ORDEM GERAL 2022'!$B$5:$B$4998)='ORDEM GERAL 2022'!$AT$15)*('ORDEM GERAL 2022'!$W$5:$W$4998)*('ORDEM GERAL 2022'!$G$5:$G$4998='ORDEM GERAL 2022'!$AQ$5)*('ORDEM GERAL 2022'!$C$5:$C$4998='ORDEM GERAL 2022'!AM10))</f>
        <v>0</v>
      </c>
      <c r="AI8" s="207">
        <f>SUMPRODUCT((MONTH('ORDEM GERAL 2022'!$B$5:$B$4998)='ORDEM GERAL 2022'!$AT$16)*('ORDEM GERAL 2022'!$W$5:$W$4998)*('ORDEM GERAL 2022'!$G$5:$G$4998='ORDEM GERAL 2022'!$AQ$5)*('ORDEM GERAL 2022'!$C$5:$C$4998='ORDEM GERAL 2022'!AM10))</f>
        <v>0</v>
      </c>
      <c r="AJ8" s="207">
        <f>SUM(Table_17[[#This Row],[Coluna1]:[Column13]])</f>
        <v>0</v>
      </c>
      <c r="AK8" s="202"/>
      <c r="AL8" s="66"/>
      <c r="AM8" s="66">
        <v>3</v>
      </c>
      <c r="AN8" s="66">
        <v>3</v>
      </c>
      <c r="AO8" s="69"/>
      <c r="AP8" s="69"/>
      <c r="AQ8" s="68"/>
      <c r="AR8" s="208" t="s">
        <v>125</v>
      </c>
      <c r="AS8" s="207">
        <f>SUMPRODUCT((MONTH('ORDEM GERAL 2022'!$B$5:$B$4998)='ORDEM GERAL 2022'!$AT$5)*('ORDEM GERAL 2022'!$W$5:$W$4998)*('ORDEM GERAL 2022'!$G$5:$G$4998='ORDEM GERAL 2022'!$AQ$6)*('ORDEM GERAL 2022'!$C$5:$C$4998='ORDEM GERAL 2022'!AM10))</f>
        <v>0</v>
      </c>
      <c r="AT8" s="207">
        <f>SUMPRODUCT((MONTH('ORDEM GERAL 2022'!$B$5:$B$4998)='ORDEM GERAL 2022'!$AT$6)*('ORDEM GERAL 2022'!$W$5:$W$4998)*('ORDEM GERAL 2022'!$G$5:$G$4998='ORDEM GERAL 2022'!$AQ$6)*('ORDEM GERAL 2022'!$C$5:$C$4998='ORDEM GERAL 2022'!AM10))</f>
        <v>0</v>
      </c>
      <c r="AU8" s="204">
        <f>SUMPRODUCT((MONTH('ORDEM GERAL 2022'!$B$5:$B$4998)='ORDEM GERAL 2022'!$AT$7)*('ORDEM GERAL 2022'!$W$5:$W$4998)*('ORDEM GERAL 2022'!$G$5:$G$4998='ORDEM GERAL 2022'!$AQ$6)*('ORDEM GERAL 2022'!$C$5:$C$4998='ORDEM GERAL 2022'!AM10))</f>
        <v>0</v>
      </c>
      <c r="AV8" s="207">
        <f>SUMPRODUCT((MONTH('ORDEM GERAL 2022'!$B$5:$B$4998)='ORDEM GERAL 2022'!$AT$8)*('ORDEM GERAL 2022'!$W$5:$W$4998)*('ORDEM GERAL 2022'!$G$5:$G$4998='ORDEM GERAL 2022'!$AQ$6)*('ORDEM GERAL 2022'!$C$5:$C$4998='ORDEM GERAL 2022'!AM10))</f>
        <v>0</v>
      </c>
      <c r="AW8" s="204">
        <f>SUMPRODUCT((MONTH('ORDEM GERAL 2022'!$B$5:$B$4998)='ORDEM GERAL 2022'!$AT$9)*('ORDEM GERAL 2022'!$W$5:$W$4998)*('ORDEM GERAL 2022'!$G$5:$G$4998='ORDEM GERAL 2022'!$AQ$6)*('ORDEM GERAL 2022'!$C$5:$C$4998='ORDEM GERAL 2022'!AM10))</f>
        <v>0</v>
      </c>
      <c r="AX8" s="204">
        <f>SUMPRODUCT((MONTH('ORDEM GERAL 2022'!$B$5:$B$4998)='ORDEM GERAL 2022'!$AT$10)*('ORDEM GERAL 2022'!$W$5:$W$4998)*('ORDEM GERAL 2022'!$G$5:$G$4998='ORDEM GERAL 2022'!$AQ$6)*('ORDEM GERAL 2022'!$C$5:$C$4998='ORDEM GERAL 2022'!AM10))</f>
        <v>0</v>
      </c>
      <c r="AY8" s="204">
        <f>SUMPRODUCT((MONTH('ORDEM GERAL 2022'!$B$5:$B$4998)='ORDEM GERAL 2022'!$AT$11)*('ORDEM GERAL 2022'!$W$5:$W$4998)*('ORDEM GERAL 2022'!$G$5:$G$4998='ORDEM GERAL 2022'!$AQ$6)*('ORDEM GERAL 2022'!$C$5:$C$4998='ORDEM GERAL 2022'!AM10))</f>
        <v>0</v>
      </c>
      <c r="AZ8" s="204">
        <f>SUMPRODUCT((MONTH('ORDEM GERAL 2022'!$B$5:$B$4998)='ORDEM GERAL 2022'!$AT$12)*('ORDEM GERAL 2022'!$W$5:$W$4998)*('ORDEM GERAL 2022'!$G$5:$G$4998='ORDEM GERAL 2022'!$AQ$6)*('ORDEM GERAL 2022'!$C$5:$C$4998='ORDEM GERAL 2022'!AM10))</f>
        <v>0</v>
      </c>
      <c r="BA8" s="204">
        <f>SUMPRODUCT((MONTH('ORDEM GERAL 2022'!$B$5:$B$4998)='ORDEM GERAL 2022'!$AT$13)*('ORDEM GERAL 2022'!$W$5:$W$4998)*('ORDEM GERAL 2022'!$G$5:$G$4998='ORDEM GERAL 2022'!$AQ$6)*('ORDEM GERAL 2022'!$C$5:$C$4998='ORDEM GERAL 2022'!AM10))</f>
        <v>0</v>
      </c>
      <c r="BB8" s="207">
        <f>SUMPRODUCT((MONTH('ORDEM GERAL 2022'!$B$5:$B$4998)='ORDEM GERAL 2022'!$AT$14)*('ORDEM GERAL 2022'!$W$5:$W$4998)*('ORDEM GERAL 2022'!$G$5:$G$4998='ORDEM GERAL 2022'!$AQ$6)*('ORDEM GERAL 2022'!$C$5:$C$4998='ORDEM GERAL 2022'!AM10))</f>
        <v>0</v>
      </c>
      <c r="BC8" s="204">
        <f>SUMPRODUCT((MONTH('ORDEM GERAL 2022'!$B$5:$B$4998)='ORDEM GERAL 2022'!$AT$15)*('ORDEM GERAL 2022'!$W$5:$W$4998)*('ORDEM GERAL 2022'!$G$5:$G$4998='ORDEM GERAL 2022'!$AQ$6)*('ORDEM GERAL 2022'!$C$5:$C$4998='ORDEM GERAL 2022'!AM10))</f>
        <v>0</v>
      </c>
      <c r="BD8" s="204">
        <f>SUMPRODUCT((MONTH('ORDEM GERAL 2022'!$B$5:$B$4998)='ORDEM GERAL 2022'!$AT$16)*('ORDEM GERAL 2022'!$W$5:$W$4998)*('ORDEM GERAL 2022'!$G$5:$G$4998='ORDEM GERAL 2022'!$AQ$6)*('ORDEM GERAL 2022'!$C$5:$C$4998='ORDEM GERAL 2022'!AM10))</f>
        <v>0</v>
      </c>
      <c r="BE8" s="204">
        <f>SUM(Table_17[[#This Row],[Column21]:[Column32]])</f>
        <v>0</v>
      </c>
      <c r="BF8" s="202"/>
      <c r="BG8" s="66"/>
      <c r="BH8" s="66"/>
      <c r="BI8" s="66"/>
      <c r="BJ8" s="68"/>
      <c r="BK8" s="208" t="s">
        <v>153</v>
      </c>
      <c r="BL8" s="204">
        <f>SUMPRODUCT((MONTH('ORDEM GERAL 2022'!$B$5:$B$4998)='ORDEM GERAL 2022'!$AT$5)*('ORDEM GERAL 2022'!$W$5:$W$4998)*('ORDEM GERAL 2022'!$G$5:$G$4998='ORDEM GERAL 2022'!$AQ$8)*('ORDEM GERAL 2022'!$C$5:$C$4998='ORDEM GERAL 2022'!AM10))</f>
        <v>0</v>
      </c>
      <c r="BM8" s="204">
        <f>SUMPRODUCT((MONTH('ORDEM GERAL 2022'!$B$5:$B$4998)='ORDEM GERAL 2022'!$AT$6)*('ORDEM GERAL 2022'!$W$5:$W$4998)*('ORDEM GERAL 2022'!$G$5:$G$4998='ORDEM GERAL 2022'!$AQ$8)*('ORDEM GERAL 2022'!$C$5:$C$4998='ORDEM GERAL 2022'!AM10))</f>
        <v>0</v>
      </c>
      <c r="BN8" s="204">
        <f>SUMPRODUCT((MONTH('ORDEM GERAL 2022'!$B$5:$B$4998)='ORDEM GERAL 2022'!$AT$7)*('ORDEM GERAL 2022'!$W$5:$W$4998)*('ORDEM GERAL 2022'!$G$5:$G$4998='ORDEM GERAL 2022'!$AQ$8)*('ORDEM GERAL 2022'!$C$5:$C$4998='ORDEM GERAL 2022'!AM10))</f>
        <v>0</v>
      </c>
      <c r="BO8" s="204">
        <f>SUMPRODUCT((MONTH('ORDEM GERAL 2022'!$B$5:$B$4998)='ORDEM GERAL 2022'!$AT$8)*('ORDEM GERAL 2022'!$W$5:$W$4998)*('ORDEM GERAL 2022'!$G$5:$G$4998='ORDEM GERAL 2022'!$AQ$8)*('ORDEM GERAL 2022'!$C$5:$C$4998='ORDEM GERAL 2022'!AM10))</f>
        <v>0</v>
      </c>
      <c r="BP8" s="204">
        <f>SUMPRODUCT((MONTH('ORDEM GERAL 2022'!$B$5:$B$4998)='ORDEM GERAL 2022'!$AT$9)*('ORDEM GERAL 2022'!$W$5:$W$4998)*('ORDEM GERAL 2022'!$G$5:$G$4998='ORDEM GERAL 2022'!$AQ$8)*('ORDEM GERAL 2022'!$C$5:$C$4998='ORDEM GERAL 2022'!AM10))</f>
        <v>0</v>
      </c>
      <c r="BQ8" s="204">
        <f>SUMPRODUCT((MONTH('ORDEM GERAL 2022'!$B$5:$B$4998)='ORDEM GERAL 2022'!$AT$10)*('ORDEM GERAL 2022'!$W$5:$W$4998)*('ORDEM GERAL 2022'!$G$5:$G$4998='ORDEM GERAL 2022'!$AQ$8)*('ORDEM GERAL 2022'!$C$5:$C$4998='ORDEM GERAL 2022'!AM10))</f>
        <v>0</v>
      </c>
      <c r="BR8" s="204">
        <f>SUMPRODUCT((MONTH('ORDEM GERAL 2022'!$B$5:$B$4998)='ORDEM GERAL 2022'!$AT$11)*('ORDEM GERAL 2022'!$W$5:$W$4998)*('ORDEM GERAL 2022'!$G$5:$G$4998='ORDEM GERAL 2022'!$AQ$8)*('ORDEM GERAL 2022'!$C$5:$C$4998='ORDEM GERAL 2022'!AM10))</f>
        <v>0</v>
      </c>
      <c r="BS8" s="204">
        <f>SUMPRODUCT((MONTH('ORDEM GERAL 2022'!$B$5:$B$4998)='ORDEM GERAL 2022'!$AT$12)*('ORDEM GERAL 2022'!$W$5:$W$4998)*('ORDEM GERAL 2022'!$G$5:$G$4998='ORDEM GERAL 2022'!$AQ$8)*('ORDEM GERAL 2022'!$C$5:$C$4998='ORDEM GERAL 2022'!AM10))</f>
        <v>0</v>
      </c>
      <c r="BT8" s="204">
        <f>SUMPRODUCT((MONTH('ORDEM GERAL 2022'!$B$5:$B$4998)='ORDEM GERAL 2022'!$AT$13)*('ORDEM GERAL 2022'!$W$5:$W$4998)*('ORDEM GERAL 2022'!$G$5:$G$4998='ORDEM GERAL 2022'!$AQ$8)*('ORDEM GERAL 2022'!$C$5:$C$4998='ORDEM GERAL 2022'!AM10))</f>
        <v>0</v>
      </c>
      <c r="BU8" s="204">
        <f>SUMPRODUCT((MONTH('ORDEM GERAL 2022'!$B$5:$B$4998)='ORDEM GERAL 2022'!$AT$14)*('ORDEM GERAL 2022'!$W$5:$W$4998)*('ORDEM GERAL 2022'!$G$5:$G$4998='ORDEM GERAL 2022'!$AQ$8)*('ORDEM GERAL 2022'!$C$5:$C$4998='ORDEM GERAL 2022'!AM10))</f>
        <v>0</v>
      </c>
      <c r="BV8" s="204">
        <f>SUMPRODUCT((MONTH('ORDEM GERAL 2022'!$B$5:$B$4998)='ORDEM GERAL 2022'!$AT$15)*('ORDEM GERAL 2022'!$W$5:$W$4998)*('ORDEM GERAL 2022'!$G$5:$G$4998='ORDEM GERAL 2022'!$AQ$8)*('ORDEM GERAL 2022'!$C$5:$C$4998='ORDEM GERAL 2022'!AM10))</f>
        <v>0</v>
      </c>
      <c r="BW8" s="204">
        <f>SUMPRODUCT((MONTH('ORDEM GERAL 2022'!$B$5:$B$4998)='ORDEM GERAL 2022'!$AT$16)*('ORDEM GERAL 2022'!$W$5:$W$4998)*('ORDEM GERAL 2022'!$G$5:$G$4998='ORDEM GERAL 2022'!$AQ$8)*('ORDEM GERAL 2022'!$C$5:$C$4998='ORDEM GERAL 2022'!AM10))</f>
        <v>0</v>
      </c>
      <c r="BX8" s="87">
        <f>SUM(Table_17[[#This Row],[Column40]:[Column51]])</f>
        <v>0</v>
      </c>
      <c r="BY8" s="66"/>
      <c r="BZ8" s="66"/>
      <c r="CA8" s="69"/>
      <c r="CB8" s="70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</row>
    <row r="9" spans="1:94" ht="15.75" thickBot="1">
      <c r="A9" s="71" t="s">
        <v>120</v>
      </c>
      <c r="B9" s="57" t="str">
        <f>IF(SUMPRODUCT((TEXT('ORDEM GERAL 2022'!$B$5:$B$4998,"mmm")=DADOS!B$2)*('ORDEM GERAL 2022'!$C$5:$C$4998=DADOS!$A9)*('ORDEM GERAL 2022'!$A$5:$A$4998&gt;0)*('ORDEM GERAL 2022'!$W$5:$W$4998))=0,"",SUMPRODUCT((TEXT('ORDEM GERAL 2022'!$B$5:$B$4998,"mmm")=DADOS!B$2)*('ORDEM GERAL 2022'!$C$5:$C$4998=DADOS!$A9)*('ORDEM GERAL 2022'!$A$5:$A$4998&gt;0)*('ORDEM GERAL 2022'!$W$5:$W$4998)))</f>
        <v/>
      </c>
      <c r="C9" s="57" t="str">
        <f>IF(SUMPRODUCT((TEXT('ORDEM GERAL 2022'!$B$5:$B$4998,"mmm")=DADOS!C$2)*('ORDEM GERAL 2022'!$C$5:$C$4998=DADOS!$A9)*('ORDEM GERAL 2022'!$A$5:$A$4998&gt;0)*('ORDEM GERAL 2022'!$W$5:$W$4998))=0,"",SUMPRODUCT((TEXT('ORDEM GERAL 2022'!$B$5:$B$4998,"mmm")=DADOS!C$2)*('ORDEM GERAL 2022'!$C$5:$C$4998=DADOS!$A9)*('ORDEM GERAL 2022'!$A$5:$A$4998&gt;0)*('ORDEM GERAL 2022'!$W$5:$W$4998)))</f>
        <v/>
      </c>
      <c r="D9" s="57" t="str">
        <f>IF(SUMPRODUCT((TEXT('ORDEM GERAL 2022'!$B$5:$B$4998,"mmm")=DADOS!D$2)*('ORDEM GERAL 2022'!$C$5:$C$4998=DADOS!$A9)*('ORDEM GERAL 2022'!$A$5:$A$4998&gt;0)*('ORDEM GERAL 2022'!$W$5:$W$4998))=0,"",SUMPRODUCT((TEXT('ORDEM GERAL 2022'!$B$5:$B$4998,"mmm")=DADOS!D$2)*('ORDEM GERAL 2022'!$C$5:$C$4998=DADOS!$A9)*('ORDEM GERAL 2022'!$A$5:$A$4998&gt;0)*('ORDEM GERAL 2022'!$W$5:$W$4998)))</f>
        <v/>
      </c>
      <c r="E9" s="57" t="str">
        <f>IF(SUMPRODUCT((TEXT('ORDEM GERAL 2022'!$B$5:$B$4998,"mmm")=DADOS!E$2)*('ORDEM GERAL 2022'!$C$5:$C$4998=DADOS!$A9)*('ORDEM GERAL 2022'!$A$5:$A$4998&gt;0)*('ORDEM GERAL 2022'!$W$5:$W$4998))=0,"",SUMPRODUCT((TEXT('ORDEM GERAL 2022'!$B$5:$B$4998,"mmm")=DADOS!E$2)*('ORDEM GERAL 2022'!$C$5:$C$4998=DADOS!$A9)*('ORDEM GERAL 2022'!$A$5:$A$4998&gt;0)*('ORDEM GERAL 2022'!$W$5:$W$4998)))</f>
        <v/>
      </c>
      <c r="F9" s="57" t="str">
        <f>IF(SUMPRODUCT((TEXT('ORDEM GERAL 2022'!$B$5:$B$4998,"mmm")=DADOS!F$2)*('ORDEM GERAL 2022'!$C$5:$C$4998=DADOS!$A9)*('ORDEM GERAL 2022'!$A$5:$A$4998&gt;0)*('ORDEM GERAL 2022'!$W$5:$W$4998))=0,"",SUMPRODUCT((TEXT('ORDEM GERAL 2022'!$B$5:$B$4998,"mmm")=DADOS!F$2)*('ORDEM GERAL 2022'!$C$5:$C$4998=DADOS!$A9)*('ORDEM GERAL 2022'!$A$5:$A$4998&gt;0)*('ORDEM GERAL 2022'!$W$5:$W$4998)))</f>
        <v/>
      </c>
      <c r="G9" s="57" t="str">
        <f>IF(SUMPRODUCT((TEXT('ORDEM GERAL 2022'!$B$5:$B$4998,"mmm")=DADOS!G$2)*('ORDEM GERAL 2022'!$C$5:$C$4998=DADOS!$A9)*('ORDEM GERAL 2022'!$A$5:$A$4998&gt;0)*('ORDEM GERAL 2022'!$W$5:$W$4998))=0,"",SUMPRODUCT((TEXT('ORDEM GERAL 2022'!$B$5:$B$4998,"mmm")=DADOS!G$2)*('ORDEM GERAL 2022'!$C$5:$C$4998=DADOS!$A9)*('ORDEM GERAL 2022'!$A$5:$A$4998&gt;0)*('ORDEM GERAL 2022'!$W$5:$W$4998)))</f>
        <v/>
      </c>
      <c r="H9" s="57" t="str">
        <f>IF(SUMPRODUCT((TEXT('ORDEM GERAL 2022'!$B$5:$B$4998,"mmm")=DADOS!H$2)*('ORDEM GERAL 2022'!$C$5:$C$4998=DADOS!$A9)*('ORDEM GERAL 2022'!$A$5:$A$4998&gt;0)*('ORDEM GERAL 2022'!$W$5:$W$4998))=0,"",SUMPRODUCT((TEXT('ORDEM GERAL 2022'!$B$5:$B$4998,"mmm")=DADOS!H$2)*('ORDEM GERAL 2022'!$C$5:$C$4998=DADOS!$A9)*('ORDEM GERAL 2022'!$A$5:$A$4998&gt;0)*('ORDEM GERAL 2022'!$W$5:$W$4998)))</f>
        <v/>
      </c>
      <c r="I9" s="57" t="str">
        <f>IF(SUMPRODUCT((TEXT('ORDEM GERAL 2022'!$B$5:$B$4998,"mmm")=DADOS!I$2)*('ORDEM GERAL 2022'!$C$5:$C$4998=DADOS!$A9)*('ORDEM GERAL 2022'!$A$5:$A$4998&gt;0)*('ORDEM GERAL 2022'!$W$5:$W$4998))=0,"",SUMPRODUCT((TEXT('ORDEM GERAL 2022'!$B$5:$B$4998,"mmm")=DADOS!I$2)*('ORDEM GERAL 2022'!$C$5:$C$4998=DADOS!$A9)*('ORDEM GERAL 2022'!$A$5:$A$4998&gt;0)*('ORDEM GERAL 2022'!$W$5:$W$4998)))</f>
        <v/>
      </c>
      <c r="J9" s="57" t="str">
        <f>IF(SUMPRODUCT((TEXT('ORDEM GERAL 2022'!$B$5:$B$4998,"mmm")=DADOS!J$2)*('ORDEM GERAL 2022'!$C$5:$C$4998=DADOS!$A9)*('ORDEM GERAL 2022'!$A$5:$A$4998&gt;0)*('ORDEM GERAL 2022'!$W$5:$W$4998))=0,"",SUMPRODUCT((TEXT('ORDEM GERAL 2022'!$B$5:$B$4998,"mmm")=DADOS!J$2)*('ORDEM GERAL 2022'!$C$5:$C$4998=DADOS!$A9)*('ORDEM GERAL 2022'!$A$5:$A$4998&gt;0)*('ORDEM GERAL 2022'!$W$5:$W$4998)))</f>
        <v/>
      </c>
      <c r="K9" s="57" t="str">
        <f>IF(SUMPRODUCT((TEXT('ORDEM GERAL 2022'!$B$5:$B$4998,"mmm")=DADOS!K$2)*('ORDEM GERAL 2022'!$C$5:$C$4998=DADOS!$A9)*('ORDEM GERAL 2022'!$A$5:$A$4998&gt;0)*('ORDEM GERAL 2022'!$W$5:$W$4998))=0,"",SUMPRODUCT((TEXT('ORDEM GERAL 2022'!$B$5:$B$4998,"mmm")=DADOS!K$2)*('ORDEM GERAL 2022'!$C$5:$C$4998=DADOS!$A9)*('ORDEM GERAL 2022'!$A$5:$A$4998&gt;0)*('ORDEM GERAL 2022'!$W$5:$W$4998)))</f>
        <v/>
      </c>
      <c r="L9" s="57" t="str">
        <f>IF(SUMPRODUCT((TEXT('ORDEM GERAL 2022'!$B$5:$B$4998,"mmm")=DADOS!L$2)*('ORDEM GERAL 2022'!$C$5:$C$4998=DADOS!$A9)*('ORDEM GERAL 2022'!$A$5:$A$4998&gt;0)*('ORDEM GERAL 2022'!$W$5:$W$4998))=0,"",SUMPRODUCT((TEXT('ORDEM GERAL 2022'!$B$5:$B$4998,"mmm")=DADOS!L$2)*('ORDEM GERAL 2022'!$C$5:$C$4998=DADOS!$A9)*('ORDEM GERAL 2022'!$A$5:$A$4998&gt;0)*('ORDEM GERAL 2022'!$W$5:$W$4998)))</f>
        <v/>
      </c>
      <c r="M9" s="57" t="str">
        <f>IF(SUMPRODUCT((TEXT('ORDEM GERAL 2022'!$B$5:$B$4998,"mmm")=DADOS!M$2)*('ORDEM GERAL 2022'!$C$5:$C$4998=DADOS!$A9)*('ORDEM GERAL 2022'!$A$5:$A$4998&gt;0)*('ORDEM GERAL 2022'!$W$5:$W$4998))=0,"",SUMPRODUCT((TEXT('ORDEM GERAL 2022'!$B$5:$B$4998,"mmm")=DADOS!M$2)*('ORDEM GERAL 2022'!$C$5:$C$4998=DADOS!$A9)*('ORDEM GERAL 2022'!$A$5:$A$4998&gt;0)*('ORDEM GERAL 2022'!$W$5:$W$4998)))</f>
        <v/>
      </c>
      <c r="N9" s="57" t="str">
        <f t="shared" si="0"/>
        <v/>
      </c>
      <c r="O9" s="66" t="str">
        <f>IF(COUNTIFS('ORDEM GERAL 2022'!$C:$C,DADOS!$A9,'ORDEM GERAL 2022'!$AJ:$AJ,"CONSERTO")=0,"",(COUNTIFS('ORDEM GERAL 2022'!$C:$C,DADOS!$A9,'ORDEM GERAL 2022'!$AJ:$AJ,"CONSERTO")))</f>
        <v/>
      </c>
      <c r="P9" s="66" t="str">
        <f>IF(COUNTIFS('ORDEM GERAL 2022'!$C:$C,DADOS!$A9,'ORDEM GERAL 2022'!$AJ:$AJ,"QUEBRA")=0,"",COUNTIFS('ORDEM GERAL 2022'!$C:$C,DADOS!$A9,'ORDEM GERAL 2022'!$AJ:$AJ,"QUEBRA"))</f>
        <v/>
      </c>
      <c r="Q9" s="66" t="str">
        <f>IF(COUNTIFS('ORDEM GERAL 2022'!$C:$C,DADOS!$A9,'ORDEM GERAL 2022'!$AJ:$AJ,"TROCA")=0,"",COUNTIFS('ORDEM GERAL 2022'!$C:$C,DADOS!$A9,'ORDEM GERAL 2022'!$AJ:$AJ,"TROCA"))</f>
        <v/>
      </c>
      <c r="R9" s="66" t="str">
        <f>IF(COUNTIFS('ORDEM GERAL 2022'!$C:$C,DADOS!$A9,'ORDEM GERAL 2022'!A:A,"&gt;0")=0,"",COUNTIFS('ORDEM GERAL 2022'!$C:$C,DADOS!$A9,'ORDEM GERAL 2022'!A:A,"&gt;0"))</f>
        <v/>
      </c>
      <c r="S9" s="194" t="str">
        <f t="shared" si="1"/>
        <v>VINCADEIRA-10.22</v>
      </c>
      <c r="T9" s="196">
        <f t="shared" si="2"/>
        <v>1.3888888890505768E-2</v>
      </c>
      <c r="U9" s="67" t="str">
        <f t="shared" si="3"/>
        <v/>
      </c>
      <c r="V9" s="10"/>
      <c r="W9" s="209" t="s">
        <v>120</v>
      </c>
      <c r="X9" s="207">
        <f>SUMPRODUCT((MONTH('ORDEM GERAL 2022'!$B$5:$B$4998)='ORDEM GERAL 2022'!$AT$5)*('ORDEM GERAL 2022'!$W$5:$W$4998)*('ORDEM GERAL 2022'!$G$5:$G$4998='ORDEM GERAL 2022'!$AQ$5)*('ORDEM GERAL 2022'!$C$5:$C$4998='ORDEM GERAL 2022'!AM11))</f>
        <v>0</v>
      </c>
      <c r="Y9" s="207">
        <f>SUMPRODUCT((MONTH('ORDEM GERAL 2022'!$B$5:$B$4998)='ORDEM GERAL 2022'!$AT$6)*('ORDEM GERAL 2022'!$W$5:$W$4998)*('ORDEM GERAL 2022'!$G$5:$G$4998='ORDEM GERAL 2022'!$AQ$5)*('ORDEM GERAL 2022'!$C$5:$C$4998='ORDEM GERAL 2022'!AM11))</f>
        <v>0</v>
      </c>
      <c r="Z9" s="207">
        <f>SUMPRODUCT((MONTH('ORDEM GERAL 2022'!$B$5:$B$4998)='ORDEM GERAL 2022'!$AT$7)*('ORDEM GERAL 2022'!$W$5:$W$4998)*('ORDEM GERAL 2022'!$G$5:$G$4998='ORDEM GERAL 2022'!$AQ$5)*('ORDEM GERAL 2022'!$C$5:$C$4998='ORDEM GERAL 2022'!AM11))</f>
        <v>0</v>
      </c>
      <c r="AA9" s="207">
        <f>SUMPRODUCT((MONTH('ORDEM GERAL 2022'!$B$5:$B$4998)='ORDEM GERAL 2022'!$AT$8)*('ORDEM GERAL 2022'!$W$5:$W$4998)*('ORDEM GERAL 2022'!$G$5:$G$4998='ORDEM GERAL 2022'!$AQ$5)*('ORDEM GERAL 2022'!$C$5:$C$4998='ORDEM GERAL 2022'!AM11))</f>
        <v>0</v>
      </c>
      <c r="AB9" s="207">
        <f>SUMPRODUCT((MONTH('ORDEM GERAL 2022'!$B$5:$B$4998)='ORDEM GERAL 2022'!$AT$9)*('ORDEM GERAL 2022'!$W$5:$W$4998)*('ORDEM GERAL 2022'!$G$5:$G$4998='ORDEM GERAL 2022'!$AQ$5)*('ORDEM GERAL 2022'!$C$5:$C$4998='ORDEM GERAL 2022'!AM11))</f>
        <v>0</v>
      </c>
      <c r="AC9" s="207">
        <f>SUMPRODUCT((MONTH('ORDEM GERAL 2022'!$B$5:$B$4998)='ORDEM GERAL 2022'!$AT$10)*('ORDEM GERAL 2022'!$W$5:$W$4998)*('ORDEM GERAL 2022'!$G$5:$G$4998='ORDEM GERAL 2022'!$AQ$5)*('ORDEM GERAL 2022'!$C$5:$C$4998='ORDEM GERAL 2022'!AM11))</f>
        <v>0</v>
      </c>
      <c r="AD9" s="207">
        <f>SUMPRODUCT((MONTH('ORDEM GERAL 2022'!$B$5:$B$4998)='ORDEM GERAL 2022'!$AT$11)*('ORDEM GERAL 2022'!$W$5:$W$4998)*('ORDEM GERAL 2022'!$G$5:$G$4998='ORDEM GERAL 2022'!$AQ$5)*('ORDEM GERAL 2022'!$C$5:$C$4998='ORDEM GERAL 2022'!AM11))</f>
        <v>0</v>
      </c>
      <c r="AE9" s="204">
        <f>SUMPRODUCT((MONTH('ORDEM GERAL 2022'!$B$5:$B$4998)='ORDEM GERAL 2022'!$AT$12)*('ORDEM GERAL 2022'!$W$5:$W$4998)*('ORDEM GERAL 2022'!$G$5:$G$4998='ORDEM GERAL 2022'!$AQ$5)*('ORDEM GERAL 2022'!$C$5:$C$4998='ORDEM GERAL 2022'!AM11))</f>
        <v>0</v>
      </c>
      <c r="AF9" s="204">
        <f>SUMPRODUCT((MONTH('ORDEM GERAL 2022'!$B$5:$B$4998)='ORDEM GERAL 2022'!$AT$13)*('ORDEM GERAL 2022'!$W$5:$W$4998)*('ORDEM GERAL 2022'!$G$5:$G$4998='ORDEM GERAL 2022'!$AQ$5)*('ORDEM GERAL 2022'!$C$5:$C$4998='ORDEM GERAL 2022'!AM11))</f>
        <v>0</v>
      </c>
      <c r="AG9" s="204">
        <f>SUMPRODUCT((MONTH('ORDEM GERAL 2022'!$B$5:$B$4998)='ORDEM GERAL 2022'!$AT$14)*('ORDEM GERAL 2022'!$W$5:$W$4998)*('ORDEM GERAL 2022'!$G$5:$G$4998='ORDEM GERAL 2022'!$AQ$5)*('ORDEM GERAL 2022'!$C$5:$C$4998='ORDEM GERAL 2022'!AM11))</f>
        <v>0</v>
      </c>
      <c r="AH9" s="204">
        <f>SUMPRODUCT((MONTH('ORDEM GERAL 2022'!$B$5:$B$4998)='ORDEM GERAL 2022'!$AT$15)*('ORDEM GERAL 2022'!$W$5:$W$4998)*('ORDEM GERAL 2022'!$G$5:$G$4998='ORDEM GERAL 2022'!$AQ$5)*('ORDEM GERAL 2022'!$C$5:$C$4998='ORDEM GERAL 2022'!AM11))</f>
        <v>0</v>
      </c>
      <c r="AI9" s="204">
        <f>SUMPRODUCT((MONTH('ORDEM GERAL 2022'!$B$5:$B$4998)='ORDEM GERAL 2022'!$AT$16)*('ORDEM GERAL 2022'!$W$5:$W$4998)*('ORDEM GERAL 2022'!$G$5:$G$4998='ORDEM GERAL 2022'!$AQ$5)*('ORDEM GERAL 2022'!$C$5:$C$4998='ORDEM GERAL 2022'!AM11))</f>
        <v>0</v>
      </c>
      <c r="AJ9" s="204">
        <f>SUM(Table_17[[#This Row],[Coluna1]:[Column13]])</f>
        <v>0</v>
      </c>
      <c r="AK9" s="202"/>
      <c r="AL9" s="66"/>
      <c r="AM9" s="66">
        <v>1</v>
      </c>
      <c r="AN9" s="66">
        <v>1</v>
      </c>
      <c r="AO9" s="69"/>
      <c r="AP9" s="69"/>
      <c r="AQ9" s="68"/>
      <c r="AR9" s="209" t="s">
        <v>120</v>
      </c>
      <c r="AS9" s="207">
        <f>SUMPRODUCT((MONTH('ORDEM GERAL 2022'!$B$5:$B$4998)='ORDEM GERAL 2022'!$AT$5)*('ORDEM GERAL 2022'!$W$5:$W$4998)*('ORDEM GERAL 2022'!$G$5:$G$4998='ORDEM GERAL 2022'!$AQ$6)*('ORDEM GERAL 2022'!$C$5:$C$4998='ORDEM GERAL 2022'!AM11))</f>
        <v>0</v>
      </c>
      <c r="AT9" s="207">
        <f>SUMPRODUCT((MONTH('ORDEM GERAL 2022'!$B$5:$B$4998)='ORDEM GERAL 2022'!$AT$6)*('ORDEM GERAL 2022'!$W$5:$W$4998)*('ORDEM GERAL 2022'!$G$5:$G$4998='ORDEM GERAL 2022'!$AQ$6)*('ORDEM GERAL 2022'!$C$5:$C$4998='ORDEM GERAL 2022'!AM11))</f>
        <v>0</v>
      </c>
      <c r="AU9" s="204">
        <f>SUMPRODUCT((MONTH('ORDEM GERAL 2022'!$B$5:$B$4998)='ORDEM GERAL 2022'!$AT$7)*('ORDEM GERAL 2022'!$W$5:$W$4998)*('ORDEM GERAL 2022'!$G$5:$G$4998='ORDEM GERAL 2022'!$AQ$6)*('ORDEM GERAL 2022'!$C$5:$C$4998='ORDEM GERAL 2022'!AM11))</f>
        <v>0</v>
      </c>
      <c r="AV9" s="207">
        <f>SUMPRODUCT((MONTH('ORDEM GERAL 2022'!$B$5:$B$4998)='ORDEM GERAL 2022'!$AT$8)*('ORDEM GERAL 2022'!$W$5:$W$4998)*('ORDEM GERAL 2022'!$G$5:$G$4998='ORDEM GERAL 2022'!$AQ$6)*('ORDEM GERAL 2022'!$C$5:$C$4998='ORDEM GERAL 2022'!AM11))</f>
        <v>0</v>
      </c>
      <c r="AW9" s="204">
        <f>SUMPRODUCT((MONTH('ORDEM GERAL 2022'!$B$5:$B$4998)='ORDEM GERAL 2022'!$AT$9)*('ORDEM GERAL 2022'!$W$5:$W$4998)*('ORDEM GERAL 2022'!$G$5:$G$4998='ORDEM GERAL 2022'!$AQ$6)*('ORDEM GERAL 2022'!$C$5:$C$4998='ORDEM GERAL 2022'!AM11))</f>
        <v>0</v>
      </c>
      <c r="AX9" s="204">
        <f>SUMPRODUCT((MONTH('ORDEM GERAL 2022'!$B$5:$B$4998)='ORDEM GERAL 2022'!$AT$10)*('ORDEM GERAL 2022'!$W$5:$W$4998)*('ORDEM GERAL 2022'!$G$5:$G$4998='ORDEM GERAL 2022'!$AQ$6)*('ORDEM GERAL 2022'!$C$5:$C$4998='ORDEM GERAL 2022'!AM11))</f>
        <v>0</v>
      </c>
      <c r="AY9" s="204">
        <f>SUMPRODUCT((MONTH('ORDEM GERAL 2022'!$B$5:$B$4998)='ORDEM GERAL 2022'!$AT$11)*('ORDEM GERAL 2022'!$W$5:$W$4998)*('ORDEM GERAL 2022'!$G$5:$G$4998='ORDEM GERAL 2022'!$AQ$6)*('ORDEM GERAL 2022'!$C$5:$C$4998='ORDEM GERAL 2022'!AM11))</f>
        <v>0</v>
      </c>
      <c r="AZ9" s="204">
        <f>SUMPRODUCT((MONTH('ORDEM GERAL 2022'!$B$5:$B$4998)='ORDEM GERAL 2022'!$AT$12)*('ORDEM GERAL 2022'!$W$5:$W$4998)*('ORDEM GERAL 2022'!$G$5:$G$4998='ORDEM GERAL 2022'!$AQ$6)*('ORDEM GERAL 2022'!$C$5:$C$4998='ORDEM GERAL 2022'!AM11))</f>
        <v>0</v>
      </c>
      <c r="BA9" s="204">
        <f>SUMPRODUCT((MONTH('ORDEM GERAL 2022'!$B$5:$B$4998)='ORDEM GERAL 2022'!$AT$13)*('ORDEM GERAL 2022'!$W$5:$W$4998)*('ORDEM GERAL 2022'!$G$5:$G$4998='ORDEM GERAL 2022'!$AQ$6)*('ORDEM GERAL 2022'!$C$5:$C$4998='ORDEM GERAL 2022'!AM11))</f>
        <v>0</v>
      </c>
      <c r="BB9" s="207">
        <f>SUMPRODUCT((MONTH('ORDEM GERAL 2022'!$B$5:$B$4998)='ORDEM GERAL 2022'!$AT$14)*('ORDEM GERAL 2022'!$W$5:$W$4998)*('ORDEM GERAL 2022'!$G$5:$G$4998='ORDEM GERAL 2022'!$AQ$6)*('ORDEM GERAL 2022'!$C$5:$C$4998='ORDEM GERAL 2022'!AM11))</f>
        <v>0</v>
      </c>
      <c r="BC9" s="204">
        <f>SUMPRODUCT((MONTH('ORDEM GERAL 2022'!$B$5:$B$4998)='ORDEM GERAL 2022'!$AT$15)*('ORDEM GERAL 2022'!$W$5:$W$4998)*('ORDEM GERAL 2022'!$G$5:$G$4998='ORDEM GERAL 2022'!$AQ$6)*('ORDEM GERAL 2022'!$C$5:$C$4998='ORDEM GERAL 2022'!AM11))</f>
        <v>0</v>
      </c>
      <c r="BD9" s="204">
        <f>SUMPRODUCT((MONTH('ORDEM GERAL 2022'!$B$5:$B$4998)='ORDEM GERAL 2022'!$AT$16)*('ORDEM GERAL 2022'!$W$5:$W$4998)*('ORDEM GERAL 2022'!$G$5:$G$4998='ORDEM GERAL 2022'!$AQ$6)*('ORDEM GERAL 2022'!$C$5:$C$4998='ORDEM GERAL 2022'!AM11))</f>
        <v>0</v>
      </c>
      <c r="BE9" s="204">
        <f>SUM(Table_17[[#This Row],[Column21]:[Column32]])</f>
        <v>0</v>
      </c>
      <c r="BF9" s="202"/>
      <c r="BG9" s="66"/>
      <c r="BH9" s="66"/>
      <c r="BI9" s="66"/>
      <c r="BJ9" s="68"/>
      <c r="BK9" s="209" t="s">
        <v>120</v>
      </c>
      <c r="BL9" s="204">
        <f>SUMPRODUCT((MONTH('ORDEM GERAL 2022'!$B$5:$B$4998)='ORDEM GERAL 2022'!$AT$5)*('ORDEM GERAL 2022'!$W$5:$W$4998)*('ORDEM GERAL 2022'!$G$5:$G$4998='ORDEM GERAL 2022'!$AQ$8)*('ORDEM GERAL 2022'!$C$5:$C$4998='ORDEM GERAL 2022'!AM11))</f>
        <v>0</v>
      </c>
      <c r="BM9" s="204">
        <f>SUMPRODUCT((MONTH('ORDEM GERAL 2022'!$B$5:$B$4998)='ORDEM GERAL 2022'!$AT$6)*('ORDEM GERAL 2022'!$W$5:$W$4998)*('ORDEM GERAL 2022'!$G$5:$G$4998='ORDEM GERAL 2022'!$AQ$8)*('ORDEM GERAL 2022'!$C$5:$C$4998='ORDEM GERAL 2022'!AM11))</f>
        <v>0</v>
      </c>
      <c r="BN9" s="204">
        <f>SUMPRODUCT((MONTH('ORDEM GERAL 2022'!$B$5:$B$4998)='ORDEM GERAL 2022'!$AT$7)*('ORDEM GERAL 2022'!$W$5:$W$4998)*('ORDEM GERAL 2022'!$G$5:$G$4998='ORDEM GERAL 2022'!$AQ$8)*('ORDEM GERAL 2022'!$C$5:$C$4998='ORDEM GERAL 2022'!AM11))</f>
        <v>0</v>
      </c>
      <c r="BO9" s="204">
        <f>SUMPRODUCT((MONTH('ORDEM GERAL 2022'!$B$5:$B$4998)='ORDEM GERAL 2022'!$AT$8)*('ORDEM GERAL 2022'!$W$5:$W$4998)*('ORDEM GERAL 2022'!$G$5:$G$4998='ORDEM GERAL 2022'!$AQ$8)*('ORDEM GERAL 2022'!$C$5:$C$4998='ORDEM GERAL 2022'!AM11))</f>
        <v>0</v>
      </c>
      <c r="BP9" s="204">
        <f>SUMPRODUCT((MONTH('ORDEM GERAL 2022'!$B$5:$B$4998)='ORDEM GERAL 2022'!$AT$9)*('ORDEM GERAL 2022'!$W$5:$W$4998)*('ORDEM GERAL 2022'!$G$5:$G$4998='ORDEM GERAL 2022'!$AQ$8)*('ORDEM GERAL 2022'!$C$5:$C$4998='ORDEM GERAL 2022'!AM11))</f>
        <v>0</v>
      </c>
      <c r="BQ9" s="204">
        <f>SUMPRODUCT((MONTH('ORDEM GERAL 2022'!$B$5:$B$4998)='ORDEM GERAL 2022'!$AT$10)*('ORDEM GERAL 2022'!$W$5:$W$4998)*('ORDEM GERAL 2022'!$G$5:$G$4998='ORDEM GERAL 2022'!$AQ$8)*('ORDEM GERAL 2022'!$C$5:$C$4998='ORDEM GERAL 2022'!AM11))</f>
        <v>0</v>
      </c>
      <c r="BR9" s="204">
        <f>SUMPRODUCT((MONTH('ORDEM GERAL 2022'!$B$5:$B$4998)='ORDEM GERAL 2022'!$AT$11)*('ORDEM GERAL 2022'!$W$5:$W$4998)*('ORDEM GERAL 2022'!$G$5:$G$4998='ORDEM GERAL 2022'!$AQ$8)*('ORDEM GERAL 2022'!$C$5:$C$4998='ORDEM GERAL 2022'!AM11))</f>
        <v>0</v>
      </c>
      <c r="BS9" s="204">
        <f>SUMPRODUCT((MONTH('ORDEM GERAL 2022'!$B$5:$B$4998)='ORDEM GERAL 2022'!$AT$12)*('ORDEM GERAL 2022'!$W$5:$W$4998)*('ORDEM GERAL 2022'!$G$5:$G$4998='ORDEM GERAL 2022'!$AQ$8)*('ORDEM GERAL 2022'!$C$5:$C$4998='ORDEM GERAL 2022'!AM11))</f>
        <v>0</v>
      </c>
      <c r="BT9" s="204">
        <f>SUMPRODUCT((MONTH('ORDEM GERAL 2022'!$B$5:$B$4998)='ORDEM GERAL 2022'!$AT$13)*('ORDEM GERAL 2022'!$W$5:$W$4998)*('ORDEM GERAL 2022'!$G$5:$G$4998='ORDEM GERAL 2022'!$AQ$8)*('ORDEM GERAL 2022'!$C$5:$C$4998='ORDEM GERAL 2022'!AM11))</f>
        <v>0</v>
      </c>
      <c r="BU9" s="204">
        <f>SUMPRODUCT((MONTH('ORDEM GERAL 2022'!$B$5:$B$4998)='ORDEM GERAL 2022'!$AT$14)*('ORDEM GERAL 2022'!$W$5:$W$4998)*('ORDEM GERAL 2022'!$G$5:$G$4998='ORDEM GERAL 2022'!$AQ$8)*('ORDEM GERAL 2022'!$C$5:$C$4998='ORDEM GERAL 2022'!AM11))</f>
        <v>0</v>
      </c>
      <c r="BV9" s="204">
        <f>SUMPRODUCT((MONTH('ORDEM GERAL 2022'!$B$5:$B$4998)='ORDEM GERAL 2022'!$AT$15)*('ORDEM GERAL 2022'!$W$5:$W$4998)*('ORDEM GERAL 2022'!$G$5:$G$4998='ORDEM GERAL 2022'!$AQ$8)*('ORDEM GERAL 2022'!$C$5:$C$4998='ORDEM GERAL 2022'!AM11))</f>
        <v>0</v>
      </c>
      <c r="BW9" s="204">
        <f>SUMPRODUCT((MONTH('ORDEM GERAL 2022'!$B$5:$B$4998)='ORDEM GERAL 2022'!$AT$16)*('ORDEM GERAL 2022'!$W$5:$W$4998)*('ORDEM GERAL 2022'!$G$5:$G$4998='ORDEM GERAL 2022'!$AQ$8)*('ORDEM GERAL 2022'!$C$5:$C$4998='ORDEM GERAL 2022'!AM11))</f>
        <v>0</v>
      </c>
      <c r="BX9" s="87">
        <f>SUM(Table_17[[#This Row],[Column40]:[Column51]])</f>
        <v>0</v>
      </c>
      <c r="BY9" s="66"/>
      <c r="BZ9" s="66">
        <v>1</v>
      </c>
      <c r="CA9" s="69"/>
      <c r="CB9" s="70">
        <v>1</v>
      </c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</row>
    <row r="10" spans="1:94" ht="15.75" thickBot="1">
      <c r="A10" s="56" t="s">
        <v>119</v>
      </c>
      <c r="B10" s="57" t="str">
        <f>IF(SUMPRODUCT((TEXT('ORDEM GERAL 2022'!$B$5:$B$4998,"mmm")=DADOS!B$2)*('ORDEM GERAL 2022'!$C$5:$C$4998=DADOS!$A10)*('ORDEM GERAL 2022'!$A$5:$A$4998&gt;0)*('ORDEM GERAL 2022'!$W$5:$W$4998))=0,"",SUMPRODUCT((TEXT('ORDEM GERAL 2022'!$B$5:$B$4998,"mmm")=DADOS!B$2)*('ORDEM GERAL 2022'!$C$5:$C$4998=DADOS!$A10)*('ORDEM GERAL 2022'!$A$5:$A$4998&gt;0)*('ORDEM GERAL 2022'!$W$5:$W$4998)))</f>
        <v/>
      </c>
      <c r="C10" s="57" t="str">
        <f>IF(SUMPRODUCT((TEXT('ORDEM GERAL 2022'!$B$5:$B$4998,"mmm")=DADOS!C$2)*('ORDEM GERAL 2022'!$C$5:$C$4998=DADOS!$A10)*('ORDEM GERAL 2022'!$A$5:$A$4998&gt;0)*('ORDEM GERAL 2022'!$W$5:$W$4998))=0,"",SUMPRODUCT((TEXT('ORDEM GERAL 2022'!$B$5:$B$4998,"mmm")=DADOS!C$2)*('ORDEM GERAL 2022'!$C$5:$C$4998=DADOS!$A10)*('ORDEM GERAL 2022'!$A$5:$A$4998&gt;0)*('ORDEM GERAL 2022'!$W$5:$W$4998)))</f>
        <v/>
      </c>
      <c r="D10" s="57" t="str">
        <f>IF(SUMPRODUCT((TEXT('ORDEM GERAL 2022'!$B$5:$B$4998,"mmm")=DADOS!D$2)*('ORDEM GERAL 2022'!$C$5:$C$4998=DADOS!$A10)*('ORDEM GERAL 2022'!$A$5:$A$4998&gt;0)*('ORDEM GERAL 2022'!$W$5:$W$4998))=0,"",SUMPRODUCT((TEXT('ORDEM GERAL 2022'!$B$5:$B$4998,"mmm")=DADOS!D$2)*('ORDEM GERAL 2022'!$C$5:$C$4998=DADOS!$A10)*('ORDEM GERAL 2022'!$A$5:$A$4998&gt;0)*('ORDEM GERAL 2022'!$W$5:$W$4998)))</f>
        <v/>
      </c>
      <c r="E10" s="57" t="str">
        <f>IF(SUMPRODUCT((TEXT('ORDEM GERAL 2022'!$B$5:$B$4998,"mmm")=DADOS!E$2)*('ORDEM GERAL 2022'!$C$5:$C$4998=DADOS!$A10)*('ORDEM GERAL 2022'!$A$5:$A$4998&gt;0)*('ORDEM GERAL 2022'!$W$5:$W$4998))=0,"",SUMPRODUCT((TEXT('ORDEM GERAL 2022'!$B$5:$B$4998,"mmm")=DADOS!E$2)*('ORDEM GERAL 2022'!$C$5:$C$4998=DADOS!$A10)*('ORDEM GERAL 2022'!$A$5:$A$4998&gt;0)*('ORDEM GERAL 2022'!$W$5:$W$4998)))</f>
        <v/>
      </c>
      <c r="F10" s="57" t="str">
        <f>IF(SUMPRODUCT((TEXT('ORDEM GERAL 2022'!$B$5:$B$4998,"mmm")=DADOS!F$2)*('ORDEM GERAL 2022'!$C$5:$C$4998=DADOS!$A10)*('ORDEM GERAL 2022'!$A$5:$A$4998&gt;0)*('ORDEM GERAL 2022'!$W$5:$W$4998))=0,"",SUMPRODUCT((TEXT('ORDEM GERAL 2022'!$B$5:$B$4998,"mmm")=DADOS!F$2)*('ORDEM GERAL 2022'!$C$5:$C$4998=DADOS!$A10)*('ORDEM GERAL 2022'!$A$5:$A$4998&gt;0)*('ORDEM GERAL 2022'!$W$5:$W$4998)))</f>
        <v/>
      </c>
      <c r="G10" s="57" t="str">
        <f>IF(SUMPRODUCT((TEXT('ORDEM GERAL 2022'!$B$5:$B$4998,"mmm")=DADOS!G$2)*('ORDEM GERAL 2022'!$C$5:$C$4998=DADOS!$A10)*('ORDEM GERAL 2022'!$A$5:$A$4998&gt;0)*('ORDEM GERAL 2022'!$W$5:$W$4998))=0,"",SUMPRODUCT((TEXT('ORDEM GERAL 2022'!$B$5:$B$4998,"mmm")=DADOS!G$2)*('ORDEM GERAL 2022'!$C$5:$C$4998=DADOS!$A10)*('ORDEM GERAL 2022'!$A$5:$A$4998&gt;0)*('ORDEM GERAL 2022'!$W$5:$W$4998)))</f>
        <v/>
      </c>
      <c r="H10" s="57" t="str">
        <f>IF(SUMPRODUCT((TEXT('ORDEM GERAL 2022'!$B$5:$B$4998,"mmm")=DADOS!H$2)*('ORDEM GERAL 2022'!$C$5:$C$4998=DADOS!$A10)*('ORDEM GERAL 2022'!$A$5:$A$4998&gt;0)*('ORDEM GERAL 2022'!$W$5:$W$4998))=0,"",SUMPRODUCT((TEXT('ORDEM GERAL 2022'!$B$5:$B$4998,"mmm")=DADOS!H$2)*('ORDEM GERAL 2022'!$C$5:$C$4998=DADOS!$A10)*('ORDEM GERAL 2022'!$A$5:$A$4998&gt;0)*('ORDEM GERAL 2022'!$W$5:$W$4998)))</f>
        <v/>
      </c>
      <c r="I10" s="57" t="str">
        <f>IF(SUMPRODUCT((TEXT('ORDEM GERAL 2022'!$B$5:$B$4998,"mmm")=DADOS!I$2)*('ORDEM GERAL 2022'!$C$5:$C$4998=DADOS!$A10)*('ORDEM GERAL 2022'!$A$5:$A$4998&gt;0)*('ORDEM GERAL 2022'!$W$5:$W$4998))=0,"",SUMPRODUCT((TEXT('ORDEM GERAL 2022'!$B$5:$B$4998,"mmm")=DADOS!I$2)*('ORDEM GERAL 2022'!$C$5:$C$4998=DADOS!$A10)*('ORDEM GERAL 2022'!$A$5:$A$4998&gt;0)*('ORDEM GERAL 2022'!$W$5:$W$4998)))</f>
        <v/>
      </c>
      <c r="J10" s="57" t="str">
        <f>IF(SUMPRODUCT((TEXT('ORDEM GERAL 2022'!$B$5:$B$4998,"mmm")=DADOS!J$2)*('ORDEM GERAL 2022'!$C$5:$C$4998=DADOS!$A10)*('ORDEM GERAL 2022'!$A$5:$A$4998&gt;0)*('ORDEM GERAL 2022'!$W$5:$W$4998))=0,"",SUMPRODUCT((TEXT('ORDEM GERAL 2022'!$B$5:$B$4998,"mmm")=DADOS!J$2)*('ORDEM GERAL 2022'!$C$5:$C$4998=DADOS!$A10)*('ORDEM GERAL 2022'!$A$5:$A$4998&gt;0)*('ORDEM GERAL 2022'!$W$5:$W$4998)))</f>
        <v/>
      </c>
      <c r="K10" s="57">
        <f>IF(SUMPRODUCT((TEXT('ORDEM GERAL 2022'!$B$5:$B$4998,"mmm")=DADOS!K$2)*('ORDEM GERAL 2022'!$C$5:$C$4998=DADOS!$A10)*('ORDEM GERAL 2022'!$A$5:$A$4998&gt;0)*('ORDEM GERAL 2022'!$W$5:$W$4998))=0,"",SUMPRODUCT((TEXT('ORDEM GERAL 2022'!$B$5:$B$4998,"mmm")=DADOS!K$2)*('ORDEM GERAL 2022'!$C$5:$C$4998=DADOS!$A10)*('ORDEM GERAL 2022'!$A$5:$A$4998&gt;0)*('ORDEM GERAL 2022'!$W$5:$W$4998)))</f>
        <v>1.3888888883229811E-2</v>
      </c>
      <c r="L10" s="57" t="str">
        <f>IF(SUMPRODUCT((TEXT('ORDEM GERAL 2022'!$B$5:$B$4998,"mmm")=DADOS!L$2)*('ORDEM GERAL 2022'!$C$5:$C$4998=DADOS!$A10)*('ORDEM GERAL 2022'!$A$5:$A$4998&gt;0)*('ORDEM GERAL 2022'!$W$5:$W$4998))=0,"",SUMPRODUCT((TEXT('ORDEM GERAL 2022'!$B$5:$B$4998,"mmm")=DADOS!L$2)*('ORDEM GERAL 2022'!$C$5:$C$4998=DADOS!$A10)*('ORDEM GERAL 2022'!$A$5:$A$4998&gt;0)*('ORDEM GERAL 2022'!$W$5:$W$4998)))</f>
        <v/>
      </c>
      <c r="M10" s="57" t="str">
        <f>IF(SUMPRODUCT((TEXT('ORDEM GERAL 2022'!$B$5:$B$4998,"mmm")=DADOS!M$2)*('ORDEM GERAL 2022'!$C$5:$C$4998=DADOS!$A10)*('ORDEM GERAL 2022'!$A$5:$A$4998&gt;0)*('ORDEM GERAL 2022'!$W$5:$W$4998))=0,"",SUMPRODUCT((TEXT('ORDEM GERAL 2022'!$B$5:$B$4998,"mmm")=DADOS!M$2)*('ORDEM GERAL 2022'!$C$5:$C$4998=DADOS!$A10)*('ORDEM GERAL 2022'!$A$5:$A$4998&gt;0)*('ORDEM GERAL 2022'!$W$5:$W$4998)))</f>
        <v/>
      </c>
      <c r="N10" s="57">
        <f t="shared" si="0"/>
        <v>1.3888888883229811E-2</v>
      </c>
      <c r="O10" s="66" t="str">
        <f>IF(COUNTIFS('ORDEM GERAL 2022'!$C:$C,DADOS!$A10,'ORDEM GERAL 2022'!$AJ:$AJ,"CONSERTO")=0,"",(COUNTIFS('ORDEM GERAL 2022'!$C:$C,DADOS!$A10,'ORDEM GERAL 2022'!$AJ:$AJ,"CONSERTO")))</f>
        <v/>
      </c>
      <c r="P10" s="66">
        <f>IF(COUNTIFS('ORDEM GERAL 2022'!$C:$C,DADOS!$A10,'ORDEM GERAL 2022'!$AJ:$AJ,"QUEBRA")=0,"",COUNTIFS('ORDEM GERAL 2022'!$C:$C,DADOS!$A10,'ORDEM GERAL 2022'!$AJ:$AJ,"QUEBRA"))</f>
        <v>1</v>
      </c>
      <c r="Q10" s="66" t="str">
        <f>IF(COUNTIFS('ORDEM GERAL 2022'!$C:$C,DADOS!$A10,'ORDEM GERAL 2022'!$AJ:$AJ,"TROCA")=0,"",COUNTIFS('ORDEM GERAL 2022'!$C:$C,DADOS!$A10,'ORDEM GERAL 2022'!$AJ:$AJ,"TROCA"))</f>
        <v/>
      </c>
      <c r="R10" s="66">
        <f>IF(COUNTIFS('ORDEM GERAL 2022'!$C:$C,DADOS!$A10,'ORDEM GERAL 2022'!A:A,"&gt;0")=0,"",COUNTIFS('ORDEM GERAL 2022'!$C:$C,DADOS!$A10,'ORDEM GERAL 2022'!A:A,"&gt;0"))</f>
        <v>1</v>
      </c>
      <c r="S10" s="194" t="str">
        <f t="shared" si="1"/>
        <v/>
      </c>
      <c r="T10" s="196" t="str">
        <f t="shared" si="2"/>
        <v/>
      </c>
      <c r="U10" s="67">
        <f t="shared" si="3"/>
        <v>1.3796296290637219E-2</v>
      </c>
      <c r="V10" s="10"/>
      <c r="W10" s="208" t="s">
        <v>119</v>
      </c>
      <c r="X10" s="207">
        <f>SUMPRODUCT((MONTH('ORDEM GERAL 2022'!$B$5:$B$4998)='ORDEM GERAL 2022'!$AT$5)*('ORDEM GERAL 2022'!$W$5:$W$4998)*('ORDEM GERAL 2022'!$G$5:$G$4998='ORDEM GERAL 2022'!$AQ$5)*('ORDEM GERAL 2022'!$C$5:$C$4998='ORDEM GERAL 2022'!AM12))</f>
        <v>0</v>
      </c>
      <c r="Y10" s="207">
        <f>SUMPRODUCT((MONTH('ORDEM GERAL 2022'!$B$5:$B$4998)='ORDEM GERAL 2022'!$AT$6)*('ORDEM GERAL 2022'!$W$5:$W$4998)*('ORDEM GERAL 2022'!$G$5:$G$4998='ORDEM GERAL 2022'!$AQ$5)*('ORDEM GERAL 2022'!$C$5:$C$4998='ORDEM GERAL 2022'!AM12))</f>
        <v>0</v>
      </c>
      <c r="Z10" s="207">
        <f>SUMPRODUCT((MONTH('ORDEM GERAL 2022'!$B$5:$B$4998)='ORDEM GERAL 2022'!$AT$7)*('ORDEM GERAL 2022'!$W$5:$W$4998)*('ORDEM GERAL 2022'!$G$5:$G$4998='ORDEM GERAL 2022'!$AQ$5)*('ORDEM GERAL 2022'!$C$5:$C$4998='ORDEM GERAL 2022'!AM12))</f>
        <v>0</v>
      </c>
      <c r="AA10" s="207">
        <f>SUMPRODUCT((MONTH('ORDEM GERAL 2022'!$B$5:$B$4998)='ORDEM GERAL 2022'!$AT$8)*('ORDEM GERAL 2022'!$W$5:$W$4998)*('ORDEM GERAL 2022'!$G$5:$G$4998='ORDEM GERAL 2022'!$AQ$5)*('ORDEM GERAL 2022'!$C$5:$C$4998='ORDEM GERAL 2022'!AM12))</f>
        <v>0</v>
      </c>
      <c r="AB10" s="207">
        <f>SUMPRODUCT((MONTH('ORDEM GERAL 2022'!$B$5:$B$4998)='ORDEM GERAL 2022'!$AT$9)*('ORDEM GERAL 2022'!$W$5:$W$4998)*('ORDEM GERAL 2022'!$G$5:$G$4998='ORDEM GERAL 2022'!$AQ$5)*('ORDEM GERAL 2022'!$C$5:$C$4998='ORDEM GERAL 2022'!AM12))</f>
        <v>0</v>
      </c>
      <c r="AC10" s="207">
        <f>SUMPRODUCT((MONTH('ORDEM GERAL 2022'!$B$5:$B$4998)='ORDEM GERAL 2022'!$AT$10)*('ORDEM GERAL 2022'!$W$5:$W$4998)*('ORDEM GERAL 2022'!$G$5:$G$4998='ORDEM GERAL 2022'!$AQ$5)*('ORDEM GERAL 2022'!$C$5:$C$4998='ORDEM GERAL 2022'!AM12))</f>
        <v>0</v>
      </c>
      <c r="AD10" s="207">
        <f>SUMPRODUCT((MONTH('ORDEM GERAL 2022'!$B$5:$B$4998)='ORDEM GERAL 2022'!$AT$11)*('ORDEM GERAL 2022'!$W$5:$W$4998)*('ORDEM GERAL 2022'!$G$5:$G$4998='ORDEM GERAL 2022'!$AQ$5)*('ORDEM GERAL 2022'!$C$5:$C$4998='ORDEM GERAL 2022'!AM12))</f>
        <v>0</v>
      </c>
      <c r="AE10" s="204">
        <f>SUMPRODUCT((MONTH('ORDEM GERAL 2022'!$B$5:$B$4998)='ORDEM GERAL 2022'!$AT$12)*('ORDEM GERAL 2022'!$W$5:$W$4998)*('ORDEM GERAL 2022'!$G$5:$G$4998='ORDEM GERAL 2022'!$AQ$5)*('ORDEM GERAL 2022'!$C$5:$C$4998='ORDEM GERAL 2022'!AM12))</f>
        <v>0</v>
      </c>
      <c r="AF10" s="204">
        <f>SUMPRODUCT((MONTH('ORDEM GERAL 2022'!$B$5:$B$4998)='ORDEM GERAL 2022'!$AT$13)*('ORDEM GERAL 2022'!$W$5:$W$4998)*('ORDEM GERAL 2022'!$G$5:$G$4998='ORDEM GERAL 2022'!$AQ$5)*('ORDEM GERAL 2022'!$C$5:$C$4998='ORDEM GERAL 2022'!AM12))</f>
        <v>0</v>
      </c>
      <c r="AG10" s="204">
        <f>SUMPRODUCT((MONTH('ORDEM GERAL 2022'!$B$5:$B$4998)='ORDEM GERAL 2022'!$AT$14)*('ORDEM GERAL 2022'!$W$5:$W$4998)*('ORDEM GERAL 2022'!$G$5:$G$4998='ORDEM GERAL 2022'!$AQ$5)*('ORDEM GERAL 2022'!$C$5:$C$4998='ORDEM GERAL 2022'!AM12))</f>
        <v>0</v>
      </c>
      <c r="AH10" s="204">
        <f>SUMPRODUCT((MONTH('ORDEM GERAL 2022'!$B$5:$B$4998)='ORDEM GERAL 2022'!$AT$15)*('ORDEM GERAL 2022'!$W$5:$W$4998)*('ORDEM GERAL 2022'!$G$5:$G$4998='ORDEM GERAL 2022'!$AQ$5)*('ORDEM GERAL 2022'!$C$5:$C$4998='ORDEM GERAL 2022'!AM12))</f>
        <v>0</v>
      </c>
      <c r="AI10" s="204">
        <f>SUMPRODUCT((MONTH('ORDEM GERAL 2022'!$B$5:$B$4998)='ORDEM GERAL 2022'!$AT$16)*('ORDEM GERAL 2022'!$W$5:$W$4998)*('ORDEM GERAL 2022'!$G$5:$G$4998='ORDEM GERAL 2022'!$AQ$5)*('ORDEM GERAL 2022'!$C$5:$C$4998='ORDEM GERAL 2022'!AM12))</f>
        <v>0</v>
      </c>
      <c r="AJ10" s="204">
        <f>SUM(Table_17[[#This Row],[Coluna1]:[Column13]])</f>
        <v>0</v>
      </c>
      <c r="AK10" s="202"/>
      <c r="AL10" s="66"/>
      <c r="AM10" s="66"/>
      <c r="AN10" s="66"/>
      <c r="AO10" s="69"/>
      <c r="AP10" s="69"/>
      <c r="AQ10" s="68"/>
      <c r="AR10" s="208" t="s">
        <v>119</v>
      </c>
      <c r="AS10" s="207">
        <f>SUMPRODUCT((MONTH('ORDEM GERAL 2022'!$B$5:$B$4998)='ORDEM GERAL 2022'!$AT$5)*('ORDEM GERAL 2022'!$W$5:$W$4998)*('ORDEM GERAL 2022'!$G$5:$G$4998='ORDEM GERAL 2022'!$AQ$6)*('ORDEM GERAL 2022'!$C$5:$C$4998='ORDEM GERAL 2022'!AM12))</f>
        <v>0</v>
      </c>
      <c r="AT10" s="207">
        <f>SUMPRODUCT((MONTH('ORDEM GERAL 2022'!$B$5:$B$4998)='ORDEM GERAL 2022'!$AT$6)*('ORDEM GERAL 2022'!$W$5:$W$4998)*('ORDEM GERAL 2022'!$G$5:$G$4998='ORDEM GERAL 2022'!$AQ$6)*('ORDEM GERAL 2022'!$C$5:$C$4998='ORDEM GERAL 2022'!AM12))</f>
        <v>0</v>
      </c>
      <c r="AU10" s="204">
        <f>SUMPRODUCT((MONTH('ORDEM GERAL 2022'!$B$5:$B$4998)='ORDEM GERAL 2022'!$AT$7)*('ORDEM GERAL 2022'!$W$5:$W$4998)*('ORDEM GERAL 2022'!$G$5:$G$4998='ORDEM GERAL 2022'!$AQ$6)*('ORDEM GERAL 2022'!$C$5:$C$4998='ORDEM GERAL 2022'!AM12))</f>
        <v>0</v>
      </c>
      <c r="AV10" s="207">
        <f>SUMPRODUCT((MONTH('ORDEM GERAL 2022'!$B$5:$B$4998)='ORDEM GERAL 2022'!$AT$8)*('ORDEM GERAL 2022'!$W$5:$W$4998)*('ORDEM GERAL 2022'!$G$5:$G$4998='ORDEM GERAL 2022'!$AQ$6)*('ORDEM GERAL 2022'!$C$5:$C$4998='ORDEM GERAL 2022'!AM12))</f>
        <v>0</v>
      </c>
      <c r="AW10" s="204">
        <f>SUMPRODUCT((MONTH('ORDEM GERAL 2022'!$B$5:$B$4998)='ORDEM GERAL 2022'!$AT$9)*('ORDEM GERAL 2022'!$W$5:$W$4998)*('ORDEM GERAL 2022'!$G$5:$G$4998='ORDEM GERAL 2022'!$AQ$6)*('ORDEM GERAL 2022'!$C$5:$C$4998='ORDEM GERAL 2022'!AM12))</f>
        <v>0</v>
      </c>
      <c r="AX10" s="204">
        <f>SUMPRODUCT((MONTH('ORDEM GERAL 2022'!$B$5:$B$4998)='ORDEM GERAL 2022'!$AT$10)*('ORDEM GERAL 2022'!$W$5:$W$4998)*('ORDEM GERAL 2022'!$G$5:$G$4998='ORDEM GERAL 2022'!$AQ$6)*('ORDEM GERAL 2022'!$C$5:$C$4998='ORDEM GERAL 2022'!AM12))</f>
        <v>0</v>
      </c>
      <c r="AY10" s="204">
        <f>SUMPRODUCT((MONTH('ORDEM GERAL 2022'!$B$5:$B$4998)='ORDEM GERAL 2022'!$AT$11)*('ORDEM GERAL 2022'!$W$5:$W$4998)*('ORDEM GERAL 2022'!$G$5:$G$4998='ORDEM GERAL 2022'!$AQ$6)*('ORDEM GERAL 2022'!$C$5:$C$4998='ORDEM GERAL 2022'!AM12))</f>
        <v>0</v>
      </c>
      <c r="AZ10" s="204">
        <f>SUMPRODUCT((MONTH('ORDEM GERAL 2022'!$B$5:$B$4998)='ORDEM GERAL 2022'!$AT$12)*('ORDEM GERAL 2022'!$W$5:$W$4998)*('ORDEM GERAL 2022'!$G$5:$G$4998='ORDEM GERAL 2022'!$AQ$6)*('ORDEM GERAL 2022'!$C$5:$C$4998='ORDEM GERAL 2022'!AM12))</f>
        <v>0</v>
      </c>
      <c r="BA10" s="204">
        <f>SUMPRODUCT((MONTH('ORDEM GERAL 2022'!$B$5:$B$4998)='ORDEM GERAL 2022'!$AT$13)*('ORDEM GERAL 2022'!$W$5:$W$4998)*('ORDEM GERAL 2022'!$G$5:$G$4998='ORDEM GERAL 2022'!$AQ$6)*('ORDEM GERAL 2022'!$C$5:$C$4998='ORDEM GERAL 2022'!AM12))</f>
        <v>0</v>
      </c>
      <c r="BB10" s="207">
        <f>SUMPRODUCT((MONTH('ORDEM GERAL 2022'!$B$5:$B$4998)='ORDEM GERAL 2022'!$AT$14)*('ORDEM GERAL 2022'!$W$5:$W$4998)*('ORDEM GERAL 2022'!$G$5:$G$4998='ORDEM GERAL 2022'!$AQ$6)*('ORDEM GERAL 2022'!$C$5:$C$4998='ORDEM GERAL 2022'!AM12))</f>
        <v>1.3888888883229811E-2</v>
      </c>
      <c r="BC10" s="204">
        <f>SUMPRODUCT((MONTH('ORDEM GERAL 2022'!$B$5:$B$4998)='ORDEM GERAL 2022'!$AT$15)*('ORDEM GERAL 2022'!$W$5:$W$4998)*('ORDEM GERAL 2022'!$G$5:$G$4998='ORDEM GERAL 2022'!$AQ$6)*('ORDEM GERAL 2022'!$C$5:$C$4998='ORDEM GERAL 2022'!AM12))</f>
        <v>0</v>
      </c>
      <c r="BD10" s="204">
        <f>SUMPRODUCT((MONTH('ORDEM GERAL 2022'!$B$5:$B$4998)='ORDEM GERAL 2022'!$AT$16)*('ORDEM GERAL 2022'!$W$5:$W$4998)*('ORDEM GERAL 2022'!$G$5:$G$4998='ORDEM GERAL 2022'!$AQ$6)*('ORDEM GERAL 2022'!$C$5:$C$4998='ORDEM GERAL 2022'!AM12))</f>
        <v>0</v>
      </c>
      <c r="BE10" s="204">
        <f>SUM(Table_17[[#This Row],[Column21]:[Column32]])</f>
        <v>1.3888888883229811E-2</v>
      </c>
      <c r="BF10" s="202"/>
      <c r="BG10" s="66"/>
      <c r="BH10" s="66"/>
      <c r="BI10" s="66"/>
      <c r="BJ10" s="68"/>
      <c r="BK10" s="208" t="s">
        <v>119</v>
      </c>
      <c r="BL10" s="204">
        <f>SUMPRODUCT((MONTH('ORDEM GERAL 2022'!$B$5:$B$4998)='ORDEM GERAL 2022'!$AT$5)*('ORDEM GERAL 2022'!$W$5:$W$4998)*('ORDEM GERAL 2022'!$G$5:$G$4998='ORDEM GERAL 2022'!$AQ$8)*('ORDEM GERAL 2022'!$C$5:$C$4998='ORDEM GERAL 2022'!AM12))</f>
        <v>0</v>
      </c>
      <c r="BM10" s="204">
        <f>SUMPRODUCT((MONTH('ORDEM GERAL 2022'!$B$5:$B$4998)='ORDEM GERAL 2022'!$AT$6)*('ORDEM GERAL 2022'!$W$5:$W$4998)*('ORDEM GERAL 2022'!$G$5:$G$4998='ORDEM GERAL 2022'!$AQ$8)*('ORDEM GERAL 2022'!$C$5:$C$4998='ORDEM GERAL 2022'!AM12))</f>
        <v>0</v>
      </c>
      <c r="BN10" s="204">
        <f>SUMPRODUCT((MONTH('ORDEM GERAL 2022'!$B$5:$B$4998)='ORDEM GERAL 2022'!$AT$7)*('ORDEM GERAL 2022'!$W$5:$W$4998)*('ORDEM GERAL 2022'!$G$5:$G$4998='ORDEM GERAL 2022'!$AQ$8)*('ORDEM GERAL 2022'!$C$5:$C$4998='ORDEM GERAL 2022'!AM12))</f>
        <v>0</v>
      </c>
      <c r="BO10" s="204">
        <f>SUMPRODUCT((MONTH('ORDEM GERAL 2022'!$B$5:$B$4998)='ORDEM GERAL 2022'!$AT$8)*('ORDEM GERAL 2022'!$W$5:$W$4998)*('ORDEM GERAL 2022'!$G$5:$G$4998='ORDEM GERAL 2022'!$AQ$8)*('ORDEM GERAL 2022'!$C$5:$C$4998='ORDEM GERAL 2022'!AM12))</f>
        <v>0</v>
      </c>
      <c r="BP10" s="204">
        <f>SUMPRODUCT((MONTH('ORDEM GERAL 2022'!$B$5:$B$4998)='ORDEM GERAL 2022'!$AT$9)*('ORDEM GERAL 2022'!$W$5:$W$4998)*('ORDEM GERAL 2022'!$G$5:$G$4998='ORDEM GERAL 2022'!$AQ$8)*('ORDEM GERAL 2022'!$C$5:$C$4998='ORDEM GERAL 2022'!AM12))</f>
        <v>0</v>
      </c>
      <c r="BQ10" s="204">
        <f>SUMPRODUCT((MONTH('ORDEM GERAL 2022'!$B$5:$B$4998)='ORDEM GERAL 2022'!$AT$10)*('ORDEM GERAL 2022'!$W$5:$W$4998)*('ORDEM GERAL 2022'!$G$5:$G$4998='ORDEM GERAL 2022'!$AQ$8)*('ORDEM GERAL 2022'!$C$5:$C$4998='ORDEM GERAL 2022'!AM12))</f>
        <v>0</v>
      </c>
      <c r="BR10" s="204">
        <f>SUMPRODUCT((MONTH('ORDEM GERAL 2022'!$B$5:$B$4998)='ORDEM GERAL 2022'!$AT$11)*('ORDEM GERAL 2022'!$W$5:$W$4998)*('ORDEM GERAL 2022'!$G$5:$G$4998='ORDEM GERAL 2022'!$AQ$8)*('ORDEM GERAL 2022'!$C$5:$C$4998='ORDEM GERAL 2022'!AM12))</f>
        <v>0</v>
      </c>
      <c r="BS10" s="204">
        <f>SUMPRODUCT((MONTH('ORDEM GERAL 2022'!$B$5:$B$4998)='ORDEM GERAL 2022'!$AT$12)*('ORDEM GERAL 2022'!$W$5:$W$4998)*('ORDEM GERAL 2022'!$G$5:$G$4998='ORDEM GERAL 2022'!$AQ$8)*('ORDEM GERAL 2022'!$C$5:$C$4998='ORDEM GERAL 2022'!AM12))</f>
        <v>0</v>
      </c>
      <c r="BT10" s="204">
        <f>SUMPRODUCT((MONTH('ORDEM GERAL 2022'!$B$5:$B$4998)='ORDEM GERAL 2022'!$AT$13)*('ORDEM GERAL 2022'!$W$5:$W$4998)*('ORDEM GERAL 2022'!$G$5:$G$4998='ORDEM GERAL 2022'!$AQ$8)*('ORDEM GERAL 2022'!$C$5:$C$4998='ORDEM GERAL 2022'!AM12))</f>
        <v>0</v>
      </c>
      <c r="BU10" s="204">
        <f>SUMPRODUCT((MONTH('ORDEM GERAL 2022'!$B$5:$B$4998)='ORDEM GERAL 2022'!$AT$14)*('ORDEM GERAL 2022'!$W$5:$W$4998)*('ORDEM GERAL 2022'!$G$5:$G$4998='ORDEM GERAL 2022'!$AQ$8)*('ORDEM GERAL 2022'!$C$5:$C$4998='ORDEM GERAL 2022'!AM12))</f>
        <v>0</v>
      </c>
      <c r="BV10" s="204">
        <f>SUMPRODUCT((MONTH('ORDEM GERAL 2022'!$B$5:$B$4998)='ORDEM GERAL 2022'!$AT$15)*('ORDEM GERAL 2022'!$W$5:$W$4998)*('ORDEM GERAL 2022'!$G$5:$G$4998='ORDEM GERAL 2022'!$AQ$8)*('ORDEM GERAL 2022'!$C$5:$C$4998='ORDEM GERAL 2022'!AM12))</f>
        <v>0</v>
      </c>
      <c r="BW10" s="204">
        <f>SUMPRODUCT((MONTH('ORDEM GERAL 2022'!$B$5:$B$4998)='ORDEM GERAL 2022'!$AT$16)*('ORDEM GERAL 2022'!$W$5:$W$4998)*('ORDEM GERAL 2022'!$G$5:$G$4998='ORDEM GERAL 2022'!$AQ$8)*('ORDEM GERAL 2022'!$C$5:$C$4998='ORDEM GERAL 2022'!AM12))</f>
        <v>0</v>
      </c>
      <c r="BX10" s="87">
        <f>SUM(Table_17[[#This Row],[Column40]:[Column51]])</f>
        <v>0</v>
      </c>
      <c r="BY10" s="66"/>
      <c r="BZ10" s="66"/>
      <c r="CA10" s="69"/>
      <c r="CB10" s="70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</row>
    <row r="11" spans="1:94" ht="15.75" thickBot="1">
      <c r="A11" s="71" t="s">
        <v>126</v>
      </c>
      <c r="B11" s="57" t="str">
        <f>IF(SUMPRODUCT((TEXT('ORDEM GERAL 2022'!$B$5:$B$4998,"mmm")=DADOS!B$2)*('ORDEM GERAL 2022'!$C$5:$C$4998=DADOS!$A11)*('ORDEM GERAL 2022'!$A$5:$A$4998&gt;0)*('ORDEM GERAL 2022'!$W$5:$W$4998))=0,"",SUMPRODUCT((TEXT('ORDEM GERAL 2022'!$B$5:$B$4998,"mmm")=DADOS!B$2)*('ORDEM GERAL 2022'!$C$5:$C$4998=DADOS!$A11)*('ORDEM GERAL 2022'!$A$5:$A$4998&gt;0)*('ORDEM GERAL 2022'!$W$5:$W$4998)))</f>
        <v/>
      </c>
      <c r="C11" s="57" t="str">
        <f>IF(SUMPRODUCT((TEXT('ORDEM GERAL 2022'!$B$5:$B$4998,"mmm")=DADOS!C$2)*('ORDEM GERAL 2022'!$C$5:$C$4998=DADOS!$A11)*('ORDEM GERAL 2022'!$A$5:$A$4998&gt;0)*('ORDEM GERAL 2022'!$W$5:$W$4998))=0,"",SUMPRODUCT((TEXT('ORDEM GERAL 2022'!$B$5:$B$4998,"mmm")=DADOS!C$2)*('ORDEM GERAL 2022'!$C$5:$C$4998=DADOS!$A11)*('ORDEM GERAL 2022'!$A$5:$A$4998&gt;0)*('ORDEM GERAL 2022'!$W$5:$W$4998)))</f>
        <v/>
      </c>
      <c r="D11" s="57" t="str">
        <f>IF(SUMPRODUCT((TEXT('ORDEM GERAL 2022'!$B$5:$B$4998,"mmm")=DADOS!D$2)*('ORDEM GERAL 2022'!$C$5:$C$4998=DADOS!$A11)*('ORDEM GERAL 2022'!$A$5:$A$4998&gt;0)*('ORDEM GERAL 2022'!$W$5:$W$4998))=0,"",SUMPRODUCT((TEXT('ORDEM GERAL 2022'!$B$5:$B$4998,"mmm")=DADOS!D$2)*('ORDEM GERAL 2022'!$C$5:$C$4998=DADOS!$A11)*('ORDEM GERAL 2022'!$A$5:$A$4998&gt;0)*('ORDEM GERAL 2022'!$W$5:$W$4998)))</f>
        <v/>
      </c>
      <c r="E11" s="57" t="str">
        <f>IF(SUMPRODUCT((TEXT('ORDEM GERAL 2022'!$B$5:$B$4998,"mmm")=DADOS!E$2)*('ORDEM GERAL 2022'!$C$5:$C$4998=DADOS!$A11)*('ORDEM GERAL 2022'!$A$5:$A$4998&gt;0)*('ORDEM GERAL 2022'!$W$5:$W$4998))=0,"",SUMPRODUCT((TEXT('ORDEM GERAL 2022'!$B$5:$B$4998,"mmm")=DADOS!E$2)*('ORDEM GERAL 2022'!$C$5:$C$4998=DADOS!$A11)*('ORDEM GERAL 2022'!$A$5:$A$4998&gt;0)*('ORDEM GERAL 2022'!$W$5:$W$4998)))</f>
        <v/>
      </c>
      <c r="F11" s="57" t="str">
        <f>IF(SUMPRODUCT((TEXT('ORDEM GERAL 2022'!$B$5:$B$4998,"mmm")=DADOS!F$2)*('ORDEM GERAL 2022'!$C$5:$C$4998=DADOS!$A11)*('ORDEM GERAL 2022'!$A$5:$A$4998&gt;0)*('ORDEM GERAL 2022'!$W$5:$W$4998))=0,"",SUMPRODUCT((TEXT('ORDEM GERAL 2022'!$B$5:$B$4998,"mmm")=DADOS!F$2)*('ORDEM GERAL 2022'!$C$5:$C$4998=DADOS!$A11)*('ORDEM GERAL 2022'!$A$5:$A$4998&gt;0)*('ORDEM GERAL 2022'!$W$5:$W$4998)))</f>
        <v/>
      </c>
      <c r="G11" s="57" t="str">
        <f>IF(SUMPRODUCT((TEXT('ORDEM GERAL 2022'!$B$5:$B$4998,"mmm")=DADOS!G$2)*('ORDEM GERAL 2022'!$C$5:$C$4998=DADOS!$A11)*('ORDEM GERAL 2022'!$A$5:$A$4998&gt;0)*('ORDEM GERAL 2022'!$W$5:$W$4998))=0,"",SUMPRODUCT((TEXT('ORDEM GERAL 2022'!$B$5:$B$4998,"mmm")=DADOS!G$2)*('ORDEM GERAL 2022'!$C$5:$C$4998=DADOS!$A11)*('ORDEM GERAL 2022'!$A$5:$A$4998&gt;0)*('ORDEM GERAL 2022'!$W$5:$W$4998)))</f>
        <v/>
      </c>
      <c r="H11" s="57" t="str">
        <f>IF(SUMPRODUCT((TEXT('ORDEM GERAL 2022'!$B$5:$B$4998,"mmm")=DADOS!H$2)*('ORDEM GERAL 2022'!$C$5:$C$4998=DADOS!$A11)*('ORDEM GERAL 2022'!$A$5:$A$4998&gt;0)*('ORDEM GERAL 2022'!$W$5:$W$4998))=0,"",SUMPRODUCT((TEXT('ORDEM GERAL 2022'!$B$5:$B$4998,"mmm")=DADOS!H$2)*('ORDEM GERAL 2022'!$C$5:$C$4998=DADOS!$A11)*('ORDEM GERAL 2022'!$A$5:$A$4998&gt;0)*('ORDEM GERAL 2022'!$W$5:$W$4998)))</f>
        <v/>
      </c>
      <c r="I11" s="57" t="str">
        <f>IF(SUMPRODUCT((TEXT('ORDEM GERAL 2022'!$B$5:$B$4998,"mmm")=DADOS!I$2)*('ORDEM GERAL 2022'!$C$5:$C$4998=DADOS!$A11)*('ORDEM GERAL 2022'!$A$5:$A$4998&gt;0)*('ORDEM GERAL 2022'!$W$5:$W$4998))=0,"",SUMPRODUCT((TEXT('ORDEM GERAL 2022'!$B$5:$B$4998,"mmm")=DADOS!I$2)*('ORDEM GERAL 2022'!$C$5:$C$4998=DADOS!$A11)*('ORDEM GERAL 2022'!$A$5:$A$4998&gt;0)*('ORDEM GERAL 2022'!$W$5:$W$4998)))</f>
        <v/>
      </c>
      <c r="J11" s="57" t="str">
        <f>IF(SUMPRODUCT((TEXT('ORDEM GERAL 2022'!$B$5:$B$4998,"mmm")=DADOS!J$2)*('ORDEM GERAL 2022'!$C$5:$C$4998=DADOS!$A11)*('ORDEM GERAL 2022'!$A$5:$A$4998&gt;0)*('ORDEM GERAL 2022'!$W$5:$W$4998))=0,"",SUMPRODUCT((TEXT('ORDEM GERAL 2022'!$B$5:$B$4998,"mmm")=DADOS!J$2)*('ORDEM GERAL 2022'!$C$5:$C$4998=DADOS!$A11)*('ORDEM GERAL 2022'!$A$5:$A$4998&gt;0)*('ORDEM GERAL 2022'!$W$5:$W$4998)))</f>
        <v/>
      </c>
      <c r="K11" s="57">
        <f>IF(SUMPRODUCT((TEXT('ORDEM GERAL 2022'!$B$5:$B$4998,"mmm")=DADOS!K$2)*('ORDEM GERAL 2022'!$C$5:$C$4998=DADOS!$A11)*('ORDEM GERAL 2022'!$A$5:$A$4998&gt;0)*('ORDEM GERAL 2022'!$W$5:$W$4998))=0,"",SUMPRODUCT((TEXT('ORDEM GERAL 2022'!$B$5:$B$4998,"mmm")=DADOS!K$2)*('ORDEM GERAL 2022'!$C$5:$C$4998=DADOS!$A11)*('ORDEM GERAL 2022'!$A$5:$A$4998&gt;0)*('ORDEM GERAL 2022'!$W$5:$W$4998)))</f>
        <v>2.9166666667151731E-2</v>
      </c>
      <c r="L11" s="57" t="str">
        <f>IF(SUMPRODUCT((TEXT('ORDEM GERAL 2022'!$B$5:$B$4998,"mmm")=DADOS!L$2)*('ORDEM GERAL 2022'!$C$5:$C$4998=DADOS!$A11)*('ORDEM GERAL 2022'!$A$5:$A$4998&gt;0)*('ORDEM GERAL 2022'!$W$5:$W$4998))=0,"",SUMPRODUCT((TEXT('ORDEM GERAL 2022'!$B$5:$B$4998,"mmm")=DADOS!L$2)*('ORDEM GERAL 2022'!$C$5:$C$4998=DADOS!$A11)*('ORDEM GERAL 2022'!$A$5:$A$4998&gt;0)*('ORDEM GERAL 2022'!$W$5:$W$4998)))</f>
        <v/>
      </c>
      <c r="M11" s="57" t="str">
        <f>IF(SUMPRODUCT((TEXT('ORDEM GERAL 2022'!$B$5:$B$4998,"mmm")=DADOS!M$2)*('ORDEM GERAL 2022'!$C$5:$C$4998=DADOS!$A11)*('ORDEM GERAL 2022'!$A$5:$A$4998&gt;0)*('ORDEM GERAL 2022'!$W$5:$W$4998))=0,"",SUMPRODUCT((TEXT('ORDEM GERAL 2022'!$B$5:$B$4998,"mmm")=DADOS!M$2)*('ORDEM GERAL 2022'!$C$5:$C$4998=DADOS!$A11)*('ORDEM GERAL 2022'!$A$5:$A$4998&gt;0)*('ORDEM GERAL 2022'!$W$5:$W$4998)))</f>
        <v/>
      </c>
      <c r="N11" s="57">
        <f t="shared" si="0"/>
        <v>2.9166666667151731E-2</v>
      </c>
      <c r="O11" s="66" t="str">
        <f>IF(COUNTIFS('ORDEM GERAL 2022'!$C:$C,DADOS!$A11,'ORDEM GERAL 2022'!$AJ:$AJ,"CONSERTO")=0,"",(COUNTIFS('ORDEM GERAL 2022'!$C:$C,DADOS!$A11,'ORDEM GERAL 2022'!$AJ:$AJ,"CONSERTO")))</f>
        <v/>
      </c>
      <c r="P11" s="66" t="str">
        <f>IF(COUNTIFS('ORDEM GERAL 2022'!$C:$C,DADOS!$A11,'ORDEM GERAL 2022'!$AJ:$AJ,"QUEBRA")=0,"",COUNTIFS('ORDEM GERAL 2022'!$C:$C,DADOS!$A11,'ORDEM GERAL 2022'!$AJ:$AJ,"QUEBRA"))</f>
        <v/>
      </c>
      <c r="Q11" s="66">
        <f>IF(COUNTIFS('ORDEM GERAL 2022'!$C:$C,DADOS!$A11,'ORDEM GERAL 2022'!$AJ:$AJ,"TROCA")=0,"",COUNTIFS('ORDEM GERAL 2022'!$C:$C,DADOS!$A11,'ORDEM GERAL 2022'!$AJ:$AJ,"TROCA"))</f>
        <v>1</v>
      </c>
      <c r="R11" s="66">
        <f>IF(COUNTIFS('ORDEM GERAL 2022'!$C:$C,DADOS!$A11,'ORDEM GERAL 2022'!A:A,"&gt;0")=0,"",COUNTIFS('ORDEM GERAL 2022'!$C:$C,DADOS!$A11,'ORDEM GERAL 2022'!A:A,"&gt;0"))</f>
        <v>1</v>
      </c>
      <c r="S11" s="194" t="str">
        <f t="shared" si="1"/>
        <v/>
      </c>
      <c r="T11" s="196" t="str">
        <f t="shared" si="2"/>
        <v/>
      </c>
      <c r="U11" s="67">
        <f t="shared" si="3"/>
        <v>2.9062500000485065E-2</v>
      </c>
      <c r="V11" s="10"/>
      <c r="W11" s="209" t="s">
        <v>126</v>
      </c>
      <c r="X11" s="207">
        <f>SUMPRODUCT((MONTH('ORDEM GERAL 2022'!$B$5:$B$4998)='ORDEM GERAL 2022'!$AT$5)*('ORDEM GERAL 2022'!$W$5:$W$4998)*('ORDEM GERAL 2022'!$G$5:$G$4998='ORDEM GERAL 2022'!$AQ$5)*('ORDEM GERAL 2022'!$C$5:$C$4998='ORDEM GERAL 2022'!AM13))</f>
        <v>0</v>
      </c>
      <c r="Y11" s="207">
        <f>SUMPRODUCT((MONTH('ORDEM GERAL 2022'!$B$5:$B$4998)='ORDEM GERAL 2022'!$AT$6)*('ORDEM GERAL 2022'!$W$5:$W$4998)*('ORDEM GERAL 2022'!$G$5:$G$4998='ORDEM GERAL 2022'!$AQ$5)*('ORDEM GERAL 2022'!$C$5:$C$4998='ORDEM GERAL 2022'!AM13))</f>
        <v>0</v>
      </c>
      <c r="Z11" s="207">
        <f>SUMPRODUCT((MONTH('ORDEM GERAL 2022'!$B$5:$B$4998)='ORDEM GERAL 2022'!$AT$7)*('ORDEM GERAL 2022'!$W$5:$W$4998)*('ORDEM GERAL 2022'!$G$5:$G$4998='ORDEM GERAL 2022'!$AQ$5)*('ORDEM GERAL 2022'!$C$5:$C$4998='ORDEM GERAL 2022'!AM13))</f>
        <v>0</v>
      </c>
      <c r="AA11" s="207">
        <f>SUMPRODUCT((MONTH('ORDEM GERAL 2022'!$B$5:$B$4998)='ORDEM GERAL 2022'!$AT$8)*('ORDEM GERAL 2022'!$W$5:$W$4998)*('ORDEM GERAL 2022'!$G$5:$G$4998='ORDEM GERAL 2022'!$AQ$5)*('ORDEM GERAL 2022'!$C$5:$C$4998='ORDEM GERAL 2022'!AM13))</f>
        <v>0</v>
      </c>
      <c r="AB11" s="207">
        <f>SUMPRODUCT((MONTH('ORDEM GERAL 2022'!$B$5:$B$4998)='ORDEM GERAL 2022'!$AT$9)*('ORDEM GERAL 2022'!$W$5:$W$4998)*('ORDEM GERAL 2022'!$G$5:$G$4998='ORDEM GERAL 2022'!$AQ$5)*('ORDEM GERAL 2022'!$C$5:$C$4998='ORDEM GERAL 2022'!AM13))</f>
        <v>0</v>
      </c>
      <c r="AC11" s="207">
        <f>SUMPRODUCT((MONTH('ORDEM GERAL 2022'!$B$5:$B$4998)='ORDEM GERAL 2022'!$AT$10)*('ORDEM GERAL 2022'!$W$5:$W$4998)*('ORDEM GERAL 2022'!$G$5:$G$4998='ORDEM GERAL 2022'!$AQ$5)*('ORDEM GERAL 2022'!$C$5:$C$4998='ORDEM GERAL 2022'!AM13))</f>
        <v>0</v>
      </c>
      <c r="AD11" s="207">
        <f>SUMPRODUCT((MONTH('ORDEM GERAL 2022'!$B$5:$B$4998)='ORDEM GERAL 2022'!$AT$11)*('ORDEM GERAL 2022'!$W$5:$W$4998)*('ORDEM GERAL 2022'!$G$5:$G$4998='ORDEM GERAL 2022'!$AQ$5)*('ORDEM GERAL 2022'!$C$5:$C$4998='ORDEM GERAL 2022'!AM13))</f>
        <v>0</v>
      </c>
      <c r="AE11" s="204">
        <f>SUMPRODUCT((MONTH('ORDEM GERAL 2022'!$B$5:$B$4998)='ORDEM GERAL 2022'!$AT$12)*('ORDEM GERAL 2022'!$W$5:$W$4998)*('ORDEM GERAL 2022'!$G$5:$G$4998='ORDEM GERAL 2022'!$AQ$5)*('ORDEM GERAL 2022'!$C$5:$C$4998='ORDEM GERAL 2022'!AM13))</f>
        <v>0</v>
      </c>
      <c r="AF11" s="204">
        <f>SUMPRODUCT((MONTH('ORDEM GERAL 2022'!$B$5:$B$4998)='ORDEM GERAL 2022'!$AT$13)*('ORDEM GERAL 2022'!$W$5:$W$4998)*('ORDEM GERAL 2022'!$G$5:$G$4998='ORDEM GERAL 2022'!$AQ$5)*('ORDEM GERAL 2022'!$C$5:$C$4998='ORDEM GERAL 2022'!AM13))</f>
        <v>0</v>
      </c>
      <c r="AG11" s="204">
        <f>SUMPRODUCT((MONTH('ORDEM GERAL 2022'!$B$5:$B$4998)='ORDEM GERAL 2022'!$AT$14)*('ORDEM GERAL 2022'!$W$5:$W$4998)*('ORDEM GERAL 2022'!$G$5:$G$4998='ORDEM GERAL 2022'!$AQ$5)*('ORDEM GERAL 2022'!$C$5:$C$4998='ORDEM GERAL 2022'!AM13))</f>
        <v>2.9166666667151731E-2</v>
      </c>
      <c r="AH11" s="204">
        <f>SUMPRODUCT((MONTH('ORDEM GERAL 2022'!$B$5:$B$4998)='ORDEM GERAL 2022'!$AT$15)*('ORDEM GERAL 2022'!$W$5:$W$4998)*('ORDEM GERAL 2022'!$G$5:$G$4998='ORDEM GERAL 2022'!$AQ$5)*('ORDEM GERAL 2022'!$C$5:$C$4998='ORDEM GERAL 2022'!AM13))</f>
        <v>0</v>
      </c>
      <c r="AI11" s="204">
        <f>SUMPRODUCT((MONTH('ORDEM GERAL 2022'!$B$5:$B$4998)='ORDEM GERAL 2022'!$AT$16)*('ORDEM GERAL 2022'!$W$5:$W$4998)*('ORDEM GERAL 2022'!$G$5:$G$4998='ORDEM GERAL 2022'!$AQ$5)*('ORDEM GERAL 2022'!$C$5:$C$4998='ORDEM GERAL 2022'!AM13))</f>
        <v>0</v>
      </c>
      <c r="AJ11" s="204">
        <f>SUM(Table_17[[#This Row],[Coluna1]:[Column13]])</f>
        <v>2.9166666667151731E-2</v>
      </c>
      <c r="AK11" s="202"/>
      <c r="AL11" s="66"/>
      <c r="AM11" s="66"/>
      <c r="AN11" s="66"/>
      <c r="AO11" s="69"/>
      <c r="AP11" s="69"/>
      <c r="AQ11" s="68"/>
      <c r="AR11" s="209" t="s">
        <v>150</v>
      </c>
      <c r="AS11" s="207">
        <f>SUMPRODUCT((MONTH('ORDEM GERAL 2022'!$B$5:$B$4998)='ORDEM GERAL 2022'!$AT$5)*('ORDEM GERAL 2022'!$W$5:$W$4998)*('ORDEM GERAL 2022'!$G$5:$G$4998='ORDEM GERAL 2022'!$AQ$6)*('ORDEM GERAL 2022'!$C$5:$C$4998='ORDEM GERAL 2022'!AM13))</f>
        <v>0</v>
      </c>
      <c r="AT11" s="207">
        <f>SUMPRODUCT((MONTH('ORDEM GERAL 2022'!$B$5:$B$4998)='ORDEM GERAL 2022'!$AT$6)*('ORDEM GERAL 2022'!$W$5:$W$4998)*('ORDEM GERAL 2022'!$G$5:$G$4998='ORDEM GERAL 2022'!$AQ$6)*('ORDEM GERAL 2022'!$C$5:$C$4998='ORDEM GERAL 2022'!AM13))</f>
        <v>0</v>
      </c>
      <c r="AU11" s="204">
        <f>SUMPRODUCT((MONTH('ORDEM GERAL 2022'!$B$5:$B$4998)='ORDEM GERAL 2022'!$AT$7)*('ORDEM GERAL 2022'!$W$5:$W$4998)*('ORDEM GERAL 2022'!$G$5:$G$4998='ORDEM GERAL 2022'!$AQ$6)*('ORDEM GERAL 2022'!$C$5:$C$4998='ORDEM GERAL 2022'!AM13))</f>
        <v>0</v>
      </c>
      <c r="AV11" s="207">
        <f>SUMPRODUCT((MONTH('ORDEM GERAL 2022'!$B$5:$B$4998)='ORDEM GERAL 2022'!$AT$8)*('ORDEM GERAL 2022'!$W$5:$W$4998)*('ORDEM GERAL 2022'!$G$5:$G$4998='ORDEM GERAL 2022'!$AQ$6)*('ORDEM GERAL 2022'!$C$5:$C$4998='ORDEM GERAL 2022'!AM13))</f>
        <v>0</v>
      </c>
      <c r="AW11" s="204">
        <f>SUMPRODUCT((MONTH('ORDEM GERAL 2022'!$B$5:$B$4998)='ORDEM GERAL 2022'!$AT$9)*('ORDEM GERAL 2022'!$W$5:$W$4998)*('ORDEM GERAL 2022'!$G$5:$G$4998='ORDEM GERAL 2022'!$AQ$6)*('ORDEM GERAL 2022'!$C$5:$C$4998='ORDEM GERAL 2022'!AM13))</f>
        <v>0</v>
      </c>
      <c r="AX11" s="204">
        <f>SUMPRODUCT((MONTH('ORDEM GERAL 2022'!$B$5:$B$4998)='ORDEM GERAL 2022'!$AT$10)*('ORDEM GERAL 2022'!$W$5:$W$4998)*('ORDEM GERAL 2022'!$G$5:$G$4998='ORDEM GERAL 2022'!$AQ$6)*('ORDEM GERAL 2022'!$C$5:$C$4998='ORDEM GERAL 2022'!AM13))</f>
        <v>0</v>
      </c>
      <c r="AY11" s="204">
        <f>SUMPRODUCT((MONTH('ORDEM GERAL 2022'!$B$5:$B$4998)='ORDEM GERAL 2022'!$AT$11)*('ORDEM GERAL 2022'!$W$5:$W$4998)*('ORDEM GERAL 2022'!$G$5:$G$4998='ORDEM GERAL 2022'!$AQ$6)*('ORDEM GERAL 2022'!$C$5:$C$4998='ORDEM GERAL 2022'!AM13))</f>
        <v>0</v>
      </c>
      <c r="AZ11" s="204">
        <f>SUMPRODUCT((MONTH('ORDEM GERAL 2022'!$B$5:$B$4998)='ORDEM GERAL 2022'!$AT$12)*('ORDEM GERAL 2022'!$W$5:$W$4998)*('ORDEM GERAL 2022'!$G$5:$G$4998='ORDEM GERAL 2022'!$AQ$6)*('ORDEM GERAL 2022'!$C$5:$C$4998='ORDEM GERAL 2022'!AM13))</f>
        <v>0</v>
      </c>
      <c r="BA11" s="204">
        <f>SUMPRODUCT((MONTH('ORDEM GERAL 2022'!$B$5:$B$4998)='ORDEM GERAL 2022'!$AT$13)*('ORDEM GERAL 2022'!$W$5:$W$4998)*('ORDEM GERAL 2022'!$G$5:$G$4998='ORDEM GERAL 2022'!$AQ$6)*('ORDEM GERAL 2022'!$C$5:$C$4998='ORDEM GERAL 2022'!AM13))</f>
        <v>0</v>
      </c>
      <c r="BB11" s="207">
        <f>SUMPRODUCT((MONTH('ORDEM GERAL 2022'!$B$5:$B$4998)='ORDEM GERAL 2022'!$AT$14)*('ORDEM GERAL 2022'!$W$5:$W$4998)*('ORDEM GERAL 2022'!$G$5:$G$4998='ORDEM GERAL 2022'!$AQ$6)*('ORDEM GERAL 2022'!$C$5:$C$4998='ORDEM GERAL 2022'!AM13))</f>
        <v>0</v>
      </c>
      <c r="BC11" s="204">
        <f>SUMPRODUCT((MONTH('ORDEM GERAL 2022'!$B$5:$B$4998)='ORDEM GERAL 2022'!$AT$15)*('ORDEM GERAL 2022'!$W$5:$W$4998)*('ORDEM GERAL 2022'!$G$5:$G$4998='ORDEM GERAL 2022'!$AQ$6)*('ORDEM GERAL 2022'!$C$5:$C$4998='ORDEM GERAL 2022'!AM13))</f>
        <v>0</v>
      </c>
      <c r="BD11" s="204">
        <f>SUMPRODUCT((MONTH('ORDEM GERAL 2022'!$B$5:$B$4998)='ORDEM GERAL 2022'!$AT$16)*('ORDEM GERAL 2022'!$W$5:$W$4998)*('ORDEM GERAL 2022'!$G$5:$G$4998='ORDEM GERAL 2022'!$AQ$6)*('ORDEM GERAL 2022'!$C$5:$C$4998='ORDEM GERAL 2022'!AM13))</f>
        <v>0</v>
      </c>
      <c r="BE11" s="204">
        <f>SUM(Table_17[[#This Row],[Column21]:[Column32]])</f>
        <v>0</v>
      </c>
      <c r="BF11" s="202"/>
      <c r="BG11" s="66"/>
      <c r="BH11" s="66"/>
      <c r="BI11" s="66"/>
      <c r="BJ11" s="68"/>
      <c r="BK11" s="209" t="s">
        <v>126</v>
      </c>
      <c r="BL11" s="204">
        <f>SUMPRODUCT((MONTH('ORDEM GERAL 2022'!$B$5:$B$4998)='ORDEM GERAL 2022'!$AT$5)*('ORDEM GERAL 2022'!$W$5:$W$4998)*('ORDEM GERAL 2022'!$G$5:$G$4998='ORDEM GERAL 2022'!$AQ$8)*('ORDEM GERAL 2022'!$C$5:$C$4998='ORDEM GERAL 2022'!AM13))</f>
        <v>0</v>
      </c>
      <c r="BM11" s="204">
        <f>SUMPRODUCT((MONTH('ORDEM GERAL 2022'!$B$5:$B$4998)='ORDEM GERAL 2022'!$AT$6)*('ORDEM GERAL 2022'!$W$5:$W$4998)*('ORDEM GERAL 2022'!$G$5:$G$4998='ORDEM GERAL 2022'!$AQ$8)*('ORDEM GERAL 2022'!$C$5:$C$4998='ORDEM GERAL 2022'!AM13))</f>
        <v>0</v>
      </c>
      <c r="BN11" s="204">
        <f>SUMPRODUCT((MONTH('ORDEM GERAL 2022'!$B$5:$B$4998)='ORDEM GERAL 2022'!$AT$7)*('ORDEM GERAL 2022'!$W$5:$W$4998)*('ORDEM GERAL 2022'!$G$5:$G$4998='ORDEM GERAL 2022'!$AQ$8)*('ORDEM GERAL 2022'!$C$5:$C$4998='ORDEM GERAL 2022'!AM13))</f>
        <v>0</v>
      </c>
      <c r="BO11" s="204">
        <f>SUMPRODUCT((MONTH('ORDEM GERAL 2022'!$B$5:$B$4998)='ORDEM GERAL 2022'!$AT$8)*('ORDEM GERAL 2022'!$W$5:$W$4998)*('ORDEM GERAL 2022'!$G$5:$G$4998='ORDEM GERAL 2022'!$AQ$8)*('ORDEM GERAL 2022'!$C$5:$C$4998='ORDEM GERAL 2022'!AM13))</f>
        <v>0</v>
      </c>
      <c r="BP11" s="204">
        <f>SUMPRODUCT((MONTH('ORDEM GERAL 2022'!$B$5:$B$4998)='ORDEM GERAL 2022'!$AT$9)*('ORDEM GERAL 2022'!$W$5:$W$4998)*('ORDEM GERAL 2022'!$G$5:$G$4998='ORDEM GERAL 2022'!$AQ$8)*('ORDEM GERAL 2022'!$C$5:$C$4998='ORDEM GERAL 2022'!AM13))</f>
        <v>0</v>
      </c>
      <c r="BQ11" s="204">
        <f>SUMPRODUCT((MONTH('ORDEM GERAL 2022'!$B$5:$B$4998)='ORDEM GERAL 2022'!$AT$10)*('ORDEM GERAL 2022'!$W$5:$W$4998)*('ORDEM GERAL 2022'!$G$5:$G$4998='ORDEM GERAL 2022'!$AQ$8)*('ORDEM GERAL 2022'!$C$5:$C$4998='ORDEM GERAL 2022'!AM13))</f>
        <v>0</v>
      </c>
      <c r="BR11" s="204">
        <f>SUMPRODUCT((MONTH('ORDEM GERAL 2022'!$B$5:$B$4998)='ORDEM GERAL 2022'!$AT$11)*('ORDEM GERAL 2022'!$W$5:$W$4998)*('ORDEM GERAL 2022'!$G$5:$G$4998='ORDEM GERAL 2022'!$AQ$8)*('ORDEM GERAL 2022'!$C$5:$C$4998='ORDEM GERAL 2022'!AM13))</f>
        <v>0</v>
      </c>
      <c r="BS11" s="204">
        <f>SUMPRODUCT((MONTH('ORDEM GERAL 2022'!$B$5:$B$4998)='ORDEM GERAL 2022'!$AT$12)*('ORDEM GERAL 2022'!$W$5:$W$4998)*('ORDEM GERAL 2022'!$G$5:$G$4998='ORDEM GERAL 2022'!$AQ$8)*('ORDEM GERAL 2022'!$C$5:$C$4998='ORDEM GERAL 2022'!AM13))</f>
        <v>0</v>
      </c>
      <c r="BT11" s="204">
        <f>SUMPRODUCT((MONTH('ORDEM GERAL 2022'!$B$5:$B$4998)='ORDEM GERAL 2022'!$AT$13)*('ORDEM GERAL 2022'!$W$5:$W$4998)*('ORDEM GERAL 2022'!$G$5:$G$4998='ORDEM GERAL 2022'!$AQ$8)*('ORDEM GERAL 2022'!$C$5:$C$4998='ORDEM GERAL 2022'!AM13))</f>
        <v>0</v>
      </c>
      <c r="BU11" s="204">
        <f>SUMPRODUCT((MONTH('ORDEM GERAL 2022'!$B$5:$B$4998)='ORDEM GERAL 2022'!$AT$14)*('ORDEM GERAL 2022'!$W$5:$W$4998)*('ORDEM GERAL 2022'!$G$5:$G$4998='ORDEM GERAL 2022'!$AQ$8)*('ORDEM GERAL 2022'!$C$5:$C$4998='ORDEM GERAL 2022'!AM13))</f>
        <v>0</v>
      </c>
      <c r="BV11" s="204">
        <f>SUMPRODUCT((MONTH('ORDEM GERAL 2022'!$B$5:$B$4998)='ORDEM GERAL 2022'!$AT$15)*('ORDEM GERAL 2022'!$W$5:$W$4998)*('ORDEM GERAL 2022'!$G$5:$G$4998='ORDEM GERAL 2022'!$AQ$8)*('ORDEM GERAL 2022'!$C$5:$C$4998='ORDEM GERAL 2022'!AM13))</f>
        <v>0</v>
      </c>
      <c r="BW11" s="204">
        <f>SUMPRODUCT((MONTH('ORDEM GERAL 2022'!$B$5:$B$4998)='ORDEM GERAL 2022'!$AT$16)*('ORDEM GERAL 2022'!$W$5:$W$4998)*('ORDEM GERAL 2022'!$G$5:$G$4998='ORDEM GERAL 2022'!$AQ$8)*('ORDEM GERAL 2022'!$C$5:$C$4998='ORDEM GERAL 2022'!AM13))</f>
        <v>0</v>
      </c>
      <c r="BX11" s="87">
        <f>SUM(Table_17[[#This Row],[Column40]:[Column51]])</f>
        <v>0</v>
      </c>
      <c r="BY11" s="66"/>
      <c r="BZ11" s="66"/>
      <c r="CA11" s="69"/>
      <c r="CB11" s="70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</row>
    <row r="12" spans="1:94" ht="15.75" thickBot="1">
      <c r="A12" s="56" t="s">
        <v>127</v>
      </c>
      <c r="B12" s="57" t="str">
        <f>IF(SUMPRODUCT((TEXT('ORDEM GERAL 2022'!$B$5:$B$4998,"mmm")=DADOS!B$2)*('ORDEM GERAL 2022'!$C$5:$C$4998=DADOS!$A12)*('ORDEM GERAL 2022'!$A$5:$A$4998&gt;0)*('ORDEM GERAL 2022'!$W$5:$W$4998))=0,"",SUMPRODUCT((TEXT('ORDEM GERAL 2022'!$B$5:$B$4998,"mmm")=DADOS!B$2)*('ORDEM GERAL 2022'!$C$5:$C$4998=DADOS!$A12)*('ORDEM GERAL 2022'!$A$5:$A$4998&gt;0)*('ORDEM GERAL 2022'!$W$5:$W$4998)))</f>
        <v/>
      </c>
      <c r="C12" s="57" t="str">
        <f>IF(SUMPRODUCT((TEXT('ORDEM GERAL 2022'!$B$5:$B$4998,"mmm")=DADOS!C$2)*('ORDEM GERAL 2022'!$C$5:$C$4998=DADOS!$A12)*('ORDEM GERAL 2022'!$A$5:$A$4998&gt;0)*('ORDEM GERAL 2022'!$W$5:$W$4998))=0,"",SUMPRODUCT((TEXT('ORDEM GERAL 2022'!$B$5:$B$4998,"mmm")=DADOS!C$2)*('ORDEM GERAL 2022'!$C$5:$C$4998=DADOS!$A12)*('ORDEM GERAL 2022'!$A$5:$A$4998&gt;0)*('ORDEM GERAL 2022'!$W$5:$W$4998)))</f>
        <v/>
      </c>
      <c r="D12" s="57" t="str">
        <f>IF(SUMPRODUCT((TEXT('ORDEM GERAL 2022'!$B$5:$B$4998,"mmm")=DADOS!D$2)*('ORDEM GERAL 2022'!$C$5:$C$4998=DADOS!$A12)*('ORDEM GERAL 2022'!$A$5:$A$4998&gt;0)*('ORDEM GERAL 2022'!$W$5:$W$4998))=0,"",SUMPRODUCT((TEXT('ORDEM GERAL 2022'!$B$5:$B$4998,"mmm")=DADOS!D$2)*('ORDEM GERAL 2022'!$C$5:$C$4998=DADOS!$A12)*('ORDEM GERAL 2022'!$A$5:$A$4998&gt;0)*('ORDEM GERAL 2022'!$W$5:$W$4998)))</f>
        <v/>
      </c>
      <c r="E12" s="57" t="str">
        <f>IF(SUMPRODUCT((TEXT('ORDEM GERAL 2022'!$B$5:$B$4998,"mmm")=DADOS!E$2)*('ORDEM GERAL 2022'!$C$5:$C$4998=DADOS!$A12)*('ORDEM GERAL 2022'!$A$5:$A$4998&gt;0)*('ORDEM GERAL 2022'!$W$5:$W$4998))=0,"",SUMPRODUCT((TEXT('ORDEM GERAL 2022'!$B$5:$B$4998,"mmm")=DADOS!E$2)*('ORDEM GERAL 2022'!$C$5:$C$4998=DADOS!$A12)*('ORDEM GERAL 2022'!$A$5:$A$4998&gt;0)*('ORDEM GERAL 2022'!$W$5:$W$4998)))</f>
        <v/>
      </c>
      <c r="F12" s="57" t="str">
        <f>IF(SUMPRODUCT((TEXT('ORDEM GERAL 2022'!$B$5:$B$4998,"mmm")=DADOS!F$2)*('ORDEM GERAL 2022'!$C$5:$C$4998=DADOS!$A12)*('ORDEM GERAL 2022'!$A$5:$A$4998&gt;0)*('ORDEM GERAL 2022'!$W$5:$W$4998))=0,"",SUMPRODUCT((TEXT('ORDEM GERAL 2022'!$B$5:$B$4998,"mmm")=DADOS!F$2)*('ORDEM GERAL 2022'!$C$5:$C$4998=DADOS!$A12)*('ORDEM GERAL 2022'!$A$5:$A$4998&gt;0)*('ORDEM GERAL 2022'!$W$5:$W$4998)))</f>
        <v/>
      </c>
      <c r="G12" s="57" t="str">
        <f>IF(SUMPRODUCT((TEXT('ORDEM GERAL 2022'!$B$5:$B$4998,"mmm")=DADOS!G$2)*('ORDEM GERAL 2022'!$C$5:$C$4998=DADOS!$A12)*('ORDEM GERAL 2022'!$A$5:$A$4998&gt;0)*('ORDEM GERAL 2022'!$W$5:$W$4998))=0,"",SUMPRODUCT((TEXT('ORDEM GERAL 2022'!$B$5:$B$4998,"mmm")=DADOS!G$2)*('ORDEM GERAL 2022'!$C$5:$C$4998=DADOS!$A12)*('ORDEM GERAL 2022'!$A$5:$A$4998&gt;0)*('ORDEM GERAL 2022'!$W$5:$W$4998)))</f>
        <v/>
      </c>
      <c r="H12" s="57" t="str">
        <f>IF(SUMPRODUCT((TEXT('ORDEM GERAL 2022'!$B$5:$B$4998,"mmm")=DADOS!H$2)*('ORDEM GERAL 2022'!$C$5:$C$4998=DADOS!$A12)*('ORDEM GERAL 2022'!$A$5:$A$4998&gt;0)*('ORDEM GERAL 2022'!$W$5:$W$4998))=0,"",SUMPRODUCT((TEXT('ORDEM GERAL 2022'!$B$5:$B$4998,"mmm")=DADOS!H$2)*('ORDEM GERAL 2022'!$C$5:$C$4998=DADOS!$A12)*('ORDEM GERAL 2022'!$A$5:$A$4998&gt;0)*('ORDEM GERAL 2022'!$W$5:$W$4998)))</f>
        <v/>
      </c>
      <c r="I12" s="57" t="str">
        <f>IF(SUMPRODUCT((TEXT('ORDEM GERAL 2022'!$B$5:$B$4998,"mmm")=DADOS!I$2)*('ORDEM GERAL 2022'!$C$5:$C$4998=DADOS!$A12)*('ORDEM GERAL 2022'!$A$5:$A$4998&gt;0)*('ORDEM GERAL 2022'!$W$5:$W$4998))=0,"",SUMPRODUCT((TEXT('ORDEM GERAL 2022'!$B$5:$B$4998,"mmm")=DADOS!I$2)*('ORDEM GERAL 2022'!$C$5:$C$4998=DADOS!$A12)*('ORDEM GERAL 2022'!$A$5:$A$4998&gt;0)*('ORDEM GERAL 2022'!$W$5:$W$4998)))</f>
        <v/>
      </c>
      <c r="J12" s="57" t="str">
        <f>IF(SUMPRODUCT((TEXT('ORDEM GERAL 2022'!$B$5:$B$4998,"mmm")=DADOS!J$2)*('ORDEM GERAL 2022'!$C$5:$C$4998=DADOS!$A12)*('ORDEM GERAL 2022'!$A$5:$A$4998&gt;0)*('ORDEM GERAL 2022'!$W$5:$W$4998))=0,"",SUMPRODUCT((TEXT('ORDEM GERAL 2022'!$B$5:$B$4998,"mmm")=DADOS!J$2)*('ORDEM GERAL 2022'!$C$5:$C$4998=DADOS!$A12)*('ORDEM GERAL 2022'!$A$5:$A$4998&gt;0)*('ORDEM GERAL 2022'!$W$5:$W$4998)))</f>
        <v/>
      </c>
      <c r="K12" s="57" t="str">
        <f>IF(SUMPRODUCT((TEXT('ORDEM GERAL 2022'!$B$5:$B$4998,"mmm")=DADOS!K$2)*('ORDEM GERAL 2022'!$C$5:$C$4998=DADOS!$A12)*('ORDEM GERAL 2022'!$A$5:$A$4998&gt;0)*('ORDEM GERAL 2022'!$W$5:$W$4998))=0,"",SUMPRODUCT((TEXT('ORDEM GERAL 2022'!$B$5:$B$4998,"mmm")=DADOS!K$2)*('ORDEM GERAL 2022'!$C$5:$C$4998=DADOS!$A12)*('ORDEM GERAL 2022'!$A$5:$A$4998&gt;0)*('ORDEM GERAL 2022'!$W$5:$W$4998)))</f>
        <v/>
      </c>
      <c r="L12" s="57" t="str">
        <f>IF(SUMPRODUCT((TEXT('ORDEM GERAL 2022'!$B$5:$B$4998,"mmm")=DADOS!L$2)*('ORDEM GERAL 2022'!$C$5:$C$4998=DADOS!$A12)*('ORDEM GERAL 2022'!$A$5:$A$4998&gt;0)*('ORDEM GERAL 2022'!$W$5:$W$4998))=0,"",SUMPRODUCT((TEXT('ORDEM GERAL 2022'!$B$5:$B$4998,"mmm")=DADOS!L$2)*('ORDEM GERAL 2022'!$C$5:$C$4998=DADOS!$A12)*('ORDEM GERAL 2022'!$A$5:$A$4998&gt;0)*('ORDEM GERAL 2022'!$W$5:$W$4998)))</f>
        <v/>
      </c>
      <c r="M12" s="57" t="str">
        <f>IF(SUMPRODUCT((TEXT('ORDEM GERAL 2022'!$B$5:$B$4998,"mmm")=DADOS!M$2)*('ORDEM GERAL 2022'!$C$5:$C$4998=DADOS!$A12)*('ORDEM GERAL 2022'!$A$5:$A$4998&gt;0)*('ORDEM GERAL 2022'!$W$5:$W$4998))=0,"",SUMPRODUCT((TEXT('ORDEM GERAL 2022'!$B$5:$B$4998,"mmm")=DADOS!M$2)*('ORDEM GERAL 2022'!$C$5:$C$4998=DADOS!$A12)*('ORDEM GERAL 2022'!$A$5:$A$4998&gt;0)*('ORDEM GERAL 2022'!$W$5:$W$4998)))</f>
        <v/>
      </c>
      <c r="N12" s="57" t="str">
        <f t="shared" si="0"/>
        <v/>
      </c>
      <c r="O12" s="66" t="str">
        <f>IF(COUNTIFS('ORDEM GERAL 2022'!$C:$C,DADOS!$A12,'ORDEM GERAL 2022'!$AJ:$AJ,"CONSERTO")=0,"",(COUNTIFS('ORDEM GERAL 2022'!$C:$C,DADOS!$A12,'ORDEM GERAL 2022'!$AJ:$AJ,"CONSERTO")))</f>
        <v/>
      </c>
      <c r="P12" s="66" t="str">
        <f>IF(COUNTIFS('ORDEM GERAL 2022'!$C:$C,DADOS!$A12,'ORDEM GERAL 2022'!$AJ:$AJ,"QUEBRA")=0,"",COUNTIFS('ORDEM GERAL 2022'!$C:$C,DADOS!$A12,'ORDEM GERAL 2022'!$AJ:$AJ,"QUEBRA"))</f>
        <v/>
      </c>
      <c r="Q12" s="66" t="str">
        <f>IF(COUNTIFS('ORDEM GERAL 2022'!$C:$C,DADOS!$A12,'ORDEM GERAL 2022'!$AJ:$AJ,"TROCA")=0,"",COUNTIFS('ORDEM GERAL 2022'!$C:$C,DADOS!$A12,'ORDEM GERAL 2022'!$AJ:$AJ,"TROCA"))</f>
        <v/>
      </c>
      <c r="R12" s="66" t="str">
        <f>IF(COUNTIFS('ORDEM GERAL 2022'!$C:$C,DADOS!$A12,'ORDEM GERAL 2022'!A:A,"&gt;0")=0,"",COUNTIFS('ORDEM GERAL 2022'!$C:$C,DADOS!$A12,'ORDEM GERAL 2022'!A:A,"&gt;0"))</f>
        <v/>
      </c>
      <c r="S12" s="194" t="str">
        <f t="shared" si="1"/>
        <v/>
      </c>
      <c r="T12" s="196" t="str">
        <f t="shared" si="2"/>
        <v/>
      </c>
      <c r="U12" s="67" t="str">
        <f t="shared" si="3"/>
        <v/>
      </c>
      <c r="V12" s="10"/>
      <c r="W12" s="208" t="s">
        <v>127</v>
      </c>
      <c r="X12" s="207">
        <f>SUMPRODUCT((MONTH('ORDEM GERAL 2022'!$B$5:$B$4998)='ORDEM GERAL 2022'!$AT$5)*('ORDEM GERAL 2022'!$W$5:$W$4998)*('ORDEM GERAL 2022'!$G$5:$G$4998='ORDEM GERAL 2022'!$AQ$5)*('ORDEM GERAL 2022'!$C$5:$C$4998='ORDEM GERAL 2022'!AM14))</f>
        <v>0</v>
      </c>
      <c r="Y12" s="207">
        <f>SUMPRODUCT((MONTH('ORDEM GERAL 2022'!$B$5:$B$4998)='ORDEM GERAL 2022'!$AT$6)*('ORDEM GERAL 2022'!$W$5:$W$4998)*('ORDEM GERAL 2022'!$G$5:$G$4998='ORDEM GERAL 2022'!$AQ$5)*('ORDEM GERAL 2022'!$C$5:$C$4998='ORDEM GERAL 2022'!AM14))</f>
        <v>0</v>
      </c>
      <c r="Z12" s="207">
        <f>SUMPRODUCT((MONTH('ORDEM GERAL 2022'!$B$5:$B$4998)='ORDEM GERAL 2022'!$AT$7)*('ORDEM GERAL 2022'!$W$5:$W$4998)*('ORDEM GERAL 2022'!$G$5:$G$4998='ORDEM GERAL 2022'!$AQ$5)*('ORDEM GERAL 2022'!$C$5:$C$4998='ORDEM GERAL 2022'!AM14))</f>
        <v>0</v>
      </c>
      <c r="AA12" s="207">
        <f>SUMPRODUCT((MONTH('ORDEM GERAL 2022'!$B$5:$B$4998)='ORDEM GERAL 2022'!$AT$8)*('ORDEM GERAL 2022'!$W$5:$W$4998)*('ORDEM GERAL 2022'!$G$5:$G$4998='ORDEM GERAL 2022'!$AQ$5)*('ORDEM GERAL 2022'!$C$5:$C$4998='ORDEM GERAL 2022'!AM14))</f>
        <v>0</v>
      </c>
      <c r="AB12" s="207">
        <f>SUMPRODUCT((MONTH('ORDEM GERAL 2022'!$B$5:$B$4998)='ORDEM GERAL 2022'!$AT$9)*('ORDEM GERAL 2022'!$W$5:$W$4998)*('ORDEM GERAL 2022'!$G$5:$G$4998='ORDEM GERAL 2022'!$AQ$5)*('ORDEM GERAL 2022'!$C$5:$C$4998='ORDEM GERAL 2022'!AM14))</f>
        <v>0</v>
      </c>
      <c r="AC12" s="207">
        <f>SUMPRODUCT((MONTH('ORDEM GERAL 2022'!$B$5:$B$4998)='ORDEM GERAL 2022'!$AT$10)*('ORDEM GERAL 2022'!$W$5:$W$4998)*('ORDEM GERAL 2022'!$G$5:$G$4998='ORDEM GERAL 2022'!$AQ$5)*('ORDEM GERAL 2022'!$C$5:$C$4998='ORDEM GERAL 2022'!AM14))</f>
        <v>0</v>
      </c>
      <c r="AD12" s="207">
        <f>SUMPRODUCT((MONTH('ORDEM GERAL 2022'!$B$5:$B$4998)='ORDEM GERAL 2022'!$AT$11)*('ORDEM GERAL 2022'!$W$5:$W$4998)*('ORDEM GERAL 2022'!$G$5:$G$4998='ORDEM GERAL 2022'!$AQ$5)*('ORDEM GERAL 2022'!$C$5:$C$4998='ORDEM GERAL 2022'!AM14))</f>
        <v>0</v>
      </c>
      <c r="AE12" s="204">
        <f>SUMPRODUCT((MONTH('ORDEM GERAL 2022'!$B$5:$B$4998)='ORDEM GERAL 2022'!$AT$12)*('ORDEM GERAL 2022'!$W$5:$W$4998)*('ORDEM GERAL 2022'!$G$5:$G$4998='ORDEM GERAL 2022'!$AQ$5)*('ORDEM GERAL 2022'!$C$5:$C$4998='ORDEM GERAL 2022'!AM14))</f>
        <v>0</v>
      </c>
      <c r="AF12" s="204">
        <f>SUMPRODUCT((MONTH('ORDEM GERAL 2022'!$B$5:$B$4998)='ORDEM GERAL 2022'!$AT$13)*('ORDEM GERAL 2022'!$W$5:$W$4998)*('ORDEM GERAL 2022'!$G$5:$G$4998='ORDEM GERAL 2022'!$AQ$5)*('ORDEM GERAL 2022'!$C$5:$C$4998='ORDEM GERAL 2022'!AM14))</f>
        <v>0</v>
      </c>
      <c r="AG12" s="204">
        <f>SUMPRODUCT((MONTH('ORDEM GERAL 2022'!$B$5:$B$4998)='ORDEM GERAL 2022'!$AT$14)*('ORDEM GERAL 2022'!$W$5:$W$4998)*('ORDEM GERAL 2022'!$G$5:$G$4998='ORDEM GERAL 2022'!$AQ$5)*('ORDEM GERAL 2022'!$C$5:$C$4998='ORDEM GERAL 2022'!AM14))</f>
        <v>0</v>
      </c>
      <c r="AH12" s="204">
        <f>SUMPRODUCT((MONTH('ORDEM GERAL 2022'!$B$5:$B$4998)='ORDEM GERAL 2022'!$AT$15)*('ORDEM GERAL 2022'!$W$5:$W$4998)*('ORDEM GERAL 2022'!$G$5:$G$4998='ORDEM GERAL 2022'!$AQ$5)*('ORDEM GERAL 2022'!$C$5:$C$4998='ORDEM GERAL 2022'!AM14))</f>
        <v>0</v>
      </c>
      <c r="AI12" s="204">
        <f>SUMPRODUCT((MONTH('ORDEM GERAL 2022'!$B$5:$B$4998)='ORDEM GERAL 2022'!$AT$16)*('ORDEM GERAL 2022'!$W$5:$W$4998)*('ORDEM GERAL 2022'!$G$5:$G$4998='ORDEM GERAL 2022'!$AQ$5)*('ORDEM GERAL 2022'!$C$5:$C$4998='ORDEM GERAL 2022'!AM14))</f>
        <v>0</v>
      </c>
      <c r="AJ12" s="204">
        <f>SUM(Table_17[[#This Row],[Coluna1]:[Column13]])</f>
        <v>0</v>
      </c>
      <c r="AK12" s="202"/>
      <c r="AL12" s="66"/>
      <c r="AM12" s="66"/>
      <c r="AN12" s="66"/>
      <c r="AO12" s="69"/>
      <c r="AP12" s="69"/>
      <c r="AQ12" s="68"/>
      <c r="AR12" s="208" t="s">
        <v>127</v>
      </c>
      <c r="AS12" s="207">
        <f>SUMPRODUCT((MONTH('ORDEM GERAL 2022'!$B$5:$B$4998)='ORDEM GERAL 2022'!$AT$5)*('ORDEM GERAL 2022'!$W$5:$W$4998)*('ORDEM GERAL 2022'!$G$5:$G$4998='ORDEM GERAL 2022'!$AQ$6)*('ORDEM GERAL 2022'!$C$5:$C$4998='ORDEM GERAL 2022'!AM14))</f>
        <v>0</v>
      </c>
      <c r="AT12" s="207">
        <f>SUMPRODUCT((MONTH('ORDEM GERAL 2022'!$B$5:$B$4998)='ORDEM GERAL 2022'!$AT$6)*('ORDEM GERAL 2022'!$W$5:$W$4998)*('ORDEM GERAL 2022'!$G$5:$G$4998='ORDEM GERAL 2022'!$AQ$6)*('ORDEM GERAL 2022'!$C$5:$C$4998='ORDEM GERAL 2022'!AM14))</f>
        <v>0</v>
      </c>
      <c r="AU12" s="204">
        <f>SUMPRODUCT((MONTH('ORDEM GERAL 2022'!$B$5:$B$4998)='ORDEM GERAL 2022'!$AT$7)*('ORDEM GERAL 2022'!$W$5:$W$4998)*('ORDEM GERAL 2022'!$G$5:$G$4998='ORDEM GERAL 2022'!$AQ$6)*('ORDEM GERAL 2022'!$C$5:$C$4998='ORDEM GERAL 2022'!AM14))</f>
        <v>0</v>
      </c>
      <c r="AV12" s="207">
        <f>SUMPRODUCT((MONTH('ORDEM GERAL 2022'!$B$5:$B$4998)='ORDEM GERAL 2022'!$AT$8)*('ORDEM GERAL 2022'!$W$5:$W$4998)*('ORDEM GERAL 2022'!$G$5:$G$4998='ORDEM GERAL 2022'!$AQ$6)*('ORDEM GERAL 2022'!$C$5:$C$4998='ORDEM GERAL 2022'!AM14))</f>
        <v>0</v>
      </c>
      <c r="AW12" s="204">
        <f>SUMPRODUCT((MONTH('ORDEM GERAL 2022'!$B$5:$B$4998)='ORDEM GERAL 2022'!$AT$9)*('ORDEM GERAL 2022'!$W$5:$W$4998)*('ORDEM GERAL 2022'!$G$5:$G$4998='ORDEM GERAL 2022'!$AQ$6)*('ORDEM GERAL 2022'!$C$5:$C$4998='ORDEM GERAL 2022'!AM14))</f>
        <v>0</v>
      </c>
      <c r="AX12" s="204">
        <f>SUMPRODUCT((MONTH('ORDEM GERAL 2022'!$B$5:$B$4998)='ORDEM GERAL 2022'!$AT$10)*('ORDEM GERAL 2022'!$W$5:$W$4998)*('ORDEM GERAL 2022'!$G$5:$G$4998='ORDEM GERAL 2022'!$AQ$6)*('ORDEM GERAL 2022'!$C$5:$C$4998='ORDEM GERAL 2022'!AM14))</f>
        <v>0</v>
      </c>
      <c r="AY12" s="204">
        <f>SUMPRODUCT((MONTH('ORDEM GERAL 2022'!$B$5:$B$4998)='ORDEM GERAL 2022'!$AT$11)*('ORDEM GERAL 2022'!$W$5:$W$4998)*('ORDEM GERAL 2022'!$G$5:$G$4998='ORDEM GERAL 2022'!$AQ$6)*('ORDEM GERAL 2022'!$C$5:$C$4998='ORDEM GERAL 2022'!AM14))</f>
        <v>0</v>
      </c>
      <c r="AZ12" s="204">
        <f>SUMPRODUCT((MONTH('ORDEM GERAL 2022'!$B$5:$B$4998)='ORDEM GERAL 2022'!$AT$12)*('ORDEM GERAL 2022'!$W$5:$W$4998)*('ORDEM GERAL 2022'!$G$5:$G$4998='ORDEM GERAL 2022'!$AQ$6)*('ORDEM GERAL 2022'!$C$5:$C$4998='ORDEM GERAL 2022'!AM14))</f>
        <v>0</v>
      </c>
      <c r="BA12" s="204">
        <f>SUMPRODUCT((MONTH('ORDEM GERAL 2022'!$B$5:$B$4998)='ORDEM GERAL 2022'!$AT$13)*('ORDEM GERAL 2022'!$W$5:$W$4998)*('ORDEM GERAL 2022'!$G$5:$G$4998='ORDEM GERAL 2022'!$AQ$6)*('ORDEM GERAL 2022'!$C$5:$C$4998='ORDEM GERAL 2022'!AM14))</f>
        <v>0</v>
      </c>
      <c r="BB12" s="207">
        <f>SUMPRODUCT((MONTH('ORDEM GERAL 2022'!$B$5:$B$4998)='ORDEM GERAL 2022'!$AT$14)*('ORDEM GERAL 2022'!$W$5:$W$4998)*('ORDEM GERAL 2022'!$G$5:$G$4998='ORDEM GERAL 2022'!$AQ$6)*('ORDEM GERAL 2022'!$C$5:$C$4998='ORDEM GERAL 2022'!AM14))</f>
        <v>0</v>
      </c>
      <c r="BC12" s="204">
        <f>SUMPRODUCT((MONTH('ORDEM GERAL 2022'!$B$5:$B$4998)='ORDEM GERAL 2022'!$AT$15)*('ORDEM GERAL 2022'!$W$5:$W$4998)*('ORDEM GERAL 2022'!$G$5:$G$4998='ORDEM GERAL 2022'!$AQ$6)*('ORDEM GERAL 2022'!$C$5:$C$4998='ORDEM GERAL 2022'!AM14))</f>
        <v>0</v>
      </c>
      <c r="BD12" s="204">
        <f>SUMPRODUCT((MONTH('ORDEM GERAL 2022'!$B$5:$B$4998)='ORDEM GERAL 2022'!$AT$16)*('ORDEM GERAL 2022'!$W$5:$W$4998)*('ORDEM GERAL 2022'!$G$5:$G$4998='ORDEM GERAL 2022'!$AQ$6)*('ORDEM GERAL 2022'!$C$5:$C$4998='ORDEM GERAL 2022'!AM14))</f>
        <v>0</v>
      </c>
      <c r="BE12" s="204">
        <f>SUM(Table_17[[#This Row],[Column21]:[Column32]])</f>
        <v>0</v>
      </c>
      <c r="BF12" s="202"/>
      <c r="BG12" s="66"/>
      <c r="BH12" s="66"/>
      <c r="BI12" s="66"/>
      <c r="BJ12" s="68"/>
      <c r="BK12" s="208" t="s">
        <v>127</v>
      </c>
      <c r="BL12" s="204">
        <f>SUMPRODUCT((MONTH('ORDEM GERAL 2022'!$B$5:$B$4998)='ORDEM GERAL 2022'!$AT$5)*('ORDEM GERAL 2022'!$W$5:$W$4998)*('ORDEM GERAL 2022'!$G$5:$G$4998='ORDEM GERAL 2022'!$AQ$8)*('ORDEM GERAL 2022'!$C$5:$C$4998='ORDEM GERAL 2022'!AM14))</f>
        <v>0</v>
      </c>
      <c r="BM12" s="204">
        <f>SUMPRODUCT((MONTH('ORDEM GERAL 2022'!$B$5:$B$4998)='ORDEM GERAL 2022'!$AT$6)*('ORDEM GERAL 2022'!$W$5:$W$4998)*('ORDEM GERAL 2022'!$G$5:$G$4998='ORDEM GERAL 2022'!$AQ$8)*('ORDEM GERAL 2022'!$C$5:$C$4998='ORDEM GERAL 2022'!AM14))</f>
        <v>0</v>
      </c>
      <c r="BN12" s="204">
        <f>SUMPRODUCT((MONTH('ORDEM GERAL 2022'!$B$5:$B$4998)='ORDEM GERAL 2022'!$AT$7)*('ORDEM GERAL 2022'!$W$5:$W$4998)*('ORDEM GERAL 2022'!$G$5:$G$4998='ORDEM GERAL 2022'!$AQ$8)*('ORDEM GERAL 2022'!$C$5:$C$4998='ORDEM GERAL 2022'!AM14))</f>
        <v>0</v>
      </c>
      <c r="BO12" s="204">
        <f>SUMPRODUCT((MONTH('ORDEM GERAL 2022'!$B$5:$B$4998)='ORDEM GERAL 2022'!$AT$8)*('ORDEM GERAL 2022'!$W$5:$W$4998)*('ORDEM GERAL 2022'!$G$5:$G$4998='ORDEM GERAL 2022'!$AQ$8)*('ORDEM GERAL 2022'!$C$5:$C$4998='ORDEM GERAL 2022'!AM14))</f>
        <v>0</v>
      </c>
      <c r="BP12" s="204">
        <f>SUMPRODUCT((MONTH('ORDEM GERAL 2022'!$B$5:$B$4998)='ORDEM GERAL 2022'!$AT$9)*('ORDEM GERAL 2022'!$W$5:$W$4998)*('ORDEM GERAL 2022'!$G$5:$G$4998='ORDEM GERAL 2022'!$AQ$8)*('ORDEM GERAL 2022'!$C$5:$C$4998='ORDEM GERAL 2022'!AM14))</f>
        <v>0</v>
      </c>
      <c r="BQ12" s="204">
        <f>SUMPRODUCT((MONTH('ORDEM GERAL 2022'!$B$5:$B$4998)='ORDEM GERAL 2022'!$AT$10)*('ORDEM GERAL 2022'!$W$5:$W$4998)*('ORDEM GERAL 2022'!$G$5:$G$4998='ORDEM GERAL 2022'!$AQ$8)*('ORDEM GERAL 2022'!$C$5:$C$4998='ORDEM GERAL 2022'!AM14))</f>
        <v>0</v>
      </c>
      <c r="BR12" s="204">
        <f>SUMPRODUCT((MONTH('ORDEM GERAL 2022'!$B$5:$B$4998)='ORDEM GERAL 2022'!$AT$11)*('ORDEM GERAL 2022'!$W$5:$W$4998)*('ORDEM GERAL 2022'!$G$5:$G$4998='ORDEM GERAL 2022'!$AQ$8)*('ORDEM GERAL 2022'!$C$5:$C$4998='ORDEM GERAL 2022'!AM14))</f>
        <v>0</v>
      </c>
      <c r="BS12" s="204">
        <f>SUMPRODUCT((MONTH('ORDEM GERAL 2022'!$B$5:$B$4998)='ORDEM GERAL 2022'!$AT$12)*('ORDEM GERAL 2022'!$W$5:$W$4998)*('ORDEM GERAL 2022'!$G$5:$G$4998='ORDEM GERAL 2022'!$AQ$8)*('ORDEM GERAL 2022'!$C$5:$C$4998='ORDEM GERAL 2022'!AM14))</f>
        <v>0</v>
      </c>
      <c r="BT12" s="204">
        <f>SUMPRODUCT((MONTH('ORDEM GERAL 2022'!$B$5:$B$4998)='ORDEM GERAL 2022'!$AT$13)*('ORDEM GERAL 2022'!$W$5:$W$4998)*('ORDEM GERAL 2022'!$G$5:$G$4998='ORDEM GERAL 2022'!$AQ$8)*('ORDEM GERAL 2022'!$C$5:$C$4998='ORDEM GERAL 2022'!AM14))</f>
        <v>0</v>
      </c>
      <c r="BU12" s="204">
        <f>SUMPRODUCT((MONTH('ORDEM GERAL 2022'!$B$5:$B$4998)='ORDEM GERAL 2022'!$AT$14)*('ORDEM GERAL 2022'!$W$5:$W$4998)*('ORDEM GERAL 2022'!$G$5:$G$4998='ORDEM GERAL 2022'!$AQ$8)*('ORDEM GERAL 2022'!$C$5:$C$4998='ORDEM GERAL 2022'!AM14))</f>
        <v>0</v>
      </c>
      <c r="BV12" s="204">
        <f>SUMPRODUCT((MONTH('ORDEM GERAL 2022'!$B$5:$B$4998)='ORDEM GERAL 2022'!$AT$15)*('ORDEM GERAL 2022'!$W$5:$W$4998)*('ORDEM GERAL 2022'!$G$5:$G$4998='ORDEM GERAL 2022'!$AQ$8)*('ORDEM GERAL 2022'!$C$5:$C$4998='ORDEM GERAL 2022'!AM14))</f>
        <v>0</v>
      </c>
      <c r="BW12" s="204">
        <f>SUMPRODUCT((MONTH('ORDEM GERAL 2022'!$B$5:$B$4998)='ORDEM GERAL 2022'!$AT$16)*('ORDEM GERAL 2022'!$W$5:$W$4998)*('ORDEM GERAL 2022'!$G$5:$G$4998='ORDEM GERAL 2022'!$AQ$8)*('ORDEM GERAL 2022'!$C$5:$C$4998='ORDEM GERAL 2022'!AM14))</f>
        <v>0</v>
      </c>
      <c r="BX12" s="87">
        <f>SUM(Table_17[[#This Row],[Column40]:[Column51]])</f>
        <v>0</v>
      </c>
      <c r="BY12" s="66"/>
      <c r="BZ12" s="66"/>
      <c r="CA12" s="69"/>
      <c r="CB12" s="70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</row>
    <row r="13" spans="1:94" ht="15.75" thickBot="1">
      <c r="A13" s="71" t="s">
        <v>128</v>
      </c>
      <c r="B13" s="57" t="str">
        <f>IF(SUMPRODUCT((TEXT('ORDEM GERAL 2022'!$B$5:$B$4998,"mmm")=DADOS!B$2)*('ORDEM GERAL 2022'!$C$5:$C$4998=DADOS!$A13)*('ORDEM GERAL 2022'!$A$5:$A$4998&gt;0)*('ORDEM GERAL 2022'!$W$5:$W$4998))=0,"",SUMPRODUCT((TEXT('ORDEM GERAL 2022'!$B$5:$B$4998,"mmm")=DADOS!B$2)*('ORDEM GERAL 2022'!$C$5:$C$4998=DADOS!$A13)*('ORDEM GERAL 2022'!$A$5:$A$4998&gt;0)*('ORDEM GERAL 2022'!$W$5:$W$4998)))</f>
        <v/>
      </c>
      <c r="C13" s="57" t="str">
        <f>IF(SUMPRODUCT((TEXT('ORDEM GERAL 2022'!$B$5:$B$4998,"mmm")=DADOS!C$2)*('ORDEM GERAL 2022'!$C$5:$C$4998=DADOS!$A13)*('ORDEM GERAL 2022'!$A$5:$A$4998&gt;0)*('ORDEM GERAL 2022'!$W$5:$W$4998))=0,"",SUMPRODUCT((TEXT('ORDEM GERAL 2022'!$B$5:$B$4998,"mmm")=DADOS!C$2)*('ORDEM GERAL 2022'!$C$5:$C$4998=DADOS!$A13)*('ORDEM GERAL 2022'!$A$5:$A$4998&gt;0)*('ORDEM GERAL 2022'!$W$5:$W$4998)))</f>
        <v/>
      </c>
      <c r="D13" s="57" t="str">
        <f>IF(SUMPRODUCT((TEXT('ORDEM GERAL 2022'!$B$5:$B$4998,"mmm")=DADOS!D$2)*('ORDEM GERAL 2022'!$C$5:$C$4998=DADOS!$A13)*('ORDEM GERAL 2022'!$A$5:$A$4998&gt;0)*('ORDEM GERAL 2022'!$W$5:$W$4998))=0,"",SUMPRODUCT((TEXT('ORDEM GERAL 2022'!$B$5:$B$4998,"mmm")=DADOS!D$2)*('ORDEM GERAL 2022'!$C$5:$C$4998=DADOS!$A13)*('ORDEM GERAL 2022'!$A$5:$A$4998&gt;0)*('ORDEM GERAL 2022'!$W$5:$W$4998)))</f>
        <v/>
      </c>
      <c r="E13" s="57" t="str">
        <f>IF(SUMPRODUCT((TEXT('ORDEM GERAL 2022'!$B$5:$B$4998,"mmm")=DADOS!E$2)*('ORDEM GERAL 2022'!$C$5:$C$4998=DADOS!$A13)*('ORDEM GERAL 2022'!$A$5:$A$4998&gt;0)*('ORDEM GERAL 2022'!$W$5:$W$4998))=0,"",SUMPRODUCT((TEXT('ORDEM GERAL 2022'!$B$5:$B$4998,"mmm")=DADOS!E$2)*('ORDEM GERAL 2022'!$C$5:$C$4998=DADOS!$A13)*('ORDEM GERAL 2022'!$A$5:$A$4998&gt;0)*('ORDEM GERAL 2022'!$W$5:$W$4998)))</f>
        <v/>
      </c>
      <c r="F13" s="57" t="str">
        <f>IF(SUMPRODUCT((TEXT('ORDEM GERAL 2022'!$B$5:$B$4998,"mmm")=DADOS!F$2)*('ORDEM GERAL 2022'!$C$5:$C$4998=DADOS!$A13)*('ORDEM GERAL 2022'!$A$5:$A$4998&gt;0)*('ORDEM GERAL 2022'!$W$5:$W$4998))=0,"",SUMPRODUCT((TEXT('ORDEM GERAL 2022'!$B$5:$B$4998,"mmm")=DADOS!F$2)*('ORDEM GERAL 2022'!$C$5:$C$4998=DADOS!$A13)*('ORDEM GERAL 2022'!$A$5:$A$4998&gt;0)*('ORDEM GERAL 2022'!$W$5:$W$4998)))</f>
        <v/>
      </c>
      <c r="G13" s="57" t="str">
        <f>IF(SUMPRODUCT((TEXT('ORDEM GERAL 2022'!$B$5:$B$4998,"mmm")=DADOS!G$2)*('ORDEM GERAL 2022'!$C$5:$C$4998=DADOS!$A13)*('ORDEM GERAL 2022'!$A$5:$A$4998&gt;0)*('ORDEM GERAL 2022'!$W$5:$W$4998))=0,"",SUMPRODUCT((TEXT('ORDEM GERAL 2022'!$B$5:$B$4998,"mmm")=DADOS!G$2)*('ORDEM GERAL 2022'!$C$5:$C$4998=DADOS!$A13)*('ORDEM GERAL 2022'!$A$5:$A$4998&gt;0)*('ORDEM GERAL 2022'!$W$5:$W$4998)))</f>
        <v/>
      </c>
      <c r="H13" s="57" t="str">
        <f>IF(SUMPRODUCT((TEXT('ORDEM GERAL 2022'!$B$5:$B$4998,"mmm")=DADOS!H$2)*('ORDEM GERAL 2022'!$C$5:$C$4998=DADOS!$A13)*('ORDEM GERAL 2022'!$A$5:$A$4998&gt;0)*('ORDEM GERAL 2022'!$W$5:$W$4998))=0,"",SUMPRODUCT((TEXT('ORDEM GERAL 2022'!$B$5:$B$4998,"mmm")=DADOS!H$2)*('ORDEM GERAL 2022'!$C$5:$C$4998=DADOS!$A13)*('ORDEM GERAL 2022'!$A$5:$A$4998&gt;0)*('ORDEM GERAL 2022'!$W$5:$W$4998)))</f>
        <v/>
      </c>
      <c r="I13" s="57" t="str">
        <f>IF(SUMPRODUCT((TEXT('ORDEM GERAL 2022'!$B$5:$B$4998,"mmm")=DADOS!I$2)*('ORDEM GERAL 2022'!$C$5:$C$4998=DADOS!$A13)*('ORDEM GERAL 2022'!$A$5:$A$4998&gt;0)*('ORDEM GERAL 2022'!$W$5:$W$4998))=0,"",SUMPRODUCT((TEXT('ORDEM GERAL 2022'!$B$5:$B$4998,"mmm")=DADOS!I$2)*('ORDEM GERAL 2022'!$C$5:$C$4998=DADOS!$A13)*('ORDEM GERAL 2022'!$A$5:$A$4998&gt;0)*('ORDEM GERAL 2022'!$W$5:$W$4998)))</f>
        <v/>
      </c>
      <c r="J13" s="57" t="str">
        <f>IF(SUMPRODUCT((TEXT('ORDEM GERAL 2022'!$B$5:$B$4998,"mmm")=DADOS!J$2)*('ORDEM GERAL 2022'!$C$5:$C$4998=DADOS!$A13)*('ORDEM GERAL 2022'!$A$5:$A$4998&gt;0)*('ORDEM GERAL 2022'!$W$5:$W$4998))=0,"",SUMPRODUCT((TEXT('ORDEM GERAL 2022'!$B$5:$B$4998,"mmm")=DADOS!J$2)*('ORDEM GERAL 2022'!$C$5:$C$4998=DADOS!$A13)*('ORDEM GERAL 2022'!$A$5:$A$4998&gt;0)*('ORDEM GERAL 2022'!$W$5:$W$4998)))</f>
        <v/>
      </c>
      <c r="K13" s="57" t="str">
        <f>IF(SUMPRODUCT((TEXT('ORDEM GERAL 2022'!$B$5:$B$4998,"mmm")=DADOS!K$2)*('ORDEM GERAL 2022'!$C$5:$C$4998=DADOS!$A13)*('ORDEM GERAL 2022'!$A$5:$A$4998&gt;0)*('ORDEM GERAL 2022'!$W$5:$W$4998))=0,"",SUMPRODUCT((TEXT('ORDEM GERAL 2022'!$B$5:$B$4998,"mmm")=DADOS!K$2)*('ORDEM GERAL 2022'!$C$5:$C$4998=DADOS!$A13)*('ORDEM GERAL 2022'!$A$5:$A$4998&gt;0)*('ORDEM GERAL 2022'!$W$5:$W$4998)))</f>
        <v/>
      </c>
      <c r="L13" s="57" t="str">
        <f>IF(SUMPRODUCT((TEXT('ORDEM GERAL 2022'!$B$5:$B$4998,"mmm")=DADOS!L$2)*('ORDEM GERAL 2022'!$C$5:$C$4998=DADOS!$A13)*('ORDEM GERAL 2022'!$A$5:$A$4998&gt;0)*('ORDEM GERAL 2022'!$W$5:$W$4998))=0,"",SUMPRODUCT((TEXT('ORDEM GERAL 2022'!$B$5:$B$4998,"mmm")=DADOS!L$2)*('ORDEM GERAL 2022'!$C$5:$C$4998=DADOS!$A13)*('ORDEM GERAL 2022'!$A$5:$A$4998&gt;0)*('ORDEM GERAL 2022'!$W$5:$W$4998)))</f>
        <v/>
      </c>
      <c r="M13" s="57" t="str">
        <f>IF(SUMPRODUCT((TEXT('ORDEM GERAL 2022'!$B$5:$B$4998,"mmm")=DADOS!M$2)*('ORDEM GERAL 2022'!$C$5:$C$4998=DADOS!$A13)*('ORDEM GERAL 2022'!$A$5:$A$4998&gt;0)*('ORDEM GERAL 2022'!$W$5:$W$4998))=0,"",SUMPRODUCT((TEXT('ORDEM GERAL 2022'!$B$5:$B$4998,"mmm")=DADOS!M$2)*('ORDEM GERAL 2022'!$C$5:$C$4998=DADOS!$A13)*('ORDEM GERAL 2022'!$A$5:$A$4998&gt;0)*('ORDEM GERAL 2022'!$W$5:$W$4998)))</f>
        <v/>
      </c>
      <c r="N13" s="57" t="str">
        <f t="shared" si="0"/>
        <v/>
      </c>
      <c r="O13" s="66" t="str">
        <f>IF(COUNTIFS('ORDEM GERAL 2022'!$C:$C,DADOS!$A13,'ORDEM GERAL 2022'!$AJ:$AJ,"CONSERTO")=0,"",(COUNTIFS('ORDEM GERAL 2022'!$C:$C,DADOS!$A13,'ORDEM GERAL 2022'!$AJ:$AJ,"CONSERTO")))</f>
        <v/>
      </c>
      <c r="P13" s="66" t="str">
        <f>IF(COUNTIFS('ORDEM GERAL 2022'!$C:$C,DADOS!$A13,'ORDEM GERAL 2022'!$AJ:$AJ,"QUEBRA")=0,"",COUNTIFS('ORDEM GERAL 2022'!$C:$C,DADOS!$A13,'ORDEM GERAL 2022'!$AJ:$AJ,"QUEBRA"))</f>
        <v/>
      </c>
      <c r="Q13" s="66" t="str">
        <f>IF(COUNTIFS('ORDEM GERAL 2022'!$C:$C,DADOS!$A13,'ORDEM GERAL 2022'!$AJ:$AJ,"TROCA")=0,"",COUNTIFS('ORDEM GERAL 2022'!$C:$C,DADOS!$A13,'ORDEM GERAL 2022'!$AJ:$AJ,"TROCA"))</f>
        <v/>
      </c>
      <c r="R13" s="66" t="str">
        <f>IF(COUNTIFS('ORDEM GERAL 2022'!$C:$C,DADOS!$A13,'ORDEM GERAL 2022'!A:A,"&gt;0")=0,"",COUNTIFS('ORDEM GERAL 2022'!$C:$C,DADOS!$A13,'ORDEM GERAL 2022'!A:A,"&gt;0"))</f>
        <v/>
      </c>
      <c r="S13" s="194" t="str">
        <f t="shared" ref="S13:S47" si="4">IFERROR(INDEX($A$3:$A$47,MATCH(LARGE($U$3:$U$47,ROW(A11)),$U$3:$U$47,0)),"")</f>
        <v/>
      </c>
      <c r="T13" s="196" t="str">
        <f t="shared" ref="T13:T47" si="5">IFERROR(INDEX($N$3:$N$47,MATCH(LARGE($U$3:$U$47,ROW(A11)),$U$3:$U$47,0)),"")</f>
        <v/>
      </c>
      <c r="U13" s="67" t="str">
        <f t="shared" si="3"/>
        <v/>
      </c>
      <c r="V13" s="10"/>
      <c r="W13" s="209" t="s">
        <v>128</v>
      </c>
      <c r="X13" s="207">
        <f>SUMPRODUCT((MONTH('ORDEM GERAL 2022'!$B$5:$B$4998)='ORDEM GERAL 2022'!$AT$5)*('ORDEM GERAL 2022'!$W$5:$W$4998)*('ORDEM GERAL 2022'!$G$5:$G$4998='ORDEM GERAL 2022'!$AQ$5)*('ORDEM GERAL 2022'!$C$5:$C$4998='ORDEM GERAL 2022'!AM15))</f>
        <v>0</v>
      </c>
      <c r="Y13" s="207">
        <f>SUMPRODUCT((MONTH('ORDEM GERAL 2022'!$B$5:$B$4998)='ORDEM GERAL 2022'!$AT$6)*('ORDEM GERAL 2022'!$W$5:$W$4998)*('ORDEM GERAL 2022'!$G$5:$G$4998='ORDEM GERAL 2022'!$AQ$5)*('ORDEM GERAL 2022'!$C$5:$C$4998='ORDEM GERAL 2022'!AM15))</f>
        <v>0</v>
      </c>
      <c r="Z13" s="207">
        <f>SUMPRODUCT((MONTH('ORDEM GERAL 2022'!$B$5:$B$4998)='ORDEM GERAL 2022'!$AT$7)*('ORDEM GERAL 2022'!$W$5:$W$4998)*('ORDEM GERAL 2022'!$G$5:$G$4998='ORDEM GERAL 2022'!$AQ$5)*('ORDEM GERAL 2022'!$C$5:$C$4998='ORDEM GERAL 2022'!AM15))</f>
        <v>0</v>
      </c>
      <c r="AA13" s="207">
        <f>SUMPRODUCT((MONTH('ORDEM GERAL 2022'!$B$5:$B$4998)='ORDEM GERAL 2022'!$AT$8)*('ORDEM GERAL 2022'!$W$5:$W$4998)*('ORDEM GERAL 2022'!$G$5:$G$4998='ORDEM GERAL 2022'!$AQ$5)*('ORDEM GERAL 2022'!$C$5:$C$4998='ORDEM GERAL 2022'!AM15))</f>
        <v>0</v>
      </c>
      <c r="AB13" s="207">
        <f>SUMPRODUCT((MONTH('ORDEM GERAL 2022'!$B$5:$B$4998)='ORDEM GERAL 2022'!$AT$9)*('ORDEM GERAL 2022'!$W$5:$W$4998)*('ORDEM GERAL 2022'!$G$5:$G$4998='ORDEM GERAL 2022'!$AQ$5)*('ORDEM GERAL 2022'!$C$5:$C$4998='ORDEM GERAL 2022'!AM15))</f>
        <v>0</v>
      </c>
      <c r="AC13" s="207">
        <f>SUMPRODUCT((MONTH('ORDEM GERAL 2022'!$B$5:$B$4998)='ORDEM GERAL 2022'!$AT$10)*('ORDEM GERAL 2022'!$W$5:$W$4998)*('ORDEM GERAL 2022'!$G$5:$G$4998='ORDEM GERAL 2022'!$AQ$5)*('ORDEM GERAL 2022'!$C$5:$C$4998='ORDEM GERAL 2022'!AM15))</f>
        <v>0</v>
      </c>
      <c r="AD13" s="207">
        <f>SUMPRODUCT((MONTH('ORDEM GERAL 2022'!$B$5:$B$4998)='ORDEM GERAL 2022'!$AT$11)*('ORDEM GERAL 2022'!$W$5:$W$4998)*('ORDEM GERAL 2022'!$G$5:$G$4998='ORDEM GERAL 2022'!$AQ$5)*('ORDEM GERAL 2022'!$C$5:$C$4998='ORDEM GERAL 2022'!AM15))</f>
        <v>0</v>
      </c>
      <c r="AE13" s="204">
        <f>SUMPRODUCT((MONTH('ORDEM GERAL 2022'!$B$5:$B$4998)='ORDEM GERAL 2022'!$AT$12)*('ORDEM GERAL 2022'!$W$5:$W$4998)*('ORDEM GERAL 2022'!$G$5:$G$4998='ORDEM GERAL 2022'!$AQ$5)*('ORDEM GERAL 2022'!$C$5:$C$4998='ORDEM GERAL 2022'!AM15))</f>
        <v>0</v>
      </c>
      <c r="AF13" s="204">
        <f>SUMPRODUCT((MONTH('ORDEM GERAL 2022'!$B$5:$B$4998)='ORDEM GERAL 2022'!$AT$13)*('ORDEM GERAL 2022'!$W$5:$W$4998)*('ORDEM GERAL 2022'!$G$5:$G$4998='ORDEM GERAL 2022'!$AQ$5)*('ORDEM GERAL 2022'!$C$5:$C$4998='ORDEM GERAL 2022'!AM15))</f>
        <v>0</v>
      </c>
      <c r="AG13" s="204">
        <f>SUMPRODUCT((MONTH('ORDEM GERAL 2022'!$B$5:$B$4998)='ORDEM GERAL 2022'!$AT$14)*('ORDEM GERAL 2022'!$W$5:$W$4998)*('ORDEM GERAL 2022'!$G$5:$G$4998='ORDEM GERAL 2022'!$AQ$5)*('ORDEM GERAL 2022'!$C$5:$C$4998='ORDEM GERAL 2022'!AM15))</f>
        <v>0</v>
      </c>
      <c r="AH13" s="204">
        <f>SUMPRODUCT((MONTH('ORDEM GERAL 2022'!$B$5:$B$4998)='ORDEM GERAL 2022'!$AT$15)*('ORDEM GERAL 2022'!$W$5:$W$4998)*('ORDEM GERAL 2022'!$G$5:$G$4998='ORDEM GERAL 2022'!$AQ$5)*('ORDEM GERAL 2022'!$C$5:$C$4998='ORDEM GERAL 2022'!AM15))</f>
        <v>0</v>
      </c>
      <c r="AI13" s="204">
        <f>SUMPRODUCT((MONTH('ORDEM GERAL 2022'!$B$5:$B$4998)='ORDEM GERAL 2022'!$AT$16)*('ORDEM GERAL 2022'!$W$5:$W$4998)*('ORDEM GERAL 2022'!$G$5:$G$4998='ORDEM GERAL 2022'!$AQ$5)*('ORDEM GERAL 2022'!$C$5:$C$4998='ORDEM GERAL 2022'!AM15))</f>
        <v>0</v>
      </c>
      <c r="AJ13" s="204">
        <f>SUM(Table_17[[#This Row],[Coluna1]:[Column13]])</f>
        <v>0</v>
      </c>
      <c r="AK13" s="202"/>
      <c r="AL13" s="66"/>
      <c r="AM13" s="66"/>
      <c r="AN13" s="66"/>
      <c r="AO13" s="69"/>
      <c r="AP13" s="69"/>
      <c r="AQ13" s="68"/>
      <c r="AR13" s="209" t="s">
        <v>128</v>
      </c>
      <c r="AS13" s="207">
        <f>SUMPRODUCT((MONTH('ORDEM GERAL 2022'!$B$5:$B$4998)='ORDEM GERAL 2022'!$AT$5)*('ORDEM GERAL 2022'!$W$5:$W$4998)*('ORDEM GERAL 2022'!$G$5:$G$4998='ORDEM GERAL 2022'!$AQ$6)*('ORDEM GERAL 2022'!$C$5:$C$4998='ORDEM GERAL 2022'!AM15))</f>
        <v>0</v>
      </c>
      <c r="AT13" s="207">
        <f>SUMPRODUCT((MONTH('ORDEM GERAL 2022'!$B$5:$B$4998)='ORDEM GERAL 2022'!$AT$6)*('ORDEM GERAL 2022'!$W$5:$W$4998)*('ORDEM GERAL 2022'!$G$5:$G$4998='ORDEM GERAL 2022'!$AQ$6)*('ORDEM GERAL 2022'!$C$5:$C$4998='ORDEM GERAL 2022'!AM15))</f>
        <v>0</v>
      </c>
      <c r="AU13" s="204">
        <f>SUMPRODUCT((MONTH('ORDEM GERAL 2022'!$B$5:$B$4998)='ORDEM GERAL 2022'!$AT$7)*('ORDEM GERAL 2022'!$W$5:$W$4998)*('ORDEM GERAL 2022'!$G$5:$G$4998='ORDEM GERAL 2022'!$AQ$6)*('ORDEM GERAL 2022'!$C$5:$C$4998='ORDEM GERAL 2022'!AM15))</f>
        <v>0</v>
      </c>
      <c r="AV13" s="207">
        <f>SUMPRODUCT((MONTH('ORDEM GERAL 2022'!$B$5:$B$4998)='ORDEM GERAL 2022'!$AT$8)*('ORDEM GERAL 2022'!$W$5:$W$4998)*('ORDEM GERAL 2022'!$G$5:$G$4998='ORDEM GERAL 2022'!$AQ$6)*('ORDEM GERAL 2022'!$C$5:$C$4998='ORDEM GERAL 2022'!AM15))</f>
        <v>0</v>
      </c>
      <c r="AW13" s="204">
        <f>SUMPRODUCT((MONTH('ORDEM GERAL 2022'!$B$5:$B$4998)='ORDEM GERAL 2022'!$AT$9)*('ORDEM GERAL 2022'!$W$5:$W$4998)*('ORDEM GERAL 2022'!$G$5:$G$4998='ORDEM GERAL 2022'!$AQ$6)*('ORDEM GERAL 2022'!$C$5:$C$4998='ORDEM GERAL 2022'!AM15))</f>
        <v>0</v>
      </c>
      <c r="AX13" s="204">
        <f>SUMPRODUCT((MONTH('ORDEM GERAL 2022'!$B$5:$B$4998)='ORDEM GERAL 2022'!$AT$10)*('ORDEM GERAL 2022'!$W$5:$W$4998)*('ORDEM GERAL 2022'!$G$5:$G$4998='ORDEM GERAL 2022'!$AQ$6)*('ORDEM GERAL 2022'!$C$5:$C$4998='ORDEM GERAL 2022'!AM15))</f>
        <v>0</v>
      </c>
      <c r="AY13" s="204">
        <f>SUMPRODUCT((MONTH('ORDEM GERAL 2022'!$B$5:$B$4998)='ORDEM GERAL 2022'!$AT$11)*('ORDEM GERAL 2022'!$W$5:$W$4998)*('ORDEM GERAL 2022'!$G$5:$G$4998='ORDEM GERAL 2022'!$AQ$6)*('ORDEM GERAL 2022'!$C$5:$C$4998='ORDEM GERAL 2022'!AM15))</f>
        <v>0</v>
      </c>
      <c r="AZ13" s="204">
        <f>SUMPRODUCT((MONTH('ORDEM GERAL 2022'!$B$5:$B$4998)='ORDEM GERAL 2022'!$AT$12)*('ORDEM GERAL 2022'!$W$5:$W$4998)*('ORDEM GERAL 2022'!$G$5:$G$4998='ORDEM GERAL 2022'!$AQ$6)*('ORDEM GERAL 2022'!$C$5:$C$4998='ORDEM GERAL 2022'!AM15))</f>
        <v>0</v>
      </c>
      <c r="BA13" s="204">
        <f>SUMPRODUCT((MONTH('ORDEM GERAL 2022'!$B$5:$B$4998)='ORDEM GERAL 2022'!$AT$13)*('ORDEM GERAL 2022'!$W$5:$W$4998)*('ORDEM GERAL 2022'!$G$5:$G$4998='ORDEM GERAL 2022'!$AQ$6)*('ORDEM GERAL 2022'!$C$5:$C$4998='ORDEM GERAL 2022'!AM15))</f>
        <v>0</v>
      </c>
      <c r="BB13" s="207">
        <f>SUMPRODUCT((MONTH('ORDEM GERAL 2022'!$B$5:$B$4998)='ORDEM GERAL 2022'!$AT$14)*('ORDEM GERAL 2022'!$W$5:$W$4998)*('ORDEM GERAL 2022'!$G$5:$G$4998='ORDEM GERAL 2022'!$AQ$6)*('ORDEM GERAL 2022'!$C$5:$C$4998='ORDEM GERAL 2022'!AM15))</f>
        <v>0</v>
      </c>
      <c r="BC13" s="204">
        <f>SUMPRODUCT((MONTH('ORDEM GERAL 2022'!$B$5:$B$4998)='ORDEM GERAL 2022'!$AT$15)*('ORDEM GERAL 2022'!$W$5:$W$4998)*('ORDEM GERAL 2022'!$G$5:$G$4998='ORDEM GERAL 2022'!$AQ$6)*('ORDEM GERAL 2022'!$C$5:$C$4998='ORDEM GERAL 2022'!AM15))</f>
        <v>0</v>
      </c>
      <c r="BD13" s="204">
        <f>SUMPRODUCT((MONTH('ORDEM GERAL 2022'!$B$5:$B$4998)='ORDEM GERAL 2022'!$AT$16)*('ORDEM GERAL 2022'!$W$5:$W$4998)*('ORDEM GERAL 2022'!$G$5:$G$4998='ORDEM GERAL 2022'!$AQ$6)*('ORDEM GERAL 2022'!$C$5:$C$4998='ORDEM GERAL 2022'!AM15))</f>
        <v>0</v>
      </c>
      <c r="BE13" s="204">
        <f>SUM(Table_17[[#This Row],[Column21]:[Column32]])</f>
        <v>0</v>
      </c>
      <c r="BF13" s="202"/>
      <c r="BG13" s="66"/>
      <c r="BH13" s="66"/>
      <c r="BI13" s="66"/>
      <c r="BJ13" s="68"/>
      <c r="BK13" s="209" t="s">
        <v>128</v>
      </c>
      <c r="BL13" s="204">
        <f>SUMPRODUCT((MONTH('ORDEM GERAL 2022'!$B$5:$B$4998)='ORDEM GERAL 2022'!$AT$5)*('ORDEM GERAL 2022'!$W$5:$W$4998)*('ORDEM GERAL 2022'!$G$5:$G$4998='ORDEM GERAL 2022'!$AQ$8)*('ORDEM GERAL 2022'!$C$5:$C$4998='ORDEM GERAL 2022'!AM15))</f>
        <v>0</v>
      </c>
      <c r="BM13" s="204">
        <f>SUMPRODUCT((MONTH('ORDEM GERAL 2022'!$B$5:$B$4998)='ORDEM GERAL 2022'!$AT$6)*('ORDEM GERAL 2022'!$W$5:$W$4998)*('ORDEM GERAL 2022'!$G$5:$G$4998='ORDEM GERAL 2022'!$AQ$8)*('ORDEM GERAL 2022'!$C$5:$C$4998='ORDEM GERAL 2022'!AM15))</f>
        <v>0</v>
      </c>
      <c r="BN13" s="204">
        <f>SUMPRODUCT((MONTH('ORDEM GERAL 2022'!$B$5:$B$4998)='ORDEM GERAL 2022'!$AT$7)*('ORDEM GERAL 2022'!$W$5:$W$4998)*('ORDEM GERAL 2022'!$G$5:$G$4998='ORDEM GERAL 2022'!$AQ$8)*('ORDEM GERAL 2022'!$C$5:$C$4998='ORDEM GERAL 2022'!AM15))</f>
        <v>0</v>
      </c>
      <c r="BO13" s="204">
        <f>SUMPRODUCT((MONTH('ORDEM GERAL 2022'!$B$5:$B$4998)='ORDEM GERAL 2022'!$AT$8)*('ORDEM GERAL 2022'!$W$5:$W$4998)*('ORDEM GERAL 2022'!$G$5:$G$4998='ORDEM GERAL 2022'!$AQ$8)*('ORDEM GERAL 2022'!$C$5:$C$4998='ORDEM GERAL 2022'!AM15))</f>
        <v>0</v>
      </c>
      <c r="BP13" s="204">
        <f>SUMPRODUCT((MONTH('ORDEM GERAL 2022'!$B$5:$B$4998)='ORDEM GERAL 2022'!$AT$9)*('ORDEM GERAL 2022'!$W$5:$W$4998)*('ORDEM GERAL 2022'!$G$5:$G$4998='ORDEM GERAL 2022'!$AQ$8)*('ORDEM GERAL 2022'!$C$5:$C$4998='ORDEM GERAL 2022'!AM15))</f>
        <v>0</v>
      </c>
      <c r="BQ13" s="204">
        <f>SUMPRODUCT((MONTH('ORDEM GERAL 2022'!$B$5:$B$4998)='ORDEM GERAL 2022'!$AT$10)*('ORDEM GERAL 2022'!$W$5:$W$4998)*('ORDEM GERAL 2022'!$G$5:$G$4998='ORDEM GERAL 2022'!$AQ$8)*('ORDEM GERAL 2022'!$C$5:$C$4998='ORDEM GERAL 2022'!AM15))</f>
        <v>0</v>
      </c>
      <c r="BR13" s="204">
        <f>SUMPRODUCT((MONTH('ORDEM GERAL 2022'!$B$5:$B$4998)='ORDEM GERAL 2022'!$AT$11)*('ORDEM GERAL 2022'!$W$5:$W$4998)*('ORDEM GERAL 2022'!$G$5:$G$4998='ORDEM GERAL 2022'!$AQ$8)*('ORDEM GERAL 2022'!$C$5:$C$4998='ORDEM GERAL 2022'!AM15))</f>
        <v>0</v>
      </c>
      <c r="BS13" s="204">
        <f>SUMPRODUCT((MONTH('ORDEM GERAL 2022'!$B$5:$B$4998)='ORDEM GERAL 2022'!$AT$12)*('ORDEM GERAL 2022'!$W$5:$W$4998)*('ORDEM GERAL 2022'!$G$5:$G$4998='ORDEM GERAL 2022'!$AQ$8)*('ORDEM GERAL 2022'!$C$5:$C$4998='ORDEM GERAL 2022'!AM15))</f>
        <v>0</v>
      </c>
      <c r="BT13" s="204">
        <f>SUMPRODUCT((MONTH('ORDEM GERAL 2022'!$B$5:$B$4998)='ORDEM GERAL 2022'!$AT$13)*('ORDEM GERAL 2022'!$W$5:$W$4998)*('ORDEM GERAL 2022'!$G$5:$G$4998='ORDEM GERAL 2022'!$AQ$8)*('ORDEM GERAL 2022'!$C$5:$C$4998='ORDEM GERAL 2022'!AM15))</f>
        <v>0</v>
      </c>
      <c r="BU13" s="204">
        <f>SUMPRODUCT((MONTH('ORDEM GERAL 2022'!$B$5:$B$4998)='ORDEM GERAL 2022'!$AT$14)*('ORDEM GERAL 2022'!$W$5:$W$4998)*('ORDEM GERAL 2022'!$G$5:$G$4998='ORDEM GERAL 2022'!$AQ$8)*('ORDEM GERAL 2022'!$C$5:$C$4998='ORDEM GERAL 2022'!AM15))</f>
        <v>0</v>
      </c>
      <c r="BV13" s="204">
        <f>SUMPRODUCT((MONTH('ORDEM GERAL 2022'!$B$5:$B$4998)='ORDEM GERAL 2022'!$AT$15)*('ORDEM GERAL 2022'!$W$5:$W$4998)*('ORDEM GERAL 2022'!$G$5:$G$4998='ORDEM GERAL 2022'!$AQ$8)*('ORDEM GERAL 2022'!$C$5:$C$4998='ORDEM GERAL 2022'!AM15))</f>
        <v>0</v>
      </c>
      <c r="BW13" s="204">
        <f>SUMPRODUCT((MONTH('ORDEM GERAL 2022'!$B$5:$B$4998)='ORDEM GERAL 2022'!$AT$16)*('ORDEM GERAL 2022'!$W$5:$W$4998)*('ORDEM GERAL 2022'!$G$5:$G$4998='ORDEM GERAL 2022'!$AQ$8)*('ORDEM GERAL 2022'!$C$5:$C$4998='ORDEM GERAL 2022'!AM15))</f>
        <v>0</v>
      </c>
      <c r="BX13" s="87">
        <f>SUM(Table_17[[#This Row],[Column40]:[Column51]])</f>
        <v>0</v>
      </c>
      <c r="BY13" s="66"/>
      <c r="BZ13" s="66"/>
      <c r="CA13" s="69"/>
      <c r="CB13" s="70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</row>
    <row r="14" spans="1:94" ht="15.75" thickBot="1">
      <c r="A14" s="56" t="s">
        <v>129</v>
      </c>
      <c r="B14" s="57" t="str">
        <f>IF(SUMPRODUCT((TEXT('ORDEM GERAL 2022'!$B$5:$B$4998,"mmm")=DADOS!B$2)*('ORDEM GERAL 2022'!$C$5:$C$4998=DADOS!$A14)*('ORDEM GERAL 2022'!$A$5:$A$4998&gt;0)*('ORDEM GERAL 2022'!$W$5:$W$4998))=0,"",SUMPRODUCT((TEXT('ORDEM GERAL 2022'!$B$5:$B$4998,"mmm")=DADOS!B$2)*('ORDEM GERAL 2022'!$C$5:$C$4998=DADOS!$A14)*('ORDEM GERAL 2022'!$A$5:$A$4998&gt;0)*('ORDEM GERAL 2022'!$W$5:$W$4998)))</f>
        <v/>
      </c>
      <c r="C14" s="57" t="str">
        <f>IF(SUMPRODUCT((TEXT('ORDEM GERAL 2022'!$B$5:$B$4998,"mmm")=DADOS!C$2)*('ORDEM GERAL 2022'!$C$5:$C$4998=DADOS!$A14)*('ORDEM GERAL 2022'!$A$5:$A$4998&gt;0)*('ORDEM GERAL 2022'!$W$5:$W$4998))=0,"",SUMPRODUCT((TEXT('ORDEM GERAL 2022'!$B$5:$B$4998,"mmm")=DADOS!C$2)*('ORDEM GERAL 2022'!$C$5:$C$4998=DADOS!$A14)*('ORDEM GERAL 2022'!$A$5:$A$4998&gt;0)*('ORDEM GERAL 2022'!$W$5:$W$4998)))</f>
        <v/>
      </c>
      <c r="D14" s="57" t="str">
        <f>IF(SUMPRODUCT((TEXT('ORDEM GERAL 2022'!$B$5:$B$4998,"mmm")=DADOS!D$2)*('ORDEM GERAL 2022'!$C$5:$C$4998=DADOS!$A14)*('ORDEM GERAL 2022'!$A$5:$A$4998&gt;0)*('ORDEM GERAL 2022'!$W$5:$W$4998))=0,"",SUMPRODUCT((TEXT('ORDEM GERAL 2022'!$B$5:$B$4998,"mmm")=DADOS!D$2)*('ORDEM GERAL 2022'!$C$5:$C$4998=DADOS!$A14)*('ORDEM GERAL 2022'!$A$5:$A$4998&gt;0)*('ORDEM GERAL 2022'!$W$5:$W$4998)))</f>
        <v/>
      </c>
      <c r="E14" s="57" t="str">
        <f>IF(SUMPRODUCT((TEXT('ORDEM GERAL 2022'!$B$5:$B$4998,"mmm")=DADOS!E$2)*('ORDEM GERAL 2022'!$C$5:$C$4998=DADOS!$A14)*('ORDEM GERAL 2022'!$A$5:$A$4998&gt;0)*('ORDEM GERAL 2022'!$W$5:$W$4998))=0,"",SUMPRODUCT((TEXT('ORDEM GERAL 2022'!$B$5:$B$4998,"mmm")=DADOS!E$2)*('ORDEM GERAL 2022'!$C$5:$C$4998=DADOS!$A14)*('ORDEM GERAL 2022'!$A$5:$A$4998&gt;0)*('ORDEM GERAL 2022'!$W$5:$W$4998)))</f>
        <v/>
      </c>
      <c r="F14" s="57" t="str">
        <f>IF(SUMPRODUCT((TEXT('ORDEM GERAL 2022'!$B$5:$B$4998,"mmm")=DADOS!F$2)*('ORDEM GERAL 2022'!$C$5:$C$4998=DADOS!$A14)*('ORDEM GERAL 2022'!$A$5:$A$4998&gt;0)*('ORDEM GERAL 2022'!$W$5:$W$4998))=0,"",SUMPRODUCT((TEXT('ORDEM GERAL 2022'!$B$5:$B$4998,"mmm")=DADOS!F$2)*('ORDEM GERAL 2022'!$C$5:$C$4998=DADOS!$A14)*('ORDEM GERAL 2022'!$A$5:$A$4998&gt;0)*('ORDEM GERAL 2022'!$W$5:$W$4998)))</f>
        <v/>
      </c>
      <c r="G14" s="57" t="str">
        <f>IF(SUMPRODUCT((TEXT('ORDEM GERAL 2022'!$B$5:$B$4998,"mmm")=DADOS!G$2)*('ORDEM GERAL 2022'!$C$5:$C$4998=DADOS!$A14)*('ORDEM GERAL 2022'!$A$5:$A$4998&gt;0)*('ORDEM GERAL 2022'!$W$5:$W$4998))=0,"",SUMPRODUCT((TEXT('ORDEM GERAL 2022'!$B$5:$B$4998,"mmm")=DADOS!G$2)*('ORDEM GERAL 2022'!$C$5:$C$4998=DADOS!$A14)*('ORDEM GERAL 2022'!$A$5:$A$4998&gt;0)*('ORDEM GERAL 2022'!$W$5:$W$4998)))</f>
        <v/>
      </c>
      <c r="H14" s="57" t="str">
        <f>IF(SUMPRODUCT((TEXT('ORDEM GERAL 2022'!$B$5:$B$4998,"mmm")=DADOS!H$2)*('ORDEM GERAL 2022'!$C$5:$C$4998=DADOS!$A14)*('ORDEM GERAL 2022'!$A$5:$A$4998&gt;0)*('ORDEM GERAL 2022'!$W$5:$W$4998))=0,"",SUMPRODUCT((TEXT('ORDEM GERAL 2022'!$B$5:$B$4998,"mmm")=DADOS!H$2)*('ORDEM GERAL 2022'!$C$5:$C$4998=DADOS!$A14)*('ORDEM GERAL 2022'!$A$5:$A$4998&gt;0)*('ORDEM GERAL 2022'!$W$5:$W$4998)))</f>
        <v/>
      </c>
      <c r="I14" s="57" t="str">
        <f>IF(SUMPRODUCT((TEXT('ORDEM GERAL 2022'!$B$5:$B$4998,"mmm")=DADOS!I$2)*('ORDEM GERAL 2022'!$C$5:$C$4998=DADOS!$A14)*('ORDEM GERAL 2022'!$A$5:$A$4998&gt;0)*('ORDEM GERAL 2022'!$W$5:$W$4998))=0,"",SUMPRODUCT((TEXT('ORDEM GERAL 2022'!$B$5:$B$4998,"mmm")=DADOS!I$2)*('ORDEM GERAL 2022'!$C$5:$C$4998=DADOS!$A14)*('ORDEM GERAL 2022'!$A$5:$A$4998&gt;0)*('ORDEM GERAL 2022'!$W$5:$W$4998)))</f>
        <v/>
      </c>
      <c r="J14" s="57" t="str">
        <f>IF(SUMPRODUCT((TEXT('ORDEM GERAL 2022'!$B$5:$B$4998,"mmm")=DADOS!J$2)*('ORDEM GERAL 2022'!$C$5:$C$4998=DADOS!$A14)*('ORDEM GERAL 2022'!$A$5:$A$4998&gt;0)*('ORDEM GERAL 2022'!$W$5:$W$4998))=0,"",SUMPRODUCT((TEXT('ORDEM GERAL 2022'!$B$5:$B$4998,"mmm")=DADOS!J$2)*('ORDEM GERAL 2022'!$C$5:$C$4998=DADOS!$A14)*('ORDEM GERAL 2022'!$A$5:$A$4998&gt;0)*('ORDEM GERAL 2022'!$W$5:$W$4998)))</f>
        <v/>
      </c>
      <c r="K14" s="57" t="str">
        <f>IF(SUMPRODUCT((TEXT('ORDEM GERAL 2022'!$B$5:$B$4998,"mmm")=DADOS!K$2)*('ORDEM GERAL 2022'!$C$5:$C$4998=DADOS!$A14)*('ORDEM GERAL 2022'!$A$5:$A$4998&gt;0)*('ORDEM GERAL 2022'!$W$5:$W$4998))=0,"",SUMPRODUCT((TEXT('ORDEM GERAL 2022'!$B$5:$B$4998,"mmm")=DADOS!K$2)*('ORDEM GERAL 2022'!$C$5:$C$4998=DADOS!$A14)*('ORDEM GERAL 2022'!$A$5:$A$4998&gt;0)*('ORDEM GERAL 2022'!$W$5:$W$4998)))</f>
        <v/>
      </c>
      <c r="L14" s="57" t="str">
        <f>IF(SUMPRODUCT((TEXT('ORDEM GERAL 2022'!$B$5:$B$4998,"mmm")=DADOS!L$2)*('ORDEM GERAL 2022'!$C$5:$C$4998=DADOS!$A14)*('ORDEM GERAL 2022'!$A$5:$A$4998&gt;0)*('ORDEM GERAL 2022'!$W$5:$W$4998))=0,"",SUMPRODUCT((TEXT('ORDEM GERAL 2022'!$B$5:$B$4998,"mmm")=DADOS!L$2)*('ORDEM GERAL 2022'!$C$5:$C$4998=DADOS!$A14)*('ORDEM GERAL 2022'!$A$5:$A$4998&gt;0)*('ORDEM GERAL 2022'!$W$5:$W$4998)))</f>
        <v/>
      </c>
      <c r="M14" s="57" t="str">
        <f>IF(SUMPRODUCT((TEXT('ORDEM GERAL 2022'!$B$5:$B$4998,"mmm")=DADOS!M$2)*('ORDEM GERAL 2022'!$C$5:$C$4998=DADOS!$A14)*('ORDEM GERAL 2022'!$A$5:$A$4998&gt;0)*('ORDEM GERAL 2022'!$W$5:$W$4998))=0,"",SUMPRODUCT((TEXT('ORDEM GERAL 2022'!$B$5:$B$4998,"mmm")=DADOS!M$2)*('ORDEM GERAL 2022'!$C$5:$C$4998=DADOS!$A14)*('ORDEM GERAL 2022'!$A$5:$A$4998&gt;0)*('ORDEM GERAL 2022'!$W$5:$W$4998)))</f>
        <v/>
      </c>
      <c r="N14" s="57" t="str">
        <f t="shared" si="0"/>
        <v/>
      </c>
      <c r="O14" s="66" t="str">
        <f>IF(COUNTIFS('ORDEM GERAL 2022'!$C:$C,DADOS!$A14,'ORDEM GERAL 2022'!$AJ:$AJ,"CONSERTO")=0,"",(COUNTIFS('ORDEM GERAL 2022'!$C:$C,DADOS!$A14,'ORDEM GERAL 2022'!$AJ:$AJ,"CONSERTO")))</f>
        <v/>
      </c>
      <c r="P14" s="66" t="str">
        <f>IF(COUNTIFS('ORDEM GERAL 2022'!$C:$C,DADOS!$A14,'ORDEM GERAL 2022'!$AJ:$AJ,"QUEBRA")=0,"",COUNTIFS('ORDEM GERAL 2022'!$C:$C,DADOS!$A14,'ORDEM GERAL 2022'!$AJ:$AJ,"QUEBRA"))</f>
        <v/>
      </c>
      <c r="Q14" s="66" t="str">
        <f>IF(COUNTIFS('ORDEM GERAL 2022'!$C:$C,DADOS!$A14,'ORDEM GERAL 2022'!$AJ:$AJ,"TROCA")=0,"",COUNTIFS('ORDEM GERAL 2022'!$C:$C,DADOS!$A14,'ORDEM GERAL 2022'!$AJ:$AJ,"TROCA"))</f>
        <v/>
      </c>
      <c r="R14" s="66" t="str">
        <f>IF(COUNTIFS('ORDEM GERAL 2022'!$C:$C,DADOS!$A14,'ORDEM GERAL 2022'!A:A,"&gt;0")=0,"",COUNTIFS('ORDEM GERAL 2022'!$C:$C,DADOS!$A14,'ORDEM GERAL 2022'!A:A,"&gt;0"))</f>
        <v/>
      </c>
      <c r="S14" s="194" t="str">
        <f t="shared" si="4"/>
        <v/>
      </c>
      <c r="T14" s="196" t="str">
        <f t="shared" si="5"/>
        <v/>
      </c>
      <c r="U14" s="67" t="str">
        <f t="shared" si="3"/>
        <v/>
      </c>
      <c r="V14" s="10"/>
      <c r="W14" s="208" t="s">
        <v>129</v>
      </c>
      <c r="X14" s="207">
        <f>SUMPRODUCT((MONTH('ORDEM GERAL 2022'!$B$5:$B$4998)='ORDEM GERAL 2022'!$AT$5)*('ORDEM GERAL 2022'!$W$5:$W$4998)*('ORDEM GERAL 2022'!$G$5:$G$4998='ORDEM GERAL 2022'!$AQ$5)*('ORDEM GERAL 2022'!$C$5:$C$4998='ORDEM GERAL 2022'!AM16))</f>
        <v>0</v>
      </c>
      <c r="Y14" s="207">
        <f>SUMPRODUCT((MONTH('ORDEM GERAL 2022'!$B$5:$B$4998)='ORDEM GERAL 2022'!$AT$6)*('ORDEM GERAL 2022'!$W$5:$W$4998)*('ORDEM GERAL 2022'!$G$5:$G$4998='ORDEM GERAL 2022'!$AQ$5)*('ORDEM GERAL 2022'!$C$5:$C$4998='ORDEM GERAL 2022'!AM16))</f>
        <v>0</v>
      </c>
      <c r="Z14" s="207">
        <f>SUMPRODUCT((MONTH('ORDEM GERAL 2022'!$B$5:$B$4998)='ORDEM GERAL 2022'!$AT$7)*('ORDEM GERAL 2022'!$W$5:$W$4998)*('ORDEM GERAL 2022'!$G$5:$G$4998='ORDEM GERAL 2022'!$AQ$5)*('ORDEM GERAL 2022'!$C$5:$C$4998='ORDEM GERAL 2022'!AM16))</f>
        <v>0</v>
      </c>
      <c r="AA14" s="207">
        <f>SUMPRODUCT((MONTH('ORDEM GERAL 2022'!$B$5:$B$4998)='ORDEM GERAL 2022'!$AT$8)*('ORDEM GERAL 2022'!$W$5:$W$4998)*('ORDEM GERAL 2022'!$G$5:$G$4998='ORDEM GERAL 2022'!$AQ$5)*('ORDEM GERAL 2022'!$C$5:$C$4998='ORDEM GERAL 2022'!AM16))</f>
        <v>0</v>
      </c>
      <c r="AB14" s="207">
        <f>SUMPRODUCT((MONTH('ORDEM GERAL 2022'!$B$5:$B$4998)='ORDEM GERAL 2022'!$AT$9)*('ORDEM GERAL 2022'!$W$5:$W$4998)*('ORDEM GERAL 2022'!$G$5:$G$4998='ORDEM GERAL 2022'!$AQ$5)*('ORDEM GERAL 2022'!$C$5:$C$4998='ORDEM GERAL 2022'!AM16))</f>
        <v>0</v>
      </c>
      <c r="AC14" s="207">
        <f>SUMPRODUCT((MONTH('ORDEM GERAL 2022'!$B$5:$B$4998)='ORDEM GERAL 2022'!$AT$10)*('ORDEM GERAL 2022'!$W$5:$W$4998)*('ORDEM GERAL 2022'!$G$5:$G$4998='ORDEM GERAL 2022'!$AQ$5)*('ORDEM GERAL 2022'!$C$5:$C$4998='ORDEM GERAL 2022'!AM16))</f>
        <v>0</v>
      </c>
      <c r="AD14" s="207">
        <f>SUMPRODUCT((MONTH('ORDEM GERAL 2022'!$B$5:$B$4998)='ORDEM GERAL 2022'!$AT$11)*('ORDEM GERAL 2022'!$W$5:$W$4998)*('ORDEM GERAL 2022'!$G$5:$G$4998='ORDEM GERAL 2022'!$AQ$5)*('ORDEM GERAL 2022'!$C$5:$C$4998='ORDEM GERAL 2022'!AM16))</f>
        <v>0</v>
      </c>
      <c r="AE14" s="204">
        <f>SUMPRODUCT((MONTH('ORDEM GERAL 2022'!$B$5:$B$4998)='ORDEM GERAL 2022'!$AT$12)*('ORDEM GERAL 2022'!$W$5:$W$4998)*('ORDEM GERAL 2022'!$G$5:$G$4998='ORDEM GERAL 2022'!$AQ$5)*('ORDEM GERAL 2022'!$C$5:$C$4998='ORDEM GERAL 2022'!AM16))</f>
        <v>0</v>
      </c>
      <c r="AF14" s="204">
        <f>SUMPRODUCT((MONTH('ORDEM GERAL 2022'!$B$5:$B$4998)='ORDEM GERAL 2022'!$AT$13)*('ORDEM GERAL 2022'!$W$5:$W$4998)*('ORDEM GERAL 2022'!$G$5:$G$4998='ORDEM GERAL 2022'!$AQ$5)*('ORDEM GERAL 2022'!$C$5:$C$4998='ORDEM GERAL 2022'!AM16))</f>
        <v>0</v>
      </c>
      <c r="AG14" s="204">
        <f>SUMPRODUCT((MONTH('ORDEM GERAL 2022'!$B$5:$B$4998)='ORDEM GERAL 2022'!$AT$14)*('ORDEM GERAL 2022'!$W$5:$W$4998)*('ORDEM GERAL 2022'!$G$5:$G$4998='ORDEM GERAL 2022'!$AQ$5)*('ORDEM GERAL 2022'!$C$5:$C$4998='ORDEM GERAL 2022'!AM16))</f>
        <v>0</v>
      </c>
      <c r="AH14" s="204">
        <f>SUMPRODUCT((MONTH('ORDEM GERAL 2022'!$B$5:$B$4998)='ORDEM GERAL 2022'!$AT$15)*('ORDEM GERAL 2022'!$W$5:$W$4998)*('ORDEM GERAL 2022'!$G$5:$G$4998='ORDEM GERAL 2022'!$AQ$5)*('ORDEM GERAL 2022'!$C$5:$C$4998='ORDEM GERAL 2022'!AM16))</f>
        <v>0</v>
      </c>
      <c r="AI14" s="204">
        <f>SUMPRODUCT((MONTH('ORDEM GERAL 2022'!$B$5:$B$4998)='ORDEM GERAL 2022'!$AT$16)*('ORDEM GERAL 2022'!$W$5:$W$4998)*('ORDEM GERAL 2022'!$G$5:$G$4998='ORDEM GERAL 2022'!$AQ$5)*('ORDEM GERAL 2022'!$C$5:$C$4998='ORDEM GERAL 2022'!AM16))</f>
        <v>0</v>
      </c>
      <c r="AJ14" s="204">
        <f>SUM(Table_17[[#This Row],[Coluna1]:[Column13]])</f>
        <v>0</v>
      </c>
      <c r="AK14" s="202"/>
      <c r="AL14" s="66"/>
      <c r="AM14" s="66"/>
      <c r="AN14" s="66"/>
      <c r="AO14" s="69"/>
      <c r="AP14" s="69"/>
      <c r="AQ14" s="68"/>
      <c r="AR14" s="208" t="s">
        <v>129</v>
      </c>
      <c r="AS14" s="207">
        <f>SUMPRODUCT((MONTH('ORDEM GERAL 2022'!$B$5:$B$4998)='ORDEM GERAL 2022'!$AT$5)*('ORDEM GERAL 2022'!$W$5:$W$4998)*('ORDEM GERAL 2022'!$G$5:$G$4998='ORDEM GERAL 2022'!$AQ$6)*('ORDEM GERAL 2022'!$C$5:$C$4998='ORDEM GERAL 2022'!AM16))</f>
        <v>0</v>
      </c>
      <c r="AT14" s="207">
        <f>SUMPRODUCT((MONTH('ORDEM GERAL 2022'!$B$5:$B$4998)='ORDEM GERAL 2022'!$AT$6)*('ORDEM GERAL 2022'!$W$5:$W$4998)*('ORDEM GERAL 2022'!$G$5:$G$4998='ORDEM GERAL 2022'!$AQ$6)*('ORDEM GERAL 2022'!$C$5:$C$4998='ORDEM GERAL 2022'!AM16))</f>
        <v>0</v>
      </c>
      <c r="AU14" s="204">
        <f>SUMPRODUCT((MONTH('ORDEM GERAL 2022'!$B$5:$B$4998)='ORDEM GERAL 2022'!$AT$7)*('ORDEM GERAL 2022'!$W$5:$W$4998)*('ORDEM GERAL 2022'!$G$5:$G$4998='ORDEM GERAL 2022'!$AQ$6)*('ORDEM GERAL 2022'!$C$5:$C$4998='ORDEM GERAL 2022'!AM16))</f>
        <v>0</v>
      </c>
      <c r="AV14" s="207">
        <f>SUMPRODUCT((MONTH('ORDEM GERAL 2022'!$B$5:$B$4998)='ORDEM GERAL 2022'!$AT$8)*('ORDEM GERAL 2022'!$W$5:$W$4998)*('ORDEM GERAL 2022'!$G$5:$G$4998='ORDEM GERAL 2022'!$AQ$6)*('ORDEM GERAL 2022'!$C$5:$C$4998='ORDEM GERAL 2022'!AM16))</f>
        <v>0</v>
      </c>
      <c r="AW14" s="204">
        <f>SUMPRODUCT((MONTH('ORDEM GERAL 2022'!$B$5:$B$4998)='ORDEM GERAL 2022'!$AT$9)*('ORDEM GERAL 2022'!$W$5:$W$4998)*('ORDEM GERAL 2022'!$G$5:$G$4998='ORDEM GERAL 2022'!$AQ$6)*('ORDEM GERAL 2022'!$C$5:$C$4998='ORDEM GERAL 2022'!AM16))</f>
        <v>0</v>
      </c>
      <c r="AX14" s="204">
        <f>SUMPRODUCT((MONTH('ORDEM GERAL 2022'!$B$5:$B$4998)='ORDEM GERAL 2022'!$AT$10)*('ORDEM GERAL 2022'!$W$5:$W$4998)*('ORDEM GERAL 2022'!$G$5:$G$4998='ORDEM GERAL 2022'!$AQ$6)*('ORDEM GERAL 2022'!$C$5:$C$4998='ORDEM GERAL 2022'!AM16))</f>
        <v>0</v>
      </c>
      <c r="AY14" s="204">
        <f>SUMPRODUCT((MONTH('ORDEM GERAL 2022'!$B$5:$B$4998)='ORDEM GERAL 2022'!$AT$11)*('ORDEM GERAL 2022'!$W$5:$W$4998)*('ORDEM GERAL 2022'!$G$5:$G$4998='ORDEM GERAL 2022'!$AQ$6)*('ORDEM GERAL 2022'!$C$5:$C$4998='ORDEM GERAL 2022'!AM16))</f>
        <v>0</v>
      </c>
      <c r="AZ14" s="204">
        <f>SUMPRODUCT((MONTH('ORDEM GERAL 2022'!$B$5:$B$4998)='ORDEM GERAL 2022'!$AT$12)*('ORDEM GERAL 2022'!$W$5:$W$4998)*('ORDEM GERAL 2022'!$G$5:$G$4998='ORDEM GERAL 2022'!$AQ$6)*('ORDEM GERAL 2022'!$C$5:$C$4998='ORDEM GERAL 2022'!AM16))</f>
        <v>0</v>
      </c>
      <c r="BA14" s="204">
        <f>SUMPRODUCT((MONTH('ORDEM GERAL 2022'!$B$5:$B$4998)='ORDEM GERAL 2022'!$AT$13)*('ORDEM GERAL 2022'!$W$5:$W$4998)*('ORDEM GERAL 2022'!$G$5:$G$4998='ORDEM GERAL 2022'!$AQ$6)*('ORDEM GERAL 2022'!$C$5:$C$4998='ORDEM GERAL 2022'!AM16))</f>
        <v>0</v>
      </c>
      <c r="BB14" s="207">
        <f>SUMPRODUCT((MONTH('ORDEM GERAL 2022'!$B$5:$B$4998)='ORDEM GERAL 2022'!$AT$14)*('ORDEM GERAL 2022'!$W$5:$W$4998)*('ORDEM GERAL 2022'!$G$5:$G$4998='ORDEM GERAL 2022'!$AQ$6)*('ORDEM GERAL 2022'!$C$5:$C$4998='ORDEM GERAL 2022'!AM16))</f>
        <v>0</v>
      </c>
      <c r="BC14" s="204">
        <f>SUMPRODUCT((MONTH('ORDEM GERAL 2022'!$B$5:$B$4998)='ORDEM GERAL 2022'!$AT$15)*('ORDEM GERAL 2022'!$W$5:$W$4998)*('ORDEM GERAL 2022'!$G$5:$G$4998='ORDEM GERAL 2022'!$AQ$6)*('ORDEM GERAL 2022'!$C$5:$C$4998='ORDEM GERAL 2022'!AM16))</f>
        <v>0</v>
      </c>
      <c r="BD14" s="204">
        <f>SUMPRODUCT((MONTH('ORDEM GERAL 2022'!$B$5:$B$4998)='ORDEM GERAL 2022'!$AT$16)*('ORDEM GERAL 2022'!$W$5:$W$4998)*('ORDEM GERAL 2022'!$G$5:$G$4998='ORDEM GERAL 2022'!$AQ$6)*('ORDEM GERAL 2022'!$C$5:$C$4998='ORDEM GERAL 2022'!AM16))</f>
        <v>0</v>
      </c>
      <c r="BE14" s="204">
        <f>SUM(Table_17[[#This Row],[Column21]:[Column32]])</f>
        <v>0</v>
      </c>
      <c r="BF14" s="202"/>
      <c r="BG14" s="66"/>
      <c r="BH14" s="66"/>
      <c r="BI14" s="66"/>
      <c r="BJ14" s="68"/>
      <c r="BK14" s="208" t="s">
        <v>129</v>
      </c>
      <c r="BL14" s="204">
        <f>SUMPRODUCT((MONTH('ORDEM GERAL 2022'!$B$5:$B$4998)='ORDEM GERAL 2022'!$AT$5)*('ORDEM GERAL 2022'!$W$5:$W$4998)*('ORDEM GERAL 2022'!$G$5:$G$4998='ORDEM GERAL 2022'!$AQ$8)*('ORDEM GERAL 2022'!$C$5:$C$4998='ORDEM GERAL 2022'!AM16))</f>
        <v>0</v>
      </c>
      <c r="BM14" s="204">
        <f>SUMPRODUCT((MONTH('ORDEM GERAL 2022'!$B$5:$B$4998)='ORDEM GERAL 2022'!$AT$6)*('ORDEM GERAL 2022'!$W$5:$W$4998)*('ORDEM GERAL 2022'!$G$5:$G$4998='ORDEM GERAL 2022'!$AQ$8)*('ORDEM GERAL 2022'!$C$5:$C$4998='ORDEM GERAL 2022'!AM16))</f>
        <v>0</v>
      </c>
      <c r="BN14" s="204">
        <f>SUMPRODUCT((MONTH('ORDEM GERAL 2022'!$B$5:$B$4998)='ORDEM GERAL 2022'!$AT$7)*('ORDEM GERAL 2022'!$W$5:$W$4998)*('ORDEM GERAL 2022'!$G$5:$G$4998='ORDEM GERAL 2022'!$AQ$8)*('ORDEM GERAL 2022'!$C$5:$C$4998='ORDEM GERAL 2022'!AM16))</f>
        <v>0</v>
      </c>
      <c r="BO14" s="204">
        <f>SUMPRODUCT((MONTH('ORDEM GERAL 2022'!$B$5:$B$4998)='ORDEM GERAL 2022'!$AT$8)*('ORDEM GERAL 2022'!$W$5:$W$4998)*('ORDEM GERAL 2022'!$G$5:$G$4998='ORDEM GERAL 2022'!$AQ$8)*('ORDEM GERAL 2022'!$C$5:$C$4998='ORDEM GERAL 2022'!AM16))</f>
        <v>0</v>
      </c>
      <c r="BP14" s="204">
        <f>SUMPRODUCT((MONTH('ORDEM GERAL 2022'!$B$5:$B$4998)='ORDEM GERAL 2022'!$AT$9)*('ORDEM GERAL 2022'!$W$5:$W$4998)*('ORDEM GERAL 2022'!$G$5:$G$4998='ORDEM GERAL 2022'!$AQ$8)*('ORDEM GERAL 2022'!$C$5:$C$4998='ORDEM GERAL 2022'!AM16))</f>
        <v>0</v>
      </c>
      <c r="BQ14" s="204">
        <f>SUMPRODUCT((MONTH('ORDEM GERAL 2022'!$B$5:$B$4998)='ORDEM GERAL 2022'!$AT$10)*('ORDEM GERAL 2022'!$W$5:$W$4998)*('ORDEM GERAL 2022'!$G$5:$G$4998='ORDEM GERAL 2022'!$AQ$8)*('ORDEM GERAL 2022'!$C$5:$C$4998='ORDEM GERAL 2022'!AM16))</f>
        <v>0</v>
      </c>
      <c r="BR14" s="204">
        <f>SUMPRODUCT((MONTH('ORDEM GERAL 2022'!$B$5:$B$4998)='ORDEM GERAL 2022'!$AT$11)*('ORDEM GERAL 2022'!$W$5:$W$4998)*('ORDEM GERAL 2022'!$G$5:$G$4998='ORDEM GERAL 2022'!$AQ$8)*('ORDEM GERAL 2022'!$C$5:$C$4998='ORDEM GERAL 2022'!AM16))</f>
        <v>0</v>
      </c>
      <c r="BS14" s="204">
        <f>SUMPRODUCT((MONTH('ORDEM GERAL 2022'!$B$5:$B$4998)='ORDEM GERAL 2022'!$AT$12)*('ORDEM GERAL 2022'!$W$5:$W$4998)*('ORDEM GERAL 2022'!$G$5:$G$4998='ORDEM GERAL 2022'!$AQ$8)*('ORDEM GERAL 2022'!$C$5:$C$4998='ORDEM GERAL 2022'!AM16))</f>
        <v>0</v>
      </c>
      <c r="BT14" s="204">
        <f>SUMPRODUCT((MONTH('ORDEM GERAL 2022'!$B$5:$B$4998)='ORDEM GERAL 2022'!$AT$13)*('ORDEM GERAL 2022'!$W$5:$W$4998)*('ORDEM GERAL 2022'!$G$5:$G$4998='ORDEM GERAL 2022'!$AQ$8)*('ORDEM GERAL 2022'!$C$5:$C$4998='ORDEM GERAL 2022'!AM16))</f>
        <v>0</v>
      </c>
      <c r="BU14" s="204">
        <f>SUMPRODUCT((MONTH('ORDEM GERAL 2022'!$B$5:$B$4998)='ORDEM GERAL 2022'!$AT$14)*('ORDEM GERAL 2022'!$W$5:$W$4998)*('ORDEM GERAL 2022'!$G$5:$G$4998='ORDEM GERAL 2022'!$AQ$8)*('ORDEM GERAL 2022'!$C$5:$C$4998='ORDEM GERAL 2022'!AM16))</f>
        <v>0</v>
      </c>
      <c r="BV14" s="204">
        <f>SUMPRODUCT((MONTH('ORDEM GERAL 2022'!$B$5:$B$4998)='ORDEM GERAL 2022'!$AT$15)*('ORDEM GERAL 2022'!$W$5:$W$4998)*('ORDEM GERAL 2022'!$G$5:$G$4998='ORDEM GERAL 2022'!$AQ$8)*('ORDEM GERAL 2022'!$C$5:$C$4998='ORDEM GERAL 2022'!AM16))</f>
        <v>0</v>
      </c>
      <c r="BW14" s="204">
        <f>SUMPRODUCT((MONTH('ORDEM GERAL 2022'!$B$5:$B$4998)='ORDEM GERAL 2022'!$AT$16)*('ORDEM GERAL 2022'!$W$5:$W$4998)*('ORDEM GERAL 2022'!$G$5:$G$4998='ORDEM GERAL 2022'!$AQ$8)*('ORDEM GERAL 2022'!$C$5:$C$4998='ORDEM GERAL 2022'!AM16))</f>
        <v>0</v>
      </c>
      <c r="BX14" s="87">
        <f>SUM(Table_17[[#This Row],[Column40]:[Column51]])</f>
        <v>0</v>
      </c>
      <c r="BY14" s="66"/>
      <c r="BZ14" s="66"/>
      <c r="CA14" s="69"/>
      <c r="CB14" s="70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</row>
    <row r="15" spans="1:94" ht="15.75" thickBot="1">
      <c r="A15" s="71" t="s">
        <v>130</v>
      </c>
      <c r="B15" s="57" t="str">
        <f>IF(SUMPRODUCT((TEXT('ORDEM GERAL 2022'!$B$5:$B$4998,"mmm")=DADOS!B$2)*('ORDEM GERAL 2022'!$C$5:$C$4998=DADOS!$A15)*('ORDEM GERAL 2022'!$A$5:$A$4998&gt;0)*('ORDEM GERAL 2022'!$W$5:$W$4998))=0,"",SUMPRODUCT((TEXT('ORDEM GERAL 2022'!$B$5:$B$4998,"mmm")=DADOS!B$2)*('ORDEM GERAL 2022'!$C$5:$C$4998=DADOS!$A15)*('ORDEM GERAL 2022'!$A$5:$A$4998&gt;0)*('ORDEM GERAL 2022'!$W$5:$W$4998)))</f>
        <v/>
      </c>
      <c r="C15" s="57" t="str">
        <f>IF(SUMPRODUCT((TEXT('ORDEM GERAL 2022'!$B$5:$B$4998,"mmm")=DADOS!C$2)*('ORDEM GERAL 2022'!$C$5:$C$4998=DADOS!$A15)*('ORDEM GERAL 2022'!$A$5:$A$4998&gt;0)*('ORDEM GERAL 2022'!$W$5:$W$4998))=0,"",SUMPRODUCT((TEXT('ORDEM GERAL 2022'!$B$5:$B$4998,"mmm")=DADOS!C$2)*('ORDEM GERAL 2022'!$C$5:$C$4998=DADOS!$A15)*('ORDEM GERAL 2022'!$A$5:$A$4998&gt;0)*('ORDEM GERAL 2022'!$W$5:$W$4998)))</f>
        <v/>
      </c>
      <c r="D15" s="57" t="str">
        <f>IF(SUMPRODUCT((TEXT('ORDEM GERAL 2022'!$B$5:$B$4998,"mmm")=DADOS!D$2)*('ORDEM GERAL 2022'!$C$5:$C$4998=DADOS!$A15)*('ORDEM GERAL 2022'!$A$5:$A$4998&gt;0)*('ORDEM GERAL 2022'!$W$5:$W$4998))=0,"",SUMPRODUCT((TEXT('ORDEM GERAL 2022'!$B$5:$B$4998,"mmm")=DADOS!D$2)*('ORDEM GERAL 2022'!$C$5:$C$4998=DADOS!$A15)*('ORDEM GERAL 2022'!$A$5:$A$4998&gt;0)*('ORDEM GERAL 2022'!$W$5:$W$4998)))</f>
        <v/>
      </c>
      <c r="E15" s="57" t="str">
        <f>IF(SUMPRODUCT((TEXT('ORDEM GERAL 2022'!$B$5:$B$4998,"mmm")=DADOS!E$2)*('ORDEM GERAL 2022'!$C$5:$C$4998=DADOS!$A15)*('ORDEM GERAL 2022'!$A$5:$A$4998&gt;0)*('ORDEM GERAL 2022'!$W$5:$W$4998))=0,"",SUMPRODUCT((TEXT('ORDEM GERAL 2022'!$B$5:$B$4998,"mmm")=DADOS!E$2)*('ORDEM GERAL 2022'!$C$5:$C$4998=DADOS!$A15)*('ORDEM GERAL 2022'!$A$5:$A$4998&gt;0)*('ORDEM GERAL 2022'!$W$5:$W$4998)))</f>
        <v/>
      </c>
      <c r="F15" s="57" t="str">
        <f>IF(SUMPRODUCT((TEXT('ORDEM GERAL 2022'!$B$5:$B$4998,"mmm")=DADOS!F$2)*('ORDEM GERAL 2022'!$C$5:$C$4998=DADOS!$A15)*('ORDEM GERAL 2022'!$A$5:$A$4998&gt;0)*('ORDEM GERAL 2022'!$W$5:$W$4998))=0,"",SUMPRODUCT((TEXT('ORDEM GERAL 2022'!$B$5:$B$4998,"mmm")=DADOS!F$2)*('ORDEM GERAL 2022'!$C$5:$C$4998=DADOS!$A15)*('ORDEM GERAL 2022'!$A$5:$A$4998&gt;0)*('ORDEM GERAL 2022'!$W$5:$W$4998)))</f>
        <v/>
      </c>
      <c r="G15" s="57" t="str">
        <f>IF(SUMPRODUCT((TEXT('ORDEM GERAL 2022'!$B$5:$B$4998,"mmm")=DADOS!G$2)*('ORDEM GERAL 2022'!$C$5:$C$4998=DADOS!$A15)*('ORDEM GERAL 2022'!$A$5:$A$4998&gt;0)*('ORDEM GERAL 2022'!$W$5:$W$4998))=0,"",SUMPRODUCT((TEXT('ORDEM GERAL 2022'!$B$5:$B$4998,"mmm")=DADOS!G$2)*('ORDEM GERAL 2022'!$C$5:$C$4998=DADOS!$A15)*('ORDEM GERAL 2022'!$A$5:$A$4998&gt;0)*('ORDEM GERAL 2022'!$W$5:$W$4998)))</f>
        <v/>
      </c>
      <c r="H15" s="57" t="str">
        <f>IF(SUMPRODUCT((TEXT('ORDEM GERAL 2022'!$B$5:$B$4998,"mmm")=DADOS!H$2)*('ORDEM GERAL 2022'!$C$5:$C$4998=DADOS!$A15)*('ORDEM GERAL 2022'!$A$5:$A$4998&gt;0)*('ORDEM GERAL 2022'!$W$5:$W$4998))=0,"",SUMPRODUCT((TEXT('ORDEM GERAL 2022'!$B$5:$B$4998,"mmm")=DADOS!H$2)*('ORDEM GERAL 2022'!$C$5:$C$4998=DADOS!$A15)*('ORDEM GERAL 2022'!$A$5:$A$4998&gt;0)*('ORDEM GERAL 2022'!$W$5:$W$4998)))</f>
        <v/>
      </c>
      <c r="I15" s="57" t="str">
        <f>IF(SUMPRODUCT((TEXT('ORDEM GERAL 2022'!$B$5:$B$4998,"mmm")=DADOS!I$2)*('ORDEM GERAL 2022'!$C$5:$C$4998=DADOS!$A15)*('ORDEM GERAL 2022'!$A$5:$A$4998&gt;0)*('ORDEM GERAL 2022'!$W$5:$W$4998))=0,"",SUMPRODUCT((TEXT('ORDEM GERAL 2022'!$B$5:$B$4998,"mmm")=DADOS!I$2)*('ORDEM GERAL 2022'!$C$5:$C$4998=DADOS!$A15)*('ORDEM GERAL 2022'!$A$5:$A$4998&gt;0)*('ORDEM GERAL 2022'!$W$5:$W$4998)))</f>
        <v/>
      </c>
      <c r="J15" s="57" t="str">
        <f>IF(SUMPRODUCT((TEXT('ORDEM GERAL 2022'!$B$5:$B$4998,"mmm")=DADOS!J$2)*('ORDEM GERAL 2022'!$C$5:$C$4998=DADOS!$A15)*('ORDEM GERAL 2022'!$A$5:$A$4998&gt;0)*('ORDEM GERAL 2022'!$W$5:$W$4998))=0,"",SUMPRODUCT((TEXT('ORDEM GERAL 2022'!$B$5:$B$4998,"mmm")=DADOS!J$2)*('ORDEM GERAL 2022'!$C$5:$C$4998=DADOS!$A15)*('ORDEM GERAL 2022'!$A$5:$A$4998&gt;0)*('ORDEM GERAL 2022'!$W$5:$W$4998)))</f>
        <v/>
      </c>
      <c r="K15" s="57" t="str">
        <f>IF(SUMPRODUCT((TEXT('ORDEM GERAL 2022'!$B$5:$B$4998,"mmm")=DADOS!K$2)*('ORDEM GERAL 2022'!$C$5:$C$4998=DADOS!$A15)*('ORDEM GERAL 2022'!$A$5:$A$4998&gt;0)*('ORDEM GERAL 2022'!$W$5:$W$4998))=0,"",SUMPRODUCT((TEXT('ORDEM GERAL 2022'!$B$5:$B$4998,"mmm")=DADOS!K$2)*('ORDEM GERAL 2022'!$C$5:$C$4998=DADOS!$A15)*('ORDEM GERAL 2022'!$A$5:$A$4998&gt;0)*('ORDEM GERAL 2022'!$W$5:$W$4998)))</f>
        <v/>
      </c>
      <c r="L15" s="57" t="str">
        <f>IF(SUMPRODUCT((TEXT('ORDEM GERAL 2022'!$B$5:$B$4998,"mmm")=DADOS!L$2)*('ORDEM GERAL 2022'!$C$5:$C$4998=DADOS!$A15)*('ORDEM GERAL 2022'!$A$5:$A$4998&gt;0)*('ORDEM GERAL 2022'!$W$5:$W$4998))=0,"",SUMPRODUCT((TEXT('ORDEM GERAL 2022'!$B$5:$B$4998,"mmm")=DADOS!L$2)*('ORDEM GERAL 2022'!$C$5:$C$4998=DADOS!$A15)*('ORDEM GERAL 2022'!$A$5:$A$4998&gt;0)*('ORDEM GERAL 2022'!$W$5:$W$4998)))</f>
        <v/>
      </c>
      <c r="M15" s="57" t="str">
        <f>IF(SUMPRODUCT((TEXT('ORDEM GERAL 2022'!$B$5:$B$4998,"mmm")=DADOS!M$2)*('ORDEM GERAL 2022'!$C$5:$C$4998=DADOS!$A15)*('ORDEM GERAL 2022'!$A$5:$A$4998&gt;0)*('ORDEM GERAL 2022'!$W$5:$W$4998))=0,"",SUMPRODUCT((TEXT('ORDEM GERAL 2022'!$B$5:$B$4998,"mmm")=DADOS!M$2)*('ORDEM GERAL 2022'!$C$5:$C$4998=DADOS!$A15)*('ORDEM GERAL 2022'!$A$5:$A$4998&gt;0)*('ORDEM GERAL 2022'!$W$5:$W$4998)))</f>
        <v/>
      </c>
      <c r="N15" s="57" t="str">
        <f t="shared" si="0"/>
        <v/>
      </c>
      <c r="O15" s="66" t="str">
        <f>IF(COUNTIFS('ORDEM GERAL 2022'!$C:$C,DADOS!$A15,'ORDEM GERAL 2022'!$AJ:$AJ,"CONSERTO")=0,"",(COUNTIFS('ORDEM GERAL 2022'!$C:$C,DADOS!$A15,'ORDEM GERAL 2022'!$AJ:$AJ,"CONSERTO")))</f>
        <v/>
      </c>
      <c r="P15" s="66" t="str">
        <f>IF(COUNTIFS('ORDEM GERAL 2022'!$C:$C,DADOS!$A15,'ORDEM GERAL 2022'!$AJ:$AJ,"QUEBRA")=0,"",COUNTIFS('ORDEM GERAL 2022'!$C:$C,DADOS!$A15,'ORDEM GERAL 2022'!$AJ:$AJ,"QUEBRA"))</f>
        <v/>
      </c>
      <c r="Q15" s="66" t="str">
        <f>IF(COUNTIFS('ORDEM GERAL 2022'!$C:$C,DADOS!$A15,'ORDEM GERAL 2022'!$AJ:$AJ,"TROCA")=0,"",COUNTIFS('ORDEM GERAL 2022'!$C:$C,DADOS!$A15,'ORDEM GERAL 2022'!$AJ:$AJ,"TROCA"))</f>
        <v/>
      </c>
      <c r="R15" s="66" t="str">
        <f>IF(COUNTIFS('ORDEM GERAL 2022'!$C:$C,DADOS!$A15,'ORDEM GERAL 2022'!A:A,"&gt;0")=0,"",COUNTIFS('ORDEM GERAL 2022'!$C:$C,DADOS!$A15,'ORDEM GERAL 2022'!A:A,"&gt;0"))</f>
        <v/>
      </c>
      <c r="S15" s="194" t="str">
        <f t="shared" si="4"/>
        <v/>
      </c>
      <c r="T15" s="196" t="str">
        <f t="shared" si="5"/>
        <v/>
      </c>
      <c r="U15" s="67" t="str">
        <f t="shared" si="3"/>
        <v/>
      </c>
      <c r="V15" s="10"/>
      <c r="W15" s="209" t="s">
        <v>130</v>
      </c>
      <c r="X15" s="207">
        <f>SUMPRODUCT((MONTH('ORDEM GERAL 2022'!$B$5:$B$4998)='ORDEM GERAL 2022'!$AT$5)*('ORDEM GERAL 2022'!$W$5:$W$4998)*('ORDEM GERAL 2022'!$G$5:$G$4998='ORDEM GERAL 2022'!$AQ$5)*('ORDEM GERAL 2022'!$C$5:$C$4998='ORDEM GERAL 2022'!AM17))</f>
        <v>0</v>
      </c>
      <c r="Y15" s="207">
        <f>SUMPRODUCT((MONTH('ORDEM GERAL 2022'!$B$5:$B$4998)='ORDEM GERAL 2022'!$AT$6)*('ORDEM GERAL 2022'!$W$5:$W$4998)*('ORDEM GERAL 2022'!$G$5:$G$4998='ORDEM GERAL 2022'!$AQ$5)*('ORDEM GERAL 2022'!$C$5:$C$4998='ORDEM GERAL 2022'!AM17))</f>
        <v>0</v>
      </c>
      <c r="Z15" s="207">
        <f>SUMPRODUCT((MONTH('ORDEM GERAL 2022'!$B$5:$B$4998)='ORDEM GERAL 2022'!$AT$7)*('ORDEM GERAL 2022'!$W$5:$W$4998)*('ORDEM GERAL 2022'!$G$5:$G$4998='ORDEM GERAL 2022'!$AQ$5)*('ORDEM GERAL 2022'!$C$5:$C$4998='ORDEM GERAL 2022'!AM17))</f>
        <v>0</v>
      </c>
      <c r="AA15" s="207">
        <f>SUMPRODUCT((MONTH('ORDEM GERAL 2022'!$B$5:$B$4998)='ORDEM GERAL 2022'!$AT$8)*('ORDEM GERAL 2022'!$W$5:$W$4998)*('ORDEM GERAL 2022'!$G$5:$G$4998='ORDEM GERAL 2022'!$AQ$5)*('ORDEM GERAL 2022'!$C$5:$C$4998='ORDEM GERAL 2022'!AM17))</f>
        <v>0</v>
      </c>
      <c r="AB15" s="207">
        <f>SUMPRODUCT((MONTH('ORDEM GERAL 2022'!$B$5:$B$4998)='ORDEM GERAL 2022'!$AT$9)*('ORDEM GERAL 2022'!$W$5:$W$4998)*('ORDEM GERAL 2022'!$G$5:$G$4998='ORDEM GERAL 2022'!$AQ$5)*('ORDEM GERAL 2022'!$C$5:$C$4998='ORDEM GERAL 2022'!AM17))</f>
        <v>0</v>
      </c>
      <c r="AC15" s="207">
        <f>SUMPRODUCT((MONTH('ORDEM GERAL 2022'!$B$5:$B$4998)='ORDEM GERAL 2022'!$AT$10)*('ORDEM GERAL 2022'!$W$5:$W$4998)*('ORDEM GERAL 2022'!$G$5:$G$4998='ORDEM GERAL 2022'!$AQ$5)*('ORDEM GERAL 2022'!$C$5:$C$4998='ORDEM GERAL 2022'!AM17))</f>
        <v>0</v>
      </c>
      <c r="AD15" s="207">
        <f>SUMPRODUCT((MONTH('ORDEM GERAL 2022'!$B$5:$B$4998)='ORDEM GERAL 2022'!$AT$11)*('ORDEM GERAL 2022'!$W$5:$W$4998)*('ORDEM GERAL 2022'!$G$5:$G$4998='ORDEM GERAL 2022'!$AQ$5)*('ORDEM GERAL 2022'!$C$5:$C$4998='ORDEM GERAL 2022'!AM17))</f>
        <v>0</v>
      </c>
      <c r="AE15" s="204">
        <f>SUMPRODUCT((MONTH('ORDEM GERAL 2022'!$B$5:$B$4998)='ORDEM GERAL 2022'!$AT$12)*('ORDEM GERAL 2022'!$W$5:$W$4998)*('ORDEM GERAL 2022'!$G$5:$G$4998='ORDEM GERAL 2022'!$AQ$5)*('ORDEM GERAL 2022'!$C$5:$C$4998='ORDEM GERAL 2022'!AM17))</f>
        <v>0</v>
      </c>
      <c r="AF15" s="204">
        <f>SUMPRODUCT((MONTH('ORDEM GERAL 2022'!$B$5:$B$4998)='ORDEM GERAL 2022'!$AT$13)*('ORDEM GERAL 2022'!$W$5:$W$4998)*('ORDEM GERAL 2022'!$G$5:$G$4998='ORDEM GERAL 2022'!$AQ$5)*('ORDEM GERAL 2022'!$C$5:$C$4998='ORDEM GERAL 2022'!AM17))</f>
        <v>0</v>
      </c>
      <c r="AG15" s="204">
        <f>SUMPRODUCT((MONTH('ORDEM GERAL 2022'!$B$5:$B$4998)='ORDEM GERAL 2022'!$AT$14)*('ORDEM GERAL 2022'!$W$5:$W$4998)*('ORDEM GERAL 2022'!$G$5:$G$4998='ORDEM GERAL 2022'!$AQ$5)*('ORDEM GERAL 2022'!$C$5:$C$4998='ORDEM GERAL 2022'!AM17))</f>
        <v>0</v>
      </c>
      <c r="AH15" s="204">
        <f>SUMPRODUCT((MONTH('ORDEM GERAL 2022'!$B$5:$B$4998)='ORDEM GERAL 2022'!$AT$15)*('ORDEM GERAL 2022'!$W$5:$W$4998)*('ORDEM GERAL 2022'!$G$5:$G$4998='ORDEM GERAL 2022'!$AQ$5)*('ORDEM GERAL 2022'!$C$5:$C$4998='ORDEM GERAL 2022'!AM17))</f>
        <v>0</v>
      </c>
      <c r="AI15" s="204">
        <f>SUMPRODUCT((MONTH('ORDEM GERAL 2022'!$B$5:$B$4998)='ORDEM GERAL 2022'!$AT$16)*('ORDEM GERAL 2022'!$W$5:$W$4998)*('ORDEM GERAL 2022'!$G$5:$G$4998='ORDEM GERAL 2022'!$AQ$5)*('ORDEM GERAL 2022'!$C$5:$C$4998='ORDEM GERAL 2022'!AM17))</f>
        <v>0</v>
      </c>
      <c r="AJ15" s="204">
        <f>SUM(Table_17[[#This Row],[Coluna1]:[Column13]])</f>
        <v>0</v>
      </c>
      <c r="AK15" s="202"/>
      <c r="AL15" s="66"/>
      <c r="AM15" s="66"/>
      <c r="AN15" s="66"/>
      <c r="AO15" s="69"/>
      <c r="AP15" s="69"/>
      <c r="AQ15" s="68"/>
      <c r="AR15" s="209" t="s">
        <v>151</v>
      </c>
      <c r="AS15" s="207">
        <f>SUMPRODUCT((MONTH('ORDEM GERAL 2022'!$B$5:$B$4998)='ORDEM GERAL 2022'!$AT$5)*('ORDEM GERAL 2022'!$W$5:$W$4998)*('ORDEM GERAL 2022'!$G$5:$G$4998='ORDEM GERAL 2022'!$AQ$6)*('ORDEM GERAL 2022'!$C$5:$C$4998='ORDEM GERAL 2022'!AM17))</f>
        <v>0</v>
      </c>
      <c r="AT15" s="207">
        <f>SUMPRODUCT((MONTH('ORDEM GERAL 2022'!$B$5:$B$4998)='ORDEM GERAL 2022'!$AT$6)*('ORDEM GERAL 2022'!$W$5:$W$4998)*('ORDEM GERAL 2022'!$G$5:$G$4998='ORDEM GERAL 2022'!$AQ$6)*('ORDEM GERAL 2022'!$C$5:$C$4998='ORDEM GERAL 2022'!AM17))</f>
        <v>0</v>
      </c>
      <c r="AU15" s="204">
        <f>SUMPRODUCT((MONTH('ORDEM GERAL 2022'!$B$5:$B$4998)='ORDEM GERAL 2022'!$AT$7)*('ORDEM GERAL 2022'!$W$5:$W$4998)*('ORDEM GERAL 2022'!$G$5:$G$4998='ORDEM GERAL 2022'!$AQ$6)*('ORDEM GERAL 2022'!$C$5:$C$4998='ORDEM GERAL 2022'!AM17))</f>
        <v>0</v>
      </c>
      <c r="AV15" s="207">
        <f>SUMPRODUCT((MONTH('ORDEM GERAL 2022'!$B$5:$B$4998)='ORDEM GERAL 2022'!$AT$8)*('ORDEM GERAL 2022'!$W$5:$W$4998)*('ORDEM GERAL 2022'!$G$5:$G$4998='ORDEM GERAL 2022'!$AQ$6)*('ORDEM GERAL 2022'!$C$5:$C$4998='ORDEM GERAL 2022'!AM17))</f>
        <v>0</v>
      </c>
      <c r="AW15" s="204">
        <f>SUMPRODUCT((MONTH('ORDEM GERAL 2022'!$B$5:$B$4998)='ORDEM GERAL 2022'!$AT$9)*('ORDEM GERAL 2022'!$W$5:$W$4998)*('ORDEM GERAL 2022'!$G$5:$G$4998='ORDEM GERAL 2022'!$AQ$6)*('ORDEM GERAL 2022'!$C$5:$C$4998='ORDEM GERAL 2022'!AM17))</f>
        <v>0</v>
      </c>
      <c r="AX15" s="204">
        <f>SUMPRODUCT((MONTH('ORDEM GERAL 2022'!$B$5:$B$4998)='ORDEM GERAL 2022'!$AT$10)*('ORDEM GERAL 2022'!$W$5:$W$4998)*('ORDEM GERAL 2022'!$G$5:$G$4998='ORDEM GERAL 2022'!$AQ$6)*('ORDEM GERAL 2022'!$C$5:$C$4998='ORDEM GERAL 2022'!AM17))</f>
        <v>0</v>
      </c>
      <c r="AY15" s="204">
        <f>SUMPRODUCT((MONTH('ORDEM GERAL 2022'!$B$5:$B$4998)='ORDEM GERAL 2022'!$AT$11)*('ORDEM GERAL 2022'!$W$5:$W$4998)*('ORDEM GERAL 2022'!$G$5:$G$4998='ORDEM GERAL 2022'!$AQ$6)*('ORDEM GERAL 2022'!$C$5:$C$4998='ORDEM GERAL 2022'!AM17))</f>
        <v>0</v>
      </c>
      <c r="AZ15" s="204">
        <f>SUMPRODUCT((MONTH('ORDEM GERAL 2022'!$B$5:$B$4998)='ORDEM GERAL 2022'!$AT$12)*('ORDEM GERAL 2022'!$W$5:$W$4998)*('ORDEM GERAL 2022'!$G$5:$G$4998='ORDEM GERAL 2022'!$AQ$6)*('ORDEM GERAL 2022'!$C$5:$C$4998='ORDEM GERAL 2022'!AM17))</f>
        <v>0</v>
      </c>
      <c r="BA15" s="204">
        <f>SUMPRODUCT((MONTH('ORDEM GERAL 2022'!$B$5:$B$4998)='ORDEM GERAL 2022'!$AT$13)*('ORDEM GERAL 2022'!$W$5:$W$4998)*('ORDEM GERAL 2022'!$G$5:$G$4998='ORDEM GERAL 2022'!$AQ$6)*('ORDEM GERAL 2022'!$C$5:$C$4998='ORDEM GERAL 2022'!AM17))</f>
        <v>0</v>
      </c>
      <c r="BB15" s="207">
        <f>SUMPRODUCT((MONTH('ORDEM GERAL 2022'!$B$5:$B$4998)='ORDEM GERAL 2022'!$AT$14)*('ORDEM GERAL 2022'!$W$5:$W$4998)*('ORDEM GERAL 2022'!$G$5:$G$4998='ORDEM GERAL 2022'!$AQ$6)*('ORDEM GERAL 2022'!$C$5:$C$4998='ORDEM GERAL 2022'!AM17))</f>
        <v>0</v>
      </c>
      <c r="BC15" s="204">
        <f>SUMPRODUCT((MONTH('ORDEM GERAL 2022'!$B$5:$B$4998)='ORDEM GERAL 2022'!$AT$15)*('ORDEM GERAL 2022'!$W$5:$W$4998)*('ORDEM GERAL 2022'!$G$5:$G$4998='ORDEM GERAL 2022'!$AQ$6)*('ORDEM GERAL 2022'!$C$5:$C$4998='ORDEM GERAL 2022'!AM17))</f>
        <v>0</v>
      </c>
      <c r="BD15" s="204">
        <f>SUMPRODUCT((MONTH('ORDEM GERAL 2022'!$B$5:$B$4998)='ORDEM GERAL 2022'!$AT$16)*('ORDEM GERAL 2022'!$W$5:$W$4998)*('ORDEM GERAL 2022'!$G$5:$G$4998='ORDEM GERAL 2022'!$AQ$6)*('ORDEM GERAL 2022'!$C$5:$C$4998='ORDEM GERAL 2022'!AM17))</f>
        <v>0</v>
      </c>
      <c r="BE15" s="204">
        <f>SUM(Table_17[[#This Row],[Column21]:[Column32]])</f>
        <v>0</v>
      </c>
      <c r="BF15" s="202"/>
      <c r="BG15" s="66"/>
      <c r="BH15" s="66"/>
      <c r="BI15" s="66"/>
      <c r="BJ15" s="68"/>
      <c r="BK15" s="209" t="s">
        <v>130</v>
      </c>
      <c r="BL15" s="204">
        <f>SUMPRODUCT((MONTH('ORDEM GERAL 2022'!$B$5:$B$4998)='ORDEM GERAL 2022'!$AT$5)*('ORDEM GERAL 2022'!$W$5:$W$4998)*('ORDEM GERAL 2022'!$G$5:$G$4998='ORDEM GERAL 2022'!$AQ$8)*('ORDEM GERAL 2022'!$C$5:$C$4998='ORDEM GERAL 2022'!AM17))</f>
        <v>0</v>
      </c>
      <c r="BM15" s="204">
        <f>SUMPRODUCT((MONTH('ORDEM GERAL 2022'!$B$5:$B$4998)='ORDEM GERAL 2022'!$AT$6)*('ORDEM GERAL 2022'!$W$5:$W$4998)*('ORDEM GERAL 2022'!$G$5:$G$4998='ORDEM GERAL 2022'!$AQ$8)*('ORDEM GERAL 2022'!$C$5:$C$4998='ORDEM GERAL 2022'!AM17))</f>
        <v>0</v>
      </c>
      <c r="BN15" s="204">
        <f>SUMPRODUCT((MONTH('ORDEM GERAL 2022'!$B$5:$B$4998)='ORDEM GERAL 2022'!$AT$7)*('ORDEM GERAL 2022'!$W$5:$W$4998)*('ORDEM GERAL 2022'!$G$5:$G$4998='ORDEM GERAL 2022'!$AQ$8)*('ORDEM GERAL 2022'!$C$5:$C$4998='ORDEM GERAL 2022'!AM17))</f>
        <v>0</v>
      </c>
      <c r="BO15" s="204">
        <f>SUMPRODUCT((MONTH('ORDEM GERAL 2022'!$B$5:$B$4998)='ORDEM GERAL 2022'!$AT$8)*('ORDEM GERAL 2022'!$W$5:$W$4998)*('ORDEM GERAL 2022'!$G$5:$G$4998='ORDEM GERAL 2022'!$AQ$8)*('ORDEM GERAL 2022'!$C$5:$C$4998='ORDEM GERAL 2022'!AM17))</f>
        <v>0</v>
      </c>
      <c r="BP15" s="204">
        <f>SUMPRODUCT((MONTH('ORDEM GERAL 2022'!$B$5:$B$4998)='ORDEM GERAL 2022'!$AT$9)*('ORDEM GERAL 2022'!$W$5:$W$4998)*('ORDEM GERAL 2022'!$G$5:$G$4998='ORDEM GERAL 2022'!$AQ$8)*('ORDEM GERAL 2022'!$C$5:$C$4998='ORDEM GERAL 2022'!AM17))</f>
        <v>0</v>
      </c>
      <c r="BQ15" s="204">
        <f>SUMPRODUCT((MONTH('ORDEM GERAL 2022'!$B$5:$B$4998)='ORDEM GERAL 2022'!$AT$10)*('ORDEM GERAL 2022'!$W$5:$W$4998)*('ORDEM GERAL 2022'!$G$5:$G$4998='ORDEM GERAL 2022'!$AQ$8)*('ORDEM GERAL 2022'!$C$5:$C$4998='ORDEM GERAL 2022'!AM17))</f>
        <v>0</v>
      </c>
      <c r="BR15" s="204">
        <f>SUMPRODUCT((MONTH('ORDEM GERAL 2022'!$B$5:$B$4998)='ORDEM GERAL 2022'!$AT$11)*('ORDEM GERAL 2022'!$W$5:$W$4998)*('ORDEM GERAL 2022'!$G$5:$G$4998='ORDEM GERAL 2022'!$AQ$8)*('ORDEM GERAL 2022'!$C$5:$C$4998='ORDEM GERAL 2022'!AM17))</f>
        <v>0</v>
      </c>
      <c r="BS15" s="204">
        <f>SUMPRODUCT((MONTH('ORDEM GERAL 2022'!$B$5:$B$4998)='ORDEM GERAL 2022'!$AT$12)*('ORDEM GERAL 2022'!$W$5:$W$4998)*('ORDEM GERAL 2022'!$G$5:$G$4998='ORDEM GERAL 2022'!$AQ$8)*('ORDEM GERAL 2022'!$C$5:$C$4998='ORDEM GERAL 2022'!AM17))</f>
        <v>0</v>
      </c>
      <c r="BT15" s="204">
        <f>SUMPRODUCT((MONTH('ORDEM GERAL 2022'!$B$5:$B$4998)='ORDEM GERAL 2022'!$AT$13)*('ORDEM GERAL 2022'!$W$5:$W$4998)*('ORDEM GERAL 2022'!$G$5:$G$4998='ORDEM GERAL 2022'!$AQ$8)*('ORDEM GERAL 2022'!$C$5:$C$4998='ORDEM GERAL 2022'!AM17))</f>
        <v>0</v>
      </c>
      <c r="BU15" s="204">
        <f>SUMPRODUCT((MONTH('ORDEM GERAL 2022'!$B$5:$B$4998)='ORDEM GERAL 2022'!$AT$14)*('ORDEM GERAL 2022'!$W$5:$W$4998)*('ORDEM GERAL 2022'!$G$5:$G$4998='ORDEM GERAL 2022'!$AQ$8)*('ORDEM GERAL 2022'!$C$5:$C$4998='ORDEM GERAL 2022'!AM17))</f>
        <v>0</v>
      </c>
      <c r="BV15" s="204">
        <f>SUMPRODUCT((MONTH('ORDEM GERAL 2022'!$B$5:$B$4998)='ORDEM GERAL 2022'!$AT$15)*('ORDEM GERAL 2022'!$W$5:$W$4998)*('ORDEM GERAL 2022'!$G$5:$G$4998='ORDEM GERAL 2022'!$AQ$8)*('ORDEM GERAL 2022'!$C$5:$C$4998='ORDEM GERAL 2022'!AM17))</f>
        <v>0</v>
      </c>
      <c r="BW15" s="204">
        <f>SUMPRODUCT((MONTH('ORDEM GERAL 2022'!$B$5:$B$4998)='ORDEM GERAL 2022'!$AT$16)*('ORDEM GERAL 2022'!$W$5:$W$4998)*('ORDEM GERAL 2022'!$G$5:$G$4998='ORDEM GERAL 2022'!$AQ$8)*('ORDEM GERAL 2022'!$C$5:$C$4998='ORDEM GERAL 2022'!AM17))</f>
        <v>0</v>
      </c>
      <c r="BX15" s="87">
        <f>SUM(Table_17[[#This Row],[Column40]:[Column51]])</f>
        <v>0</v>
      </c>
      <c r="BY15" s="66"/>
      <c r="BZ15" s="66"/>
      <c r="CA15" s="69"/>
      <c r="CB15" s="70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</row>
    <row r="16" spans="1:94" ht="15.75" thickBot="1">
      <c r="A16" s="56" t="s">
        <v>131</v>
      </c>
      <c r="B16" s="57" t="str">
        <f>IF(SUMPRODUCT((TEXT('ORDEM GERAL 2022'!$B$5:$B$4998,"mmm")=DADOS!B$2)*('ORDEM GERAL 2022'!$C$5:$C$4998=DADOS!$A16)*('ORDEM GERAL 2022'!$A$5:$A$4998&gt;0)*('ORDEM GERAL 2022'!$W$5:$W$4998))=0,"",SUMPRODUCT((TEXT('ORDEM GERAL 2022'!$B$5:$B$4998,"mmm")=DADOS!B$2)*('ORDEM GERAL 2022'!$C$5:$C$4998=DADOS!$A16)*('ORDEM GERAL 2022'!$A$5:$A$4998&gt;0)*('ORDEM GERAL 2022'!$W$5:$W$4998)))</f>
        <v/>
      </c>
      <c r="C16" s="57" t="str">
        <f>IF(SUMPRODUCT((TEXT('ORDEM GERAL 2022'!$B$5:$B$4998,"mmm")=DADOS!C$2)*('ORDEM GERAL 2022'!$C$5:$C$4998=DADOS!$A16)*('ORDEM GERAL 2022'!$A$5:$A$4998&gt;0)*('ORDEM GERAL 2022'!$W$5:$W$4998))=0,"",SUMPRODUCT((TEXT('ORDEM GERAL 2022'!$B$5:$B$4998,"mmm")=DADOS!C$2)*('ORDEM GERAL 2022'!$C$5:$C$4998=DADOS!$A16)*('ORDEM GERAL 2022'!$A$5:$A$4998&gt;0)*('ORDEM GERAL 2022'!$W$5:$W$4998)))</f>
        <v/>
      </c>
      <c r="D16" s="57" t="str">
        <f>IF(SUMPRODUCT((TEXT('ORDEM GERAL 2022'!$B$5:$B$4998,"mmm")=DADOS!D$2)*('ORDEM GERAL 2022'!$C$5:$C$4998=DADOS!$A16)*('ORDEM GERAL 2022'!$A$5:$A$4998&gt;0)*('ORDEM GERAL 2022'!$W$5:$W$4998))=0,"",SUMPRODUCT((TEXT('ORDEM GERAL 2022'!$B$5:$B$4998,"mmm")=DADOS!D$2)*('ORDEM GERAL 2022'!$C$5:$C$4998=DADOS!$A16)*('ORDEM GERAL 2022'!$A$5:$A$4998&gt;0)*('ORDEM GERAL 2022'!$W$5:$W$4998)))</f>
        <v/>
      </c>
      <c r="E16" s="57" t="str">
        <f>IF(SUMPRODUCT((TEXT('ORDEM GERAL 2022'!$B$5:$B$4998,"mmm")=DADOS!E$2)*('ORDEM GERAL 2022'!$C$5:$C$4998=DADOS!$A16)*('ORDEM GERAL 2022'!$A$5:$A$4998&gt;0)*('ORDEM GERAL 2022'!$W$5:$W$4998))=0,"",SUMPRODUCT((TEXT('ORDEM GERAL 2022'!$B$5:$B$4998,"mmm")=DADOS!E$2)*('ORDEM GERAL 2022'!$C$5:$C$4998=DADOS!$A16)*('ORDEM GERAL 2022'!$A$5:$A$4998&gt;0)*('ORDEM GERAL 2022'!$W$5:$W$4998)))</f>
        <v/>
      </c>
      <c r="F16" s="57" t="str">
        <f>IF(SUMPRODUCT((TEXT('ORDEM GERAL 2022'!$B$5:$B$4998,"mmm")=DADOS!F$2)*('ORDEM GERAL 2022'!$C$5:$C$4998=DADOS!$A16)*('ORDEM GERAL 2022'!$A$5:$A$4998&gt;0)*('ORDEM GERAL 2022'!$W$5:$W$4998))=0,"",SUMPRODUCT((TEXT('ORDEM GERAL 2022'!$B$5:$B$4998,"mmm")=DADOS!F$2)*('ORDEM GERAL 2022'!$C$5:$C$4998=DADOS!$A16)*('ORDEM GERAL 2022'!$A$5:$A$4998&gt;0)*('ORDEM GERAL 2022'!$W$5:$W$4998)))</f>
        <v/>
      </c>
      <c r="G16" s="57" t="str">
        <f>IF(SUMPRODUCT((TEXT('ORDEM GERAL 2022'!$B$5:$B$4998,"mmm")=DADOS!G$2)*('ORDEM GERAL 2022'!$C$5:$C$4998=DADOS!$A16)*('ORDEM GERAL 2022'!$A$5:$A$4998&gt;0)*('ORDEM GERAL 2022'!$W$5:$W$4998))=0,"",SUMPRODUCT((TEXT('ORDEM GERAL 2022'!$B$5:$B$4998,"mmm")=DADOS!G$2)*('ORDEM GERAL 2022'!$C$5:$C$4998=DADOS!$A16)*('ORDEM GERAL 2022'!$A$5:$A$4998&gt;0)*('ORDEM GERAL 2022'!$W$5:$W$4998)))</f>
        <v/>
      </c>
      <c r="H16" s="57" t="str">
        <f>IF(SUMPRODUCT((TEXT('ORDEM GERAL 2022'!$B$5:$B$4998,"mmm")=DADOS!H$2)*('ORDEM GERAL 2022'!$C$5:$C$4998=DADOS!$A16)*('ORDEM GERAL 2022'!$A$5:$A$4998&gt;0)*('ORDEM GERAL 2022'!$W$5:$W$4998))=0,"",SUMPRODUCT((TEXT('ORDEM GERAL 2022'!$B$5:$B$4998,"mmm")=DADOS!H$2)*('ORDEM GERAL 2022'!$C$5:$C$4998=DADOS!$A16)*('ORDEM GERAL 2022'!$A$5:$A$4998&gt;0)*('ORDEM GERAL 2022'!$W$5:$W$4998)))</f>
        <v/>
      </c>
      <c r="I16" s="57" t="str">
        <f>IF(SUMPRODUCT((TEXT('ORDEM GERAL 2022'!$B$5:$B$4998,"mmm")=DADOS!I$2)*('ORDEM GERAL 2022'!$C$5:$C$4998=DADOS!$A16)*('ORDEM GERAL 2022'!$A$5:$A$4998&gt;0)*('ORDEM GERAL 2022'!$W$5:$W$4998))=0,"",SUMPRODUCT((TEXT('ORDEM GERAL 2022'!$B$5:$B$4998,"mmm")=DADOS!I$2)*('ORDEM GERAL 2022'!$C$5:$C$4998=DADOS!$A16)*('ORDEM GERAL 2022'!$A$5:$A$4998&gt;0)*('ORDEM GERAL 2022'!$W$5:$W$4998)))</f>
        <v/>
      </c>
      <c r="J16" s="57" t="str">
        <f>IF(SUMPRODUCT((TEXT('ORDEM GERAL 2022'!$B$5:$B$4998,"mmm")=DADOS!J$2)*('ORDEM GERAL 2022'!$C$5:$C$4998=DADOS!$A16)*('ORDEM GERAL 2022'!$A$5:$A$4998&gt;0)*('ORDEM GERAL 2022'!$W$5:$W$4998))=0,"",SUMPRODUCT((TEXT('ORDEM GERAL 2022'!$B$5:$B$4998,"mmm")=DADOS!J$2)*('ORDEM GERAL 2022'!$C$5:$C$4998=DADOS!$A16)*('ORDEM GERAL 2022'!$A$5:$A$4998&gt;0)*('ORDEM GERAL 2022'!$W$5:$W$4998)))</f>
        <v/>
      </c>
      <c r="K16" s="57" t="str">
        <f>IF(SUMPRODUCT((TEXT('ORDEM GERAL 2022'!$B$5:$B$4998,"mmm")=DADOS!K$2)*('ORDEM GERAL 2022'!$C$5:$C$4998=DADOS!$A16)*('ORDEM GERAL 2022'!$A$5:$A$4998&gt;0)*('ORDEM GERAL 2022'!$W$5:$W$4998))=0,"",SUMPRODUCT((TEXT('ORDEM GERAL 2022'!$B$5:$B$4998,"mmm")=DADOS!K$2)*('ORDEM GERAL 2022'!$C$5:$C$4998=DADOS!$A16)*('ORDEM GERAL 2022'!$A$5:$A$4998&gt;0)*('ORDEM GERAL 2022'!$W$5:$W$4998)))</f>
        <v/>
      </c>
      <c r="L16" s="57" t="str">
        <f>IF(SUMPRODUCT((TEXT('ORDEM GERAL 2022'!$B$5:$B$4998,"mmm")=DADOS!L$2)*('ORDEM GERAL 2022'!$C$5:$C$4998=DADOS!$A16)*('ORDEM GERAL 2022'!$A$5:$A$4998&gt;0)*('ORDEM GERAL 2022'!$W$5:$W$4998))=0,"",SUMPRODUCT((TEXT('ORDEM GERAL 2022'!$B$5:$B$4998,"mmm")=DADOS!L$2)*('ORDEM GERAL 2022'!$C$5:$C$4998=DADOS!$A16)*('ORDEM GERAL 2022'!$A$5:$A$4998&gt;0)*('ORDEM GERAL 2022'!$W$5:$W$4998)))</f>
        <v/>
      </c>
      <c r="M16" s="57" t="str">
        <f>IF(SUMPRODUCT((TEXT('ORDEM GERAL 2022'!$B$5:$B$4998,"mmm")=DADOS!M$2)*('ORDEM GERAL 2022'!$C$5:$C$4998=DADOS!$A16)*('ORDEM GERAL 2022'!$A$5:$A$4998&gt;0)*('ORDEM GERAL 2022'!$W$5:$W$4998))=0,"",SUMPRODUCT((TEXT('ORDEM GERAL 2022'!$B$5:$B$4998,"mmm")=DADOS!M$2)*('ORDEM GERAL 2022'!$C$5:$C$4998=DADOS!$A16)*('ORDEM GERAL 2022'!$A$5:$A$4998&gt;0)*('ORDEM GERAL 2022'!$W$5:$W$4998)))</f>
        <v/>
      </c>
      <c r="N16" s="57" t="str">
        <f t="shared" si="0"/>
        <v/>
      </c>
      <c r="O16" s="66" t="str">
        <f>IF(COUNTIFS('ORDEM GERAL 2022'!$C:$C,DADOS!$A16,'ORDEM GERAL 2022'!$AJ:$AJ,"CONSERTO")=0,"",(COUNTIFS('ORDEM GERAL 2022'!$C:$C,DADOS!$A16,'ORDEM GERAL 2022'!$AJ:$AJ,"CONSERTO")))</f>
        <v/>
      </c>
      <c r="P16" s="66" t="str">
        <f>IF(COUNTIFS('ORDEM GERAL 2022'!$C:$C,DADOS!$A16,'ORDEM GERAL 2022'!$AJ:$AJ,"QUEBRA")=0,"",COUNTIFS('ORDEM GERAL 2022'!$C:$C,DADOS!$A16,'ORDEM GERAL 2022'!$AJ:$AJ,"QUEBRA"))</f>
        <v/>
      </c>
      <c r="Q16" s="66" t="str">
        <f>IF(COUNTIFS('ORDEM GERAL 2022'!$C:$C,DADOS!$A16,'ORDEM GERAL 2022'!$AJ:$AJ,"TROCA")=0,"",COUNTIFS('ORDEM GERAL 2022'!$C:$C,DADOS!$A16,'ORDEM GERAL 2022'!$AJ:$AJ,"TROCA"))</f>
        <v/>
      </c>
      <c r="R16" s="66" t="str">
        <f>IF(COUNTIFS('ORDEM GERAL 2022'!$C:$C,DADOS!$A16,'ORDEM GERAL 2022'!A:A,"&gt;0")=0,"",COUNTIFS('ORDEM GERAL 2022'!$C:$C,DADOS!$A16,'ORDEM GERAL 2022'!A:A,"&gt;0"))</f>
        <v/>
      </c>
      <c r="S16" s="194" t="str">
        <f t="shared" si="4"/>
        <v/>
      </c>
      <c r="T16" s="196" t="str">
        <f t="shared" si="5"/>
        <v/>
      </c>
      <c r="U16" s="67" t="str">
        <f t="shared" si="3"/>
        <v/>
      </c>
      <c r="V16" s="10"/>
      <c r="W16" s="208" t="s">
        <v>131</v>
      </c>
      <c r="X16" s="207">
        <f>SUMPRODUCT((MONTH('ORDEM GERAL 2022'!$B$5:$B$4998)='ORDEM GERAL 2022'!$AT$5)*('ORDEM GERAL 2022'!$W$5:$W$4998)*('ORDEM GERAL 2022'!$G$5:$G$4998='ORDEM GERAL 2022'!$AQ$5)*('ORDEM GERAL 2022'!$C$5:$C$4998='ORDEM GERAL 2022'!AM18))</f>
        <v>0</v>
      </c>
      <c r="Y16" s="207">
        <f>SUMPRODUCT((MONTH('ORDEM GERAL 2022'!$B$5:$B$4998)='ORDEM GERAL 2022'!$AT$6)*('ORDEM GERAL 2022'!$W$5:$W$4998)*('ORDEM GERAL 2022'!$G$5:$G$4998='ORDEM GERAL 2022'!$AQ$5)*('ORDEM GERAL 2022'!$C$5:$C$4998='ORDEM GERAL 2022'!AM18))</f>
        <v>0</v>
      </c>
      <c r="Z16" s="207">
        <f>SUMPRODUCT((MONTH('ORDEM GERAL 2022'!$B$5:$B$4998)='ORDEM GERAL 2022'!$AT$7)*('ORDEM GERAL 2022'!$W$5:$W$4998)*('ORDEM GERAL 2022'!$G$5:$G$4998='ORDEM GERAL 2022'!$AQ$5)*('ORDEM GERAL 2022'!$C$5:$C$4998='ORDEM GERAL 2022'!AM18))</f>
        <v>0</v>
      </c>
      <c r="AA16" s="207">
        <f>SUMPRODUCT((MONTH('ORDEM GERAL 2022'!$B$5:$B$4998)='ORDEM GERAL 2022'!$AT$8)*('ORDEM GERAL 2022'!$W$5:$W$4998)*('ORDEM GERAL 2022'!$G$5:$G$4998='ORDEM GERAL 2022'!$AQ$5)*('ORDEM GERAL 2022'!$C$5:$C$4998='ORDEM GERAL 2022'!AM18))</f>
        <v>0</v>
      </c>
      <c r="AB16" s="207">
        <f>SUMPRODUCT((MONTH('ORDEM GERAL 2022'!$B$5:$B$4998)='ORDEM GERAL 2022'!$AT$9)*('ORDEM GERAL 2022'!$W$5:$W$4998)*('ORDEM GERAL 2022'!$G$5:$G$4998='ORDEM GERAL 2022'!$AQ$5)*('ORDEM GERAL 2022'!$C$5:$C$4998='ORDEM GERAL 2022'!AM18))</f>
        <v>0</v>
      </c>
      <c r="AC16" s="207">
        <f>SUMPRODUCT((MONTH('ORDEM GERAL 2022'!$B$5:$B$4998)='ORDEM GERAL 2022'!$AT$10)*('ORDEM GERAL 2022'!$W$5:$W$4998)*('ORDEM GERAL 2022'!$G$5:$G$4998='ORDEM GERAL 2022'!$AQ$5)*('ORDEM GERAL 2022'!$C$5:$C$4998='ORDEM GERAL 2022'!AM18))</f>
        <v>0</v>
      </c>
      <c r="AD16" s="207">
        <f>SUMPRODUCT((MONTH('ORDEM GERAL 2022'!$B$5:$B$4998)='ORDEM GERAL 2022'!$AT$11)*('ORDEM GERAL 2022'!$W$5:$W$4998)*('ORDEM GERAL 2022'!$G$5:$G$4998='ORDEM GERAL 2022'!$AQ$5)*('ORDEM GERAL 2022'!$C$5:$C$4998='ORDEM GERAL 2022'!AM18))</f>
        <v>0</v>
      </c>
      <c r="AE16" s="204">
        <f>SUMPRODUCT((MONTH('ORDEM GERAL 2022'!$B$5:$B$4998)='ORDEM GERAL 2022'!$AT$12)*('ORDEM GERAL 2022'!$W$5:$W$4998)*('ORDEM GERAL 2022'!$G$5:$G$4998='ORDEM GERAL 2022'!$AQ$5)*('ORDEM GERAL 2022'!$C$5:$C$4998='ORDEM GERAL 2022'!AM18))</f>
        <v>0</v>
      </c>
      <c r="AF16" s="204">
        <f>SUMPRODUCT((MONTH('ORDEM GERAL 2022'!$B$5:$B$4998)='ORDEM GERAL 2022'!$AT$13)*('ORDEM GERAL 2022'!$W$5:$W$4998)*('ORDEM GERAL 2022'!$G$5:$G$4998='ORDEM GERAL 2022'!$AQ$5)*('ORDEM GERAL 2022'!$C$5:$C$4998='ORDEM GERAL 2022'!AM18))</f>
        <v>0</v>
      </c>
      <c r="AG16" s="204">
        <f>SUMPRODUCT((MONTH('ORDEM GERAL 2022'!$B$5:$B$4998)='ORDEM GERAL 2022'!$AT$14)*('ORDEM GERAL 2022'!$W$5:$W$4998)*('ORDEM GERAL 2022'!$G$5:$G$4998='ORDEM GERAL 2022'!$AQ$5)*('ORDEM GERAL 2022'!$C$5:$C$4998='ORDEM GERAL 2022'!AM18))</f>
        <v>0</v>
      </c>
      <c r="AH16" s="204">
        <f>SUMPRODUCT((MONTH('ORDEM GERAL 2022'!$B$5:$B$4998)='ORDEM GERAL 2022'!$AT$15)*('ORDEM GERAL 2022'!$W$5:$W$4998)*('ORDEM GERAL 2022'!$G$5:$G$4998='ORDEM GERAL 2022'!$AQ$5)*('ORDEM GERAL 2022'!$C$5:$C$4998='ORDEM GERAL 2022'!AM18))</f>
        <v>0</v>
      </c>
      <c r="AI16" s="204">
        <f>SUMPRODUCT((MONTH('ORDEM GERAL 2022'!$B$5:$B$4998)='ORDEM GERAL 2022'!$AT$16)*('ORDEM GERAL 2022'!$W$5:$W$4998)*('ORDEM GERAL 2022'!$G$5:$G$4998='ORDEM GERAL 2022'!$AQ$5)*('ORDEM GERAL 2022'!$C$5:$C$4998='ORDEM GERAL 2022'!AM18))</f>
        <v>0</v>
      </c>
      <c r="AJ16" s="204">
        <f>SUM(Table_17[[#This Row],[Coluna1]:[Column13]])</f>
        <v>0</v>
      </c>
      <c r="AK16" s="202"/>
      <c r="AL16" s="66"/>
      <c r="AM16" s="66"/>
      <c r="AN16" s="66"/>
      <c r="AO16" s="69"/>
      <c r="AP16" s="69"/>
      <c r="AQ16" s="68"/>
      <c r="AR16" s="208" t="s">
        <v>131</v>
      </c>
      <c r="AS16" s="207">
        <f>SUMPRODUCT((MONTH('ORDEM GERAL 2022'!$B$5:$B$4998)='ORDEM GERAL 2022'!$AT$5)*('ORDEM GERAL 2022'!$W$5:$W$4998)*('ORDEM GERAL 2022'!$G$5:$G$4998='ORDEM GERAL 2022'!$AQ$6)*('ORDEM GERAL 2022'!$C$5:$C$4998='ORDEM GERAL 2022'!AM18))</f>
        <v>0</v>
      </c>
      <c r="AT16" s="207">
        <f>SUMPRODUCT((MONTH('ORDEM GERAL 2022'!$B$5:$B$4998)='ORDEM GERAL 2022'!$AT$6)*('ORDEM GERAL 2022'!$W$5:$W$4998)*('ORDEM GERAL 2022'!$G$5:$G$4998='ORDEM GERAL 2022'!$AQ$6)*('ORDEM GERAL 2022'!$C$5:$C$4998='ORDEM GERAL 2022'!AM18))</f>
        <v>0</v>
      </c>
      <c r="AU16" s="204">
        <f>SUMPRODUCT((MONTH('ORDEM GERAL 2022'!$B$5:$B$4998)='ORDEM GERAL 2022'!$AT$7)*('ORDEM GERAL 2022'!$W$5:$W$4998)*('ORDEM GERAL 2022'!$G$5:$G$4998='ORDEM GERAL 2022'!$AQ$6)*('ORDEM GERAL 2022'!$C$5:$C$4998='ORDEM GERAL 2022'!AM18))</f>
        <v>0</v>
      </c>
      <c r="AV16" s="207">
        <f>SUMPRODUCT((MONTH('ORDEM GERAL 2022'!$B$5:$B$4998)='ORDEM GERAL 2022'!$AT$8)*('ORDEM GERAL 2022'!$W$5:$W$4998)*('ORDEM GERAL 2022'!$G$5:$G$4998='ORDEM GERAL 2022'!$AQ$6)*('ORDEM GERAL 2022'!$C$5:$C$4998='ORDEM GERAL 2022'!AM18))</f>
        <v>0</v>
      </c>
      <c r="AW16" s="204">
        <f>SUMPRODUCT((MONTH('ORDEM GERAL 2022'!$B$5:$B$4998)='ORDEM GERAL 2022'!$AT$9)*('ORDEM GERAL 2022'!$W$5:$W$4998)*('ORDEM GERAL 2022'!$G$5:$G$4998='ORDEM GERAL 2022'!$AQ$6)*('ORDEM GERAL 2022'!$C$5:$C$4998='ORDEM GERAL 2022'!AM18))</f>
        <v>0</v>
      </c>
      <c r="AX16" s="204">
        <f>SUMPRODUCT((MONTH('ORDEM GERAL 2022'!$B$5:$B$4998)='ORDEM GERAL 2022'!$AT$10)*('ORDEM GERAL 2022'!$W$5:$W$4998)*('ORDEM GERAL 2022'!$G$5:$G$4998='ORDEM GERAL 2022'!$AQ$6)*('ORDEM GERAL 2022'!$C$5:$C$4998='ORDEM GERAL 2022'!AM18))</f>
        <v>0</v>
      </c>
      <c r="AY16" s="204">
        <f>SUMPRODUCT((MONTH('ORDEM GERAL 2022'!$B$5:$B$4998)='ORDEM GERAL 2022'!$AT$11)*('ORDEM GERAL 2022'!$W$5:$W$4998)*('ORDEM GERAL 2022'!$G$5:$G$4998='ORDEM GERAL 2022'!$AQ$6)*('ORDEM GERAL 2022'!$C$5:$C$4998='ORDEM GERAL 2022'!AM18))</f>
        <v>0</v>
      </c>
      <c r="AZ16" s="204">
        <f>SUMPRODUCT((MONTH('ORDEM GERAL 2022'!$B$5:$B$4998)='ORDEM GERAL 2022'!$AT$12)*('ORDEM GERAL 2022'!$W$5:$W$4998)*('ORDEM GERAL 2022'!$G$5:$G$4998='ORDEM GERAL 2022'!$AQ$6)*('ORDEM GERAL 2022'!$C$5:$C$4998='ORDEM GERAL 2022'!AM18))</f>
        <v>0</v>
      </c>
      <c r="BA16" s="204">
        <f>SUMPRODUCT((MONTH('ORDEM GERAL 2022'!$B$5:$B$4998)='ORDEM GERAL 2022'!$AT$13)*('ORDEM GERAL 2022'!$W$5:$W$4998)*('ORDEM GERAL 2022'!$G$5:$G$4998='ORDEM GERAL 2022'!$AQ$6)*('ORDEM GERAL 2022'!$C$5:$C$4998='ORDEM GERAL 2022'!AM18))</f>
        <v>0</v>
      </c>
      <c r="BB16" s="207">
        <f>SUMPRODUCT((MONTH('ORDEM GERAL 2022'!$B$5:$B$4998)='ORDEM GERAL 2022'!$AT$14)*('ORDEM GERAL 2022'!$W$5:$W$4998)*('ORDEM GERAL 2022'!$G$5:$G$4998='ORDEM GERAL 2022'!$AQ$6)*('ORDEM GERAL 2022'!$C$5:$C$4998='ORDEM GERAL 2022'!AM18))</f>
        <v>0</v>
      </c>
      <c r="BC16" s="204">
        <f>SUMPRODUCT((MONTH('ORDEM GERAL 2022'!$B$5:$B$4998)='ORDEM GERAL 2022'!$AT$15)*('ORDEM GERAL 2022'!$W$5:$W$4998)*('ORDEM GERAL 2022'!$G$5:$G$4998='ORDEM GERAL 2022'!$AQ$6)*('ORDEM GERAL 2022'!$C$5:$C$4998='ORDEM GERAL 2022'!AM18))</f>
        <v>0</v>
      </c>
      <c r="BD16" s="204">
        <f>SUMPRODUCT((MONTH('ORDEM GERAL 2022'!$B$5:$B$4998)='ORDEM GERAL 2022'!$AT$16)*('ORDEM GERAL 2022'!$W$5:$W$4998)*('ORDEM GERAL 2022'!$G$5:$G$4998='ORDEM GERAL 2022'!$AQ$6)*('ORDEM GERAL 2022'!$C$5:$C$4998='ORDEM GERAL 2022'!AM18))</f>
        <v>0</v>
      </c>
      <c r="BE16" s="204">
        <f>SUM(Table_17[[#This Row],[Column21]:[Column32]])</f>
        <v>0</v>
      </c>
      <c r="BF16" s="202"/>
      <c r="BG16" s="66"/>
      <c r="BH16" s="66"/>
      <c r="BI16" s="66"/>
      <c r="BJ16" s="68"/>
      <c r="BK16" s="208" t="s">
        <v>131</v>
      </c>
      <c r="BL16" s="204">
        <f>SUMPRODUCT((MONTH('ORDEM GERAL 2022'!$B$5:$B$4998)='ORDEM GERAL 2022'!$AT$5)*('ORDEM GERAL 2022'!$W$5:$W$4998)*('ORDEM GERAL 2022'!$G$5:$G$4998='ORDEM GERAL 2022'!$AQ$8)*('ORDEM GERAL 2022'!$C$5:$C$4998='ORDEM GERAL 2022'!AM18))</f>
        <v>0</v>
      </c>
      <c r="BM16" s="204">
        <f>SUMPRODUCT((MONTH('ORDEM GERAL 2022'!$B$5:$B$4998)='ORDEM GERAL 2022'!$AT$6)*('ORDEM GERAL 2022'!$W$5:$W$4998)*('ORDEM GERAL 2022'!$G$5:$G$4998='ORDEM GERAL 2022'!$AQ$8)*('ORDEM GERAL 2022'!$C$5:$C$4998='ORDEM GERAL 2022'!AM18))</f>
        <v>0</v>
      </c>
      <c r="BN16" s="204">
        <f>SUMPRODUCT((MONTH('ORDEM GERAL 2022'!$B$5:$B$4998)='ORDEM GERAL 2022'!$AT$7)*('ORDEM GERAL 2022'!$W$5:$W$4998)*('ORDEM GERAL 2022'!$G$5:$G$4998='ORDEM GERAL 2022'!$AQ$8)*('ORDEM GERAL 2022'!$C$5:$C$4998='ORDEM GERAL 2022'!AM18))</f>
        <v>0</v>
      </c>
      <c r="BO16" s="204">
        <f>SUMPRODUCT((MONTH('ORDEM GERAL 2022'!$B$5:$B$4998)='ORDEM GERAL 2022'!$AT$8)*('ORDEM GERAL 2022'!$W$5:$W$4998)*('ORDEM GERAL 2022'!$G$5:$G$4998='ORDEM GERAL 2022'!$AQ$8)*('ORDEM GERAL 2022'!$C$5:$C$4998='ORDEM GERAL 2022'!AM18))</f>
        <v>0</v>
      </c>
      <c r="BP16" s="204">
        <f>SUMPRODUCT((MONTH('ORDEM GERAL 2022'!$B$5:$B$4998)='ORDEM GERAL 2022'!$AT$9)*('ORDEM GERAL 2022'!$W$5:$W$4998)*('ORDEM GERAL 2022'!$G$5:$G$4998='ORDEM GERAL 2022'!$AQ$8)*('ORDEM GERAL 2022'!$C$5:$C$4998='ORDEM GERAL 2022'!AM18))</f>
        <v>0</v>
      </c>
      <c r="BQ16" s="204">
        <f>SUMPRODUCT((MONTH('ORDEM GERAL 2022'!$B$5:$B$4998)='ORDEM GERAL 2022'!$AT$10)*('ORDEM GERAL 2022'!$W$5:$W$4998)*('ORDEM GERAL 2022'!$G$5:$G$4998='ORDEM GERAL 2022'!$AQ$8)*('ORDEM GERAL 2022'!$C$5:$C$4998='ORDEM GERAL 2022'!AM18))</f>
        <v>0</v>
      </c>
      <c r="BR16" s="204">
        <f>SUMPRODUCT((MONTH('ORDEM GERAL 2022'!$B$5:$B$4998)='ORDEM GERAL 2022'!$AT$11)*('ORDEM GERAL 2022'!$W$5:$W$4998)*('ORDEM GERAL 2022'!$G$5:$G$4998='ORDEM GERAL 2022'!$AQ$8)*('ORDEM GERAL 2022'!$C$5:$C$4998='ORDEM GERAL 2022'!AM18))</f>
        <v>0</v>
      </c>
      <c r="BS16" s="204">
        <f>SUMPRODUCT((MONTH('ORDEM GERAL 2022'!$B$5:$B$4998)='ORDEM GERAL 2022'!$AT$12)*('ORDEM GERAL 2022'!$W$5:$W$4998)*('ORDEM GERAL 2022'!$G$5:$G$4998='ORDEM GERAL 2022'!$AQ$8)*('ORDEM GERAL 2022'!$C$5:$C$4998='ORDEM GERAL 2022'!AM18))</f>
        <v>0</v>
      </c>
      <c r="BT16" s="204">
        <f>SUMPRODUCT((MONTH('ORDEM GERAL 2022'!$B$5:$B$4998)='ORDEM GERAL 2022'!$AT$13)*('ORDEM GERAL 2022'!$W$5:$W$4998)*('ORDEM GERAL 2022'!$G$5:$G$4998='ORDEM GERAL 2022'!$AQ$8)*('ORDEM GERAL 2022'!$C$5:$C$4998='ORDEM GERAL 2022'!AM18))</f>
        <v>0</v>
      </c>
      <c r="BU16" s="204">
        <f>SUMPRODUCT((MONTH('ORDEM GERAL 2022'!$B$5:$B$4998)='ORDEM GERAL 2022'!$AT$14)*('ORDEM GERAL 2022'!$W$5:$W$4998)*('ORDEM GERAL 2022'!$G$5:$G$4998='ORDEM GERAL 2022'!$AQ$8)*('ORDEM GERAL 2022'!$C$5:$C$4998='ORDEM GERAL 2022'!AM18))</f>
        <v>0</v>
      </c>
      <c r="BV16" s="204">
        <f>SUMPRODUCT((MONTH('ORDEM GERAL 2022'!$B$5:$B$4998)='ORDEM GERAL 2022'!$AT$15)*('ORDEM GERAL 2022'!$W$5:$W$4998)*('ORDEM GERAL 2022'!$G$5:$G$4998='ORDEM GERAL 2022'!$AQ$8)*('ORDEM GERAL 2022'!$C$5:$C$4998='ORDEM GERAL 2022'!AM18))</f>
        <v>0</v>
      </c>
      <c r="BW16" s="204">
        <f>SUMPRODUCT((MONTH('ORDEM GERAL 2022'!$B$5:$B$4998)='ORDEM GERAL 2022'!$AT$16)*('ORDEM GERAL 2022'!$W$5:$W$4998)*('ORDEM GERAL 2022'!$G$5:$G$4998='ORDEM GERAL 2022'!$AQ$8)*('ORDEM GERAL 2022'!$C$5:$C$4998='ORDEM GERAL 2022'!AM18))</f>
        <v>0</v>
      </c>
      <c r="BX16" s="87">
        <f>SUM(Table_17[[#This Row],[Column40]:[Column51]])</f>
        <v>0</v>
      </c>
      <c r="BY16" s="66"/>
      <c r="BZ16" s="66"/>
      <c r="CA16" s="69"/>
      <c r="CB16" s="70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</row>
    <row r="17" spans="1:94" ht="15.75" thickBot="1">
      <c r="A17" s="71" t="s">
        <v>133</v>
      </c>
      <c r="B17" s="57" t="str">
        <f>IF(SUMPRODUCT((TEXT('ORDEM GERAL 2022'!$B$5:$B$4998,"mmm")=DADOS!B$2)*('ORDEM GERAL 2022'!$C$5:$C$4998=DADOS!$A17)*('ORDEM GERAL 2022'!$A$5:$A$4998&gt;0)*('ORDEM GERAL 2022'!$W$5:$W$4998))=0,"",SUMPRODUCT((TEXT('ORDEM GERAL 2022'!$B$5:$B$4998,"mmm")=DADOS!B$2)*('ORDEM GERAL 2022'!$C$5:$C$4998=DADOS!$A17)*('ORDEM GERAL 2022'!$A$5:$A$4998&gt;0)*('ORDEM GERAL 2022'!$W$5:$W$4998)))</f>
        <v/>
      </c>
      <c r="C17" s="57" t="str">
        <f>IF(SUMPRODUCT((TEXT('ORDEM GERAL 2022'!$B$5:$B$4998,"mmm")=DADOS!C$2)*('ORDEM GERAL 2022'!$C$5:$C$4998=DADOS!$A17)*('ORDEM GERAL 2022'!$A$5:$A$4998&gt;0)*('ORDEM GERAL 2022'!$W$5:$W$4998))=0,"",SUMPRODUCT((TEXT('ORDEM GERAL 2022'!$B$5:$B$4998,"mmm")=DADOS!C$2)*('ORDEM GERAL 2022'!$C$5:$C$4998=DADOS!$A17)*('ORDEM GERAL 2022'!$A$5:$A$4998&gt;0)*('ORDEM GERAL 2022'!$W$5:$W$4998)))</f>
        <v/>
      </c>
      <c r="D17" s="57" t="str">
        <f>IF(SUMPRODUCT((TEXT('ORDEM GERAL 2022'!$B$5:$B$4998,"mmm")=DADOS!D$2)*('ORDEM GERAL 2022'!$C$5:$C$4998=DADOS!$A17)*('ORDEM GERAL 2022'!$A$5:$A$4998&gt;0)*('ORDEM GERAL 2022'!$W$5:$W$4998))=0,"",SUMPRODUCT((TEXT('ORDEM GERAL 2022'!$B$5:$B$4998,"mmm")=DADOS!D$2)*('ORDEM GERAL 2022'!$C$5:$C$4998=DADOS!$A17)*('ORDEM GERAL 2022'!$A$5:$A$4998&gt;0)*('ORDEM GERAL 2022'!$W$5:$W$4998)))</f>
        <v/>
      </c>
      <c r="E17" s="57" t="str">
        <f>IF(SUMPRODUCT((TEXT('ORDEM GERAL 2022'!$B$5:$B$4998,"mmm")=DADOS!E$2)*('ORDEM GERAL 2022'!$C$5:$C$4998=DADOS!$A17)*('ORDEM GERAL 2022'!$A$5:$A$4998&gt;0)*('ORDEM GERAL 2022'!$W$5:$W$4998))=0,"",SUMPRODUCT((TEXT('ORDEM GERAL 2022'!$B$5:$B$4998,"mmm")=DADOS!E$2)*('ORDEM GERAL 2022'!$C$5:$C$4998=DADOS!$A17)*('ORDEM GERAL 2022'!$A$5:$A$4998&gt;0)*('ORDEM GERAL 2022'!$W$5:$W$4998)))</f>
        <v/>
      </c>
      <c r="F17" s="57" t="str">
        <f>IF(SUMPRODUCT((TEXT('ORDEM GERAL 2022'!$B$5:$B$4998,"mmm")=DADOS!F$2)*('ORDEM GERAL 2022'!$C$5:$C$4998=DADOS!$A17)*('ORDEM GERAL 2022'!$A$5:$A$4998&gt;0)*('ORDEM GERAL 2022'!$W$5:$W$4998))=0,"",SUMPRODUCT((TEXT('ORDEM GERAL 2022'!$B$5:$B$4998,"mmm")=DADOS!F$2)*('ORDEM GERAL 2022'!$C$5:$C$4998=DADOS!$A17)*('ORDEM GERAL 2022'!$A$5:$A$4998&gt;0)*('ORDEM GERAL 2022'!$W$5:$W$4998)))</f>
        <v/>
      </c>
      <c r="G17" s="57" t="str">
        <f>IF(SUMPRODUCT((TEXT('ORDEM GERAL 2022'!$B$5:$B$4998,"mmm")=DADOS!G$2)*('ORDEM GERAL 2022'!$C$5:$C$4998=DADOS!$A17)*('ORDEM GERAL 2022'!$A$5:$A$4998&gt;0)*('ORDEM GERAL 2022'!$W$5:$W$4998))=0,"",SUMPRODUCT((TEXT('ORDEM GERAL 2022'!$B$5:$B$4998,"mmm")=DADOS!G$2)*('ORDEM GERAL 2022'!$C$5:$C$4998=DADOS!$A17)*('ORDEM GERAL 2022'!$A$5:$A$4998&gt;0)*('ORDEM GERAL 2022'!$W$5:$W$4998)))</f>
        <v/>
      </c>
      <c r="H17" s="57" t="str">
        <f>IF(SUMPRODUCT((TEXT('ORDEM GERAL 2022'!$B$5:$B$4998,"mmm")=DADOS!H$2)*('ORDEM GERAL 2022'!$C$5:$C$4998=DADOS!$A17)*('ORDEM GERAL 2022'!$A$5:$A$4998&gt;0)*('ORDEM GERAL 2022'!$W$5:$W$4998))=0,"",SUMPRODUCT((TEXT('ORDEM GERAL 2022'!$B$5:$B$4998,"mmm")=DADOS!H$2)*('ORDEM GERAL 2022'!$C$5:$C$4998=DADOS!$A17)*('ORDEM GERAL 2022'!$A$5:$A$4998&gt;0)*('ORDEM GERAL 2022'!$W$5:$W$4998)))</f>
        <v/>
      </c>
      <c r="I17" s="57" t="str">
        <f>IF(SUMPRODUCT((TEXT('ORDEM GERAL 2022'!$B$5:$B$4998,"mmm")=DADOS!I$2)*('ORDEM GERAL 2022'!$C$5:$C$4998=DADOS!$A17)*('ORDEM GERAL 2022'!$A$5:$A$4998&gt;0)*('ORDEM GERAL 2022'!$W$5:$W$4998))=0,"",SUMPRODUCT((TEXT('ORDEM GERAL 2022'!$B$5:$B$4998,"mmm")=DADOS!I$2)*('ORDEM GERAL 2022'!$C$5:$C$4998=DADOS!$A17)*('ORDEM GERAL 2022'!$A$5:$A$4998&gt;0)*('ORDEM GERAL 2022'!$W$5:$W$4998)))</f>
        <v/>
      </c>
      <c r="J17" s="57" t="str">
        <f>IF(SUMPRODUCT((TEXT('ORDEM GERAL 2022'!$B$5:$B$4998,"mmm")=DADOS!J$2)*('ORDEM GERAL 2022'!$C$5:$C$4998=DADOS!$A17)*('ORDEM GERAL 2022'!$A$5:$A$4998&gt;0)*('ORDEM GERAL 2022'!$W$5:$W$4998))=0,"",SUMPRODUCT((TEXT('ORDEM GERAL 2022'!$B$5:$B$4998,"mmm")=DADOS!J$2)*('ORDEM GERAL 2022'!$C$5:$C$4998=DADOS!$A17)*('ORDEM GERAL 2022'!$A$5:$A$4998&gt;0)*('ORDEM GERAL 2022'!$W$5:$W$4998)))</f>
        <v/>
      </c>
      <c r="K17" s="57" t="str">
        <f>IF(SUMPRODUCT((TEXT('ORDEM GERAL 2022'!$B$5:$B$4998,"mmm")=DADOS!K$2)*('ORDEM GERAL 2022'!$C$5:$C$4998=DADOS!$A17)*('ORDEM GERAL 2022'!$A$5:$A$4998&gt;0)*('ORDEM GERAL 2022'!$W$5:$W$4998))=0,"",SUMPRODUCT((TEXT('ORDEM GERAL 2022'!$B$5:$B$4998,"mmm")=DADOS!K$2)*('ORDEM GERAL 2022'!$C$5:$C$4998=DADOS!$A17)*('ORDEM GERAL 2022'!$A$5:$A$4998&gt;0)*('ORDEM GERAL 2022'!$W$5:$W$4998)))</f>
        <v/>
      </c>
      <c r="L17" s="57" t="str">
        <f>IF(SUMPRODUCT((TEXT('ORDEM GERAL 2022'!$B$5:$B$4998,"mmm")=DADOS!L$2)*('ORDEM GERAL 2022'!$C$5:$C$4998=DADOS!$A17)*('ORDEM GERAL 2022'!$A$5:$A$4998&gt;0)*('ORDEM GERAL 2022'!$W$5:$W$4998))=0,"",SUMPRODUCT((TEXT('ORDEM GERAL 2022'!$B$5:$B$4998,"mmm")=DADOS!L$2)*('ORDEM GERAL 2022'!$C$5:$C$4998=DADOS!$A17)*('ORDEM GERAL 2022'!$A$5:$A$4998&gt;0)*('ORDEM GERAL 2022'!$W$5:$W$4998)))</f>
        <v/>
      </c>
      <c r="M17" s="57" t="str">
        <f>IF(SUMPRODUCT((TEXT('ORDEM GERAL 2022'!$B$5:$B$4998,"mmm")=DADOS!M$2)*('ORDEM GERAL 2022'!$C$5:$C$4998=DADOS!$A17)*('ORDEM GERAL 2022'!$A$5:$A$4998&gt;0)*('ORDEM GERAL 2022'!$W$5:$W$4998))=0,"",SUMPRODUCT((TEXT('ORDEM GERAL 2022'!$B$5:$B$4998,"mmm")=DADOS!M$2)*('ORDEM GERAL 2022'!$C$5:$C$4998=DADOS!$A17)*('ORDEM GERAL 2022'!$A$5:$A$4998&gt;0)*('ORDEM GERAL 2022'!$W$5:$W$4998)))</f>
        <v/>
      </c>
      <c r="N17" s="57" t="str">
        <f t="shared" si="0"/>
        <v/>
      </c>
      <c r="O17" s="66" t="str">
        <f>IF(COUNTIFS('ORDEM GERAL 2022'!$C:$C,DADOS!$A17,'ORDEM GERAL 2022'!$AJ:$AJ,"CONSERTO")=0,"",(COUNTIFS('ORDEM GERAL 2022'!$C:$C,DADOS!$A17,'ORDEM GERAL 2022'!$AJ:$AJ,"CONSERTO")))</f>
        <v/>
      </c>
      <c r="P17" s="66" t="str">
        <f>IF(COUNTIFS('ORDEM GERAL 2022'!$C:$C,DADOS!$A17,'ORDEM GERAL 2022'!$AJ:$AJ,"QUEBRA")=0,"",COUNTIFS('ORDEM GERAL 2022'!$C:$C,DADOS!$A17,'ORDEM GERAL 2022'!$AJ:$AJ,"QUEBRA"))</f>
        <v/>
      </c>
      <c r="Q17" s="66" t="str">
        <f>IF(COUNTIFS('ORDEM GERAL 2022'!$C:$C,DADOS!$A17,'ORDEM GERAL 2022'!$AJ:$AJ,"TROCA")=0,"",COUNTIFS('ORDEM GERAL 2022'!$C:$C,DADOS!$A17,'ORDEM GERAL 2022'!$AJ:$AJ,"TROCA"))</f>
        <v/>
      </c>
      <c r="R17" s="66" t="str">
        <f>IF(COUNTIFS('ORDEM GERAL 2022'!$C:$C,DADOS!$A17,'ORDEM GERAL 2022'!A:A,"&gt;0")=0,"",COUNTIFS('ORDEM GERAL 2022'!$C:$C,DADOS!$A17,'ORDEM GERAL 2022'!A:A,"&gt;0"))</f>
        <v/>
      </c>
      <c r="S17" s="194" t="str">
        <f t="shared" si="4"/>
        <v/>
      </c>
      <c r="T17" s="196" t="str">
        <f t="shared" si="5"/>
        <v/>
      </c>
      <c r="U17" s="67" t="str">
        <f t="shared" si="3"/>
        <v/>
      </c>
      <c r="V17" s="10"/>
      <c r="W17" s="209" t="s">
        <v>133</v>
      </c>
      <c r="X17" s="207">
        <f>SUMPRODUCT((MONTH('ORDEM GERAL 2022'!$B$5:$B$4998)='ORDEM GERAL 2022'!$AT$5)*('ORDEM GERAL 2022'!$W$5:$W$4998)*('ORDEM GERAL 2022'!$G$5:$G$4998='ORDEM GERAL 2022'!$AQ$5)*('ORDEM GERAL 2022'!$C$5:$C$4998='ORDEM GERAL 2022'!AM19))</f>
        <v>0</v>
      </c>
      <c r="Y17" s="207">
        <f>SUMPRODUCT((MONTH('ORDEM GERAL 2022'!$B$5:$B$4998)='ORDEM GERAL 2022'!$AT$6)*('ORDEM GERAL 2022'!$W$5:$W$4998)*('ORDEM GERAL 2022'!$G$5:$G$4998='ORDEM GERAL 2022'!$AQ$5)*('ORDEM GERAL 2022'!$C$5:$C$4998='ORDEM GERAL 2022'!AM19))</f>
        <v>0</v>
      </c>
      <c r="Z17" s="207">
        <f>SUMPRODUCT((MONTH('ORDEM GERAL 2022'!$B$5:$B$4998)='ORDEM GERAL 2022'!$AT$7)*('ORDEM GERAL 2022'!$W$5:$W$4998)*('ORDEM GERAL 2022'!$G$5:$G$4998='ORDEM GERAL 2022'!$AQ$5)*('ORDEM GERAL 2022'!$C$5:$C$4998='ORDEM GERAL 2022'!AM19))</f>
        <v>0</v>
      </c>
      <c r="AA17" s="207">
        <f>SUMPRODUCT((MONTH('ORDEM GERAL 2022'!$B$5:$B$4998)='ORDEM GERAL 2022'!$AT$8)*('ORDEM GERAL 2022'!$W$5:$W$4998)*('ORDEM GERAL 2022'!$G$5:$G$4998='ORDEM GERAL 2022'!$AQ$5)*('ORDEM GERAL 2022'!$C$5:$C$4998='ORDEM GERAL 2022'!AM19))</f>
        <v>0</v>
      </c>
      <c r="AB17" s="207">
        <f>SUMPRODUCT((MONTH('ORDEM GERAL 2022'!$B$5:$B$4998)='ORDEM GERAL 2022'!$AT$9)*('ORDEM GERAL 2022'!$W$5:$W$4998)*('ORDEM GERAL 2022'!$G$5:$G$4998='ORDEM GERAL 2022'!$AQ$5)*('ORDEM GERAL 2022'!$C$5:$C$4998='ORDEM GERAL 2022'!AM19))</f>
        <v>0</v>
      </c>
      <c r="AC17" s="207">
        <f>SUMPRODUCT((MONTH('ORDEM GERAL 2022'!$B$5:$B$4998)='ORDEM GERAL 2022'!$AT$10)*('ORDEM GERAL 2022'!$W$5:$W$4998)*('ORDEM GERAL 2022'!$G$5:$G$4998='ORDEM GERAL 2022'!$AQ$5)*('ORDEM GERAL 2022'!$C$5:$C$4998='ORDEM GERAL 2022'!AM19))</f>
        <v>0</v>
      </c>
      <c r="AD17" s="207">
        <f>SUMPRODUCT((MONTH('ORDEM GERAL 2022'!$B$5:$B$4998)='ORDEM GERAL 2022'!$AT$11)*('ORDEM GERAL 2022'!$W$5:$W$4998)*('ORDEM GERAL 2022'!$G$5:$G$4998='ORDEM GERAL 2022'!$AQ$5)*('ORDEM GERAL 2022'!$C$5:$C$4998='ORDEM GERAL 2022'!AM19))</f>
        <v>0</v>
      </c>
      <c r="AE17" s="204">
        <f>SUMPRODUCT((MONTH('ORDEM GERAL 2022'!$B$5:$B$4998)='ORDEM GERAL 2022'!$AT$12)*('ORDEM GERAL 2022'!$W$5:$W$4998)*('ORDEM GERAL 2022'!$G$5:$G$4998='ORDEM GERAL 2022'!$AQ$5)*('ORDEM GERAL 2022'!$C$5:$C$4998='ORDEM GERAL 2022'!AM19))</f>
        <v>0</v>
      </c>
      <c r="AF17" s="204">
        <f>SUMPRODUCT((MONTH('ORDEM GERAL 2022'!$B$5:$B$4998)='ORDEM GERAL 2022'!$AT$13)*('ORDEM GERAL 2022'!$W$5:$W$4998)*('ORDEM GERAL 2022'!$G$5:$G$4998='ORDEM GERAL 2022'!$AQ$5)*('ORDEM GERAL 2022'!$C$5:$C$4998='ORDEM GERAL 2022'!AM19))</f>
        <v>0</v>
      </c>
      <c r="AG17" s="204">
        <f>SUMPRODUCT((MONTH('ORDEM GERAL 2022'!$B$5:$B$4998)='ORDEM GERAL 2022'!$AT$14)*('ORDEM GERAL 2022'!$W$5:$W$4998)*('ORDEM GERAL 2022'!$G$5:$G$4998='ORDEM GERAL 2022'!$AQ$5)*('ORDEM GERAL 2022'!$C$5:$C$4998='ORDEM GERAL 2022'!AM19))</f>
        <v>0</v>
      </c>
      <c r="AH17" s="204">
        <f>SUMPRODUCT((MONTH('ORDEM GERAL 2022'!$B$5:$B$4998)='ORDEM GERAL 2022'!$AT$15)*('ORDEM GERAL 2022'!$W$5:$W$4998)*('ORDEM GERAL 2022'!$G$5:$G$4998='ORDEM GERAL 2022'!$AQ$5)*('ORDEM GERAL 2022'!$C$5:$C$4998='ORDEM GERAL 2022'!AM19))</f>
        <v>0</v>
      </c>
      <c r="AI17" s="204">
        <f>SUMPRODUCT((MONTH('ORDEM GERAL 2022'!$B$5:$B$4998)='ORDEM GERAL 2022'!$AT$16)*('ORDEM GERAL 2022'!$W$5:$W$4998)*('ORDEM GERAL 2022'!$G$5:$G$4998='ORDEM GERAL 2022'!$AQ$5)*('ORDEM GERAL 2022'!$C$5:$C$4998='ORDEM GERAL 2022'!AM19))</f>
        <v>0</v>
      </c>
      <c r="AJ17" s="204">
        <f>SUM(Table_17[[#This Row],[Coluna1]:[Column13]])</f>
        <v>0</v>
      </c>
      <c r="AK17" s="202"/>
      <c r="AL17" s="66"/>
      <c r="AM17" s="66"/>
      <c r="AN17" s="66"/>
      <c r="AO17" s="69"/>
      <c r="AP17" s="69"/>
      <c r="AQ17" s="68"/>
      <c r="AR17" s="209" t="s">
        <v>133</v>
      </c>
      <c r="AS17" s="207">
        <f>SUMPRODUCT((MONTH('ORDEM GERAL 2022'!$B$5:$B$4998)='ORDEM GERAL 2022'!$AT$5)*('ORDEM GERAL 2022'!$W$5:$W$4998)*('ORDEM GERAL 2022'!$G$5:$G$4998='ORDEM GERAL 2022'!$AQ$6)*('ORDEM GERAL 2022'!$C$5:$C$4998='ORDEM GERAL 2022'!AM19))</f>
        <v>0</v>
      </c>
      <c r="AT17" s="207">
        <f>SUMPRODUCT((MONTH('ORDEM GERAL 2022'!$B$5:$B$4998)='ORDEM GERAL 2022'!$AT$6)*('ORDEM GERAL 2022'!$W$5:$W$4998)*('ORDEM GERAL 2022'!$G$5:$G$4998='ORDEM GERAL 2022'!$AQ$6)*('ORDEM GERAL 2022'!$C$5:$C$4998='ORDEM GERAL 2022'!AM19))</f>
        <v>0</v>
      </c>
      <c r="AU17" s="204">
        <f>SUMPRODUCT((MONTH('ORDEM GERAL 2022'!$B$5:$B$4998)='ORDEM GERAL 2022'!$AT$7)*('ORDEM GERAL 2022'!$W$5:$W$4998)*('ORDEM GERAL 2022'!$G$5:$G$4998='ORDEM GERAL 2022'!$AQ$6)*('ORDEM GERAL 2022'!$C$5:$C$4998='ORDEM GERAL 2022'!AM19))</f>
        <v>0</v>
      </c>
      <c r="AV17" s="207">
        <f>SUMPRODUCT((MONTH('ORDEM GERAL 2022'!$B$5:$B$4998)='ORDEM GERAL 2022'!$AT$8)*('ORDEM GERAL 2022'!$W$5:$W$4998)*('ORDEM GERAL 2022'!$G$5:$G$4998='ORDEM GERAL 2022'!$AQ$6)*('ORDEM GERAL 2022'!$C$5:$C$4998='ORDEM GERAL 2022'!AM19))</f>
        <v>0</v>
      </c>
      <c r="AW17" s="204">
        <f>SUMPRODUCT((MONTH('ORDEM GERAL 2022'!$B$5:$B$4998)='ORDEM GERAL 2022'!$AT$9)*('ORDEM GERAL 2022'!$W$5:$W$4998)*('ORDEM GERAL 2022'!$G$5:$G$4998='ORDEM GERAL 2022'!$AQ$6)*('ORDEM GERAL 2022'!$C$5:$C$4998='ORDEM GERAL 2022'!AM19))</f>
        <v>0</v>
      </c>
      <c r="AX17" s="204">
        <f>SUMPRODUCT((MONTH('ORDEM GERAL 2022'!$B$5:$B$4998)='ORDEM GERAL 2022'!$AT$10)*('ORDEM GERAL 2022'!$W$5:$W$4998)*('ORDEM GERAL 2022'!$G$5:$G$4998='ORDEM GERAL 2022'!$AQ$6)*('ORDEM GERAL 2022'!$C$5:$C$4998='ORDEM GERAL 2022'!AM19))</f>
        <v>0</v>
      </c>
      <c r="AY17" s="204">
        <f>SUMPRODUCT((MONTH('ORDEM GERAL 2022'!$B$5:$B$4998)='ORDEM GERAL 2022'!$AT$11)*('ORDEM GERAL 2022'!$W$5:$W$4998)*('ORDEM GERAL 2022'!$G$5:$G$4998='ORDEM GERAL 2022'!$AQ$6)*('ORDEM GERAL 2022'!$C$5:$C$4998='ORDEM GERAL 2022'!AM19))</f>
        <v>0</v>
      </c>
      <c r="AZ17" s="204">
        <f>SUMPRODUCT((MONTH('ORDEM GERAL 2022'!$B$5:$B$4998)='ORDEM GERAL 2022'!$AT$12)*('ORDEM GERAL 2022'!$W$5:$W$4998)*('ORDEM GERAL 2022'!$G$5:$G$4998='ORDEM GERAL 2022'!$AQ$6)*('ORDEM GERAL 2022'!$C$5:$C$4998='ORDEM GERAL 2022'!AM19))</f>
        <v>0</v>
      </c>
      <c r="BA17" s="204">
        <f>SUMPRODUCT((MONTH('ORDEM GERAL 2022'!$B$5:$B$4998)='ORDEM GERAL 2022'!$AT$13)*('ORDEM GERAL 2022'!$W$5:$W$4998)*('ORDEM GERAL 2022'!$G$5:$G$4998='ORDEM GERAL 2022'!$AQ$6)*('ORDEM GERAL 2022'!$C$5:$C$4998='ORDEM GERAL 2022'!AM19))</f>
        <v>0</v>
      </c>
      <c r="BB17" s="207">
        <f>SUMPRODUCT((MONTH('ORDEM GERAL 2022'!$B$5:$B$4998)='ORDEM GERAL 2022'!$AT$14)*('ORDEM GERAL 2022'!$W$5:$W$4998)*('ORDEM GERAL 2022'!$G$5:$G$4998='ORDEM GERAL 2022'!$AQ$6)*('ORDEM GERAL 2022'!$C$5:$C$4998='ORDEM GERAL 2022'!AM19))</f>
        <v>0</v>
      </c>
      <c r="BC17" s="204">
        <f>SUMPRODUCT((MONTH('ORDEM GERAL 2022'!$B$5:$B$4998)='ORDEM GERAL 2022'!$AT$15)*('ORDEM GERAL 2022'!$W$5:$W$4998)*('ORDEM GERAL 2022'!$G$5:$G$4998='ORDEM GERAL 2022'!$AQ$6)*('ORDEM GERAL 2022'!$C$5:$C$4998='ORDEM GERAL 2022'!AM19))</f>
        <v>0</v>
      </c>
      <c r="BD17" s="204">
        <f>SUMPRODUCT((MONTH('ORDEM GERAL 2022'!$B$5:$B$4998)='ORDEM GERAL 2022'!$AT$16)*('ORDEM GERAL 2022'!$W$5:$W$4998)*('ORDEM GERAL 2022'!$G$5:$G$4998='ORDEM GERAL 2022'!$AQ$6)*('ORDEM GERAL 2022'!$C$5:$C$4998='ORDEM GERAL 2022'!AM19))</f>
        <v>0</v>
      </c>
      <c r="BE17" s="204">
        <f>SUM(Table_17[[#This Row],[Column21]:[Column32]])</f>
        <v>0</v>
      </c>
      <c r="BF17" s="202"/>
      <c r="BG17" s="66"/>
      <c r="BH17" s="66"/>
      <c r="BI17" s="66"/>
      <c r="BJ17" s="68"/>
      <c r="BK17" s="209" t="s">
        <v>133</v>
      </c>
      <c r="BL17" s="204">
        <f>SUMPRODUCT((MONTH('ORDEM GERAL 2022'!$B$5:$B$4998)='ORDEM GERAL 2022'!$AT$5)*('ORDEM GERAL 2022'!$W$5:$W$4998)*('ORDEM GERAL 2022'!$G$5:$G$4998='ORDEM GERAL 2022'!$AQ$8)*('ORDEM GERAL 2022'!$C$5:$C$4998='ORDEM GERAL 2022'!AM19))</f>
        <v>0</v>
      </c>
      <c r="BM17" s="204">
        <f>SUMPRODUCT((MONTH('ORDEM GERAL 2022'!$B$5:$B$4998)='ORDEM GERAL 2022'!$AT$6)*('ORDEM GERAL 2022'!$W$5:$W$4998)*('ORDEM GERAL 2022'!$G$5:$G$4998='ORDEM GERAL 2022'!$AQ$8)*('ORDEM GERAL 2022'!$C$5:$C$4998='ORDEM GERAL 2022'!AM19))</f>
        <v>0</v>
      </c>
      <c r="BN17" s="204">
        <f>SUMPRODUCT((MONTH('ORDEM GERAL 2022'!$B$5:$B$4998)='ORDEM GERAL 2022'!$AT$7)*('ORDEM GERAL 2022'!$W$5:$W$4998)*('ORDEM GERAL 2022'!$G$5:$G$4998='ORDEM GERAL 2022'!$AQ$8)*('ORDEM GERAL 2022'!$C$5:$C$4998='ORDEM GERAL 2022'!AM19))</f>
        <v>0</v>
      </c>
      <c r="BO17" s="204">
        <f>SUMPRODUCT((MONTH('ORDEM GERAL 2022'!$B$5:$B$4998)='ORDEM GERAL 2022'!$AT$8)*('ORDEM GERAL 2022'!$W$5:$W$4998)*('ORDEM GERAL 2022'!$G$5:$G$4998='ORDEM GERAL 2022'!$AQ$8)*('ORDEM GERAL 2022'!$C$5:$C$4998='ORDEM GERAL 2022'!AM19))</f>
        <v>0</v>
      </c>
      <c r="BP17" s="204">
        <f>SUMPRODUCT((MONTH('ORDEM GERAL 2022'!$B$5:$B$4998)='ORDEM GERAL 2022'!$AT$9)*('ORDEM GERAL 2022'!$W$5:$W$4998)*('ORDEM GERAL 2022'!$G$5:$G$4998='ORDEM GERAL 2022'!$AQ$8)*('ORDEM GERAL 2022'!$C$5:$C$4998='ORDEM GERAL 2022'!AM19))</f>
        <v>0</v>
      </c>
      <c r="BQ17" s="204">
        <f>SUMPRODUCT((MONTH('ORDEM GERAL 2022'!$B$5:$B$4998)='ORDEM GERAL 2022'!$AT$10)*('ORDEM GERAL 2022'!$W$5:$W$4998)*('ORDEM GERAL 2022'!$G$5:$G$4998='ORDEM GERAL 2022'!$AQ$8)*('ORDEM GERAL 2022'!$C$5:$C$4998='ORDEM GERAL 2022'!AM19))</f>
        <v>0</v>
      </c>
      <c r="BR17" s="204">
        <f>SUMPRODUCT((MONTH('ORDEM GERAL 2022'!$B$5:$B$4998)='ORDEM GERAL 2022'!$AT$11)*('ORDEM GERAL 2022'!$W$5:$W$4998)*('ORDEM GERAL 2022'!$G$5:$G$4998='ORDEM GERAL 2022'!$AQ$8)*('ORDEM GERAL 2022'!$C$5:$C$4998='ORDEM GERAL 2022'!AM19))</f>
        <v>0</v>
      </c>
      <c r="BS17" s="204">
        <f>SUMPRODUCT((MONTH('ORDEM GERAL 2022'!$B$5:$B$4998)='ORDEM GERAL 2022'!$AT$12)*('ORDEM GERAL 2022'!$W$5:$W$4998)*('ORDEM GERAL 2022'!$G$5:$G$4998='ORDEM GERAL 2022'!$AQ$8)*('ORDEM GERAL 2022'!$C$5:$C$4998='ORDEM GERAL 2022'!AM19))</f>
        <v>0</v>
      </c>
      <c r="BT17" s="204">
        <f>SUMPRODUCT((MONTH('ORDEM GERAL 2022'!$B$5:$B$4998)='ORDEM GERAL 2022'!$AT$13)*('ORDEM GERAL 2022'!$W$5:$W$4998)*('ORDEM GERAL 2022'!$G$5:$G$4998='ORDEM GERAL 2022'!$AQ$8)*('ORDEM GERAL 2022'!$C$5:$C$4998='ORDEM GERAL 2022'!AM19))</f>
        <v>0</v>
      </c>
      <c r="BU17" s="204">
        <f>SUMPRODUCT((MONTH('ORDEM GERAL 2022'!$B$5:$B$4998)='ORDEM GERAL 2022'!$AT$14)*('ORDEM GERAL 2022'!$W$5:$W$4998)*('ORDEM GERAL 2022'!$G$5:$G$4998='ORDEM GERAL 2022'!$AQ$8)*('ORDEM GERAL 2022'!$C$5:$C$4998='ORDEM GERAL 2022'!AM19))</f>
        <v>0</v>
      </c>
      <c r="BV17" s="204">
        <f>SUMPRODUCT((MONTH('ORDEM GERAL 2022'!$B$5:$B$4998)='ORDEM GERAL 2022'!$AT$15)*('ORDEM GERAL 2022'!$W$5:$W$4998)*('ORDEM GERAL 2022'!$G$5:$G$4998='ORDEM GERAL 2022'!$AQ$8)*('ORDEM GERAL 2022'!$C$5:$C$4998='ORDEM GERAL 2022'!AM19))</f>
        <v>0</v>
      </c>
      <c r="BW17" s="204">
        <f>SUMPRODUCT((MONTH('ORDEM GERAL 2022'!$B$5:$B$4998)='ORDEM GERAL 2022'!$AT$16)*('ORDEM GERAL 2022'!$W$5:$W$4998)*('ORDEM GERAL 2022'!$G$5:$G$4998='ORDEM GERAL 2022'!$AQ$8)*('ORDEM GERAL 2022'!$C$5:$C$4998='ORDEM GERAL 2022'!AM19))</f>
        <v>0</v>
      </c>
      <c r="BX17" s="87">
        <f>SUM(Table_17[[#This Row],[Column40]:[Column51]])</f>
        <v>0</v>
      </c>
      <c r="BY17" s="66"/>
      <c r="BZ17" s="66"/>
      <c r="CA17" s="69"/>
      <c r="CB17" s="70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</row>
    <row r="18" spans="1:94" ht="15.75" thickBot="1">
      <c r="A18" s="56" t="s">
        <v>132</v>
      </c>
      <c r="B18" s="57" t="str">
        <f>IF(SUMPRODUCT((TEXT('ORDEM GERAL 2022'!$B$5:$B$4998,"mmm")=DADOS!B$2)*('ORDEM GERAL 2022'!$C$5:$C$4998=DADOS!$A18)*('ORDEM GERAL 2022'!$A$5:$A$4998&gt;0)*('ORDEM GERAL 2022'!$W$5:$W$4998))=0,"",SUMPRODUCT((TEXT('ORDEM GERAL 2022'!$B$5:$B$4998,"mmm")=DADOS!B$2)*('ORDEM GERAL 2022'!$C$5:$C$4998=DADOS!$A18)*('ORDEM GERAL 2022'!$A$5:$A$4998&gt;0)*('ORDEM GERAL 2022'!$W$5:$W$4998)))</f>
        <v/>
      </c>
      <c r="C18" s="57" t="str">
        <f>IF(SUMPRODUCT((TEXT('ORDEM GERAL 2022'!$B$5:$B$4998,"mmm")=DADOS!C$2)*('ORDEM GERAL 2022'!$C$5:$C$4998=DADOS!$A18)*('ORDEM GERAL 2022'!$A$5:$A$4998&gt;0)*('ORDEM GERAL 2022'!$W$5:$W$4998))=0,"",SUMPRODUCT((TEXT('ORDEM GERAL 2022'!$B$5:$B$4998,"mmm")=DADOS!C$2)*('ORDEM GERAL 2022'!$C$5:$C$4998=DADOS!$A18)*('ORDEM GERAL 2022'!$A$5:$A$4998&gt;0)*('ORDEM GERAL 2022'!$W$5:$W$4998)))</f>
        <v/>
      </c>
      <c r="D18" s="57" t="str">
        <f>IF(SUMPRODUCT((TEXT('ORDEM GERAL 2022'!$B$5:$B$4998,"mmm")=DADOS!D$2)*('ORDEM GERAL 2022'!$C$5:$C$4998=DADOS!$A18)*('ORDEM GERAL 2022'!$A$5:$A$4998&gt;0)*('ORDEM GERAL 2022'!$W$5:$W$4998))=0,"",SUMPRODUCT((TEXT('ORDEM GERAL 2022'!$B$5:$B$4998,"mmm")=DADOS!D$2)*('ORDEM GERAL 2022'!$C$5:$C$4998=DADOS!$A18)*('ORDEM GERAL 2022'!$A$5:$A$4998&gt;0)*('ORDEM GERAL 2022'!$W$5:$W$4998)))</f>
        <v/>
      </c>
      <c r="E18" s="57" t="str">
        <f>IF(SUMPRODUCT((TEXT('ORDEM GERAL 2022'!$B$5:$B$4998,"mmm")=DADOS!E$2)*('ORDEM GERAL 2022'!$C$5:$C$4998=DADOS!$A18)*('ORDEM GERAL 2022'!$A$5:$A$4998&gt;0)*('ORDEM GERAL 2022'!$W$5:$W$4998))=0,"",SUMPRODUCT((TEXT('ORDEM GERAL 2022'!$B$5:$B$4998,"mmm")=DADOS!E$2)*('ORDEM GERAL 2022'!$C$5:$C$4998=DADOS!$A18)*('ORDEM GERAL 2022'!$A$5:$A$4998&gt;0)*('ORDEM GERAL 2022'!$W$5:$W$4998)))</f>
        <v/>
      </c>
      <c r="F18" s="57" t="str">
        <f>IF(SUMPRODUCT((TEXT('ORDEM GERAL 2022'!$B$5:$B$4998,"mmm")=DADOS!F$2)*('ORDEM GERAL 2022'!$C$5:$C$4998=DADOS!$A18)*('ORDEM GERAL 2022'!$A$5:$A$4998&gt;0)*('ORDEM GERAL 2022'!$W$5:$W$4998))=0,"",SUMPRODUCT((TEXT('ORDEM GERAL 2022'!$B$5:$B$4998,"mmm")=DADOS!F$2)*('ORDEM GERAL 2022'!$C$5:$C$4998=DADOS!$A18)*('ORDEM GERAL 2022'!$A$5:$A$4998&gt;0)*('ORDEM GERAL 2022'!$W$5:$W$4998)))</f>
        <v/>
      </c>
      <c r="G18" s="57" t="str">
        <f>IF(SUMPRODUCT((TEXT('ORDEM GERAL 2022'!$B$5:$B$4998,"mmm")=DADOS!G$2)*('ORDEM GERAL 2022'!$C$5:$C$4998=DADOS!$A18)*('ORDEM GERAL 2022'!$A$5:$A$4998&gt;0)*('ORDEM GERAL 2022'!$W$5:$W$4998))=0,"",SUMPRODUCT((TEXT('ORDEM GERAL 2022'!$B$5:$B$4998,"mmm")=DADOS!G$2)*('ORDEM GERAL 2022'!$C$5:$C$4998=DADOS!$A18)*('ORDEM GERAL 2022'!$A$5:$A$4998&gt;0)*('ORDEM GERAL 2022'!$W$5:$W$4998)))</f>
        <v/>
      </c>
      <c r="H18" s="57" t="str">
        <f>IF(SUMPRODUCT((TEXT('ORDEM GERAL 2022'!$B$5:$B$4998,"mmm")=DADOS!H$2)*('ORDEM GERAL 2022'!$C$5:$C$4998=DADOS!$A18)*('ORDEM GERAL 2022'!$A$5:$A$4998&gt;0)*('ORDEM GERAL 2022'!$W$5:$W$4998))=0,"",SUMPRODUCT((TEXT('ORDEM GERAL 2022'!$B$5:$B$4998,"mmm")=DADOS!H$2)*('ORDEM GERAL 2022'!$C$5:$C$4998=DADOS!$A18)*('ORDEM GERAL 2022'!$A$5:$A$4998&gt;0)*('ORDEM GERAL 2022'!$W$5:$W$4998)))</f>
        <v/>
      </c>
      <c r="I18" s="57" t="str">
        <f>IF(SUMPRODUCT((TEXT('ORDEM GERAL 2022'!$B$5:$B$4998,"mmm")=DADOS!I$2)*('ORDEM GERAL 2022'!$C$5:$C$4998=DADOS!$A18)*('ORDEM GERAL 2022'!$A$5:$A$4998&gt;0)*('ORDEM GERAL 2022'!$W$5:$W$4998))=0,"",SUMPRODUCT((TEXT('ORDEM GERAL 2022'!$B$5:$B$4998,"mmm")=DADOS!I$2)*('ORDEM GERAL 2022'!$C$5:$C$4998=DADOS!$A18)*('ORDEM GERAL 2022'!$A$5:$A$4998&gt;0)*('ORDEM GERAL 2022'!$W$5:$W$4998)))</f>
        <v/>
      </c>
      <c r="J18" s="57" t="str">
        <f>IF(SUMPRODUCT((TEXT('ORDEM GERAL 2022'!$B$5:$B$4998,"mmm")=DADOS!J$2)*('ORDEM GERAL 2022'!$C$5:$C$4998=DADOS!$A18)*('ORDEM GERAL 2022'!$A$5:$A$4998&gt;0)*('ORDEM GERAL 2022'!$W$5:$W$4998))=0,"",SUMPRODUCT((TEXT('ORDEM GERAL 2022'!$B$5:$B$4998,"mmm")=DADOS!J$2)*('ORDEM GERAL 2022'!$C$5:$C$4998=DADOS!$A18)*('ORDEM GERAL 2022'!$A$5:$A$4998&gt;0)*('ORDEM GERAL 2022'!$W$5:$W$4998)))</f>
        <v/>
      </c>
      <c r="K18" s="57" t="str">
        <f>IF(SUMPRODUCT((TEXT('ORDEM GERAL 2022'!$B$5:$B$4998,"mmm")=DADOS!K$2)*('ORDEM GERAL 2022'!$C$5:$C$4998=DADOS!$A18)*('ORDEM GERAL 2022'!$A$5:$A$4998&gt;0)*('ORDEM GERAL 2022'!$W$5:$W$4998))=0,"",SUMPRODUCT((TEXT('ORDEM GERAL 2022'!$B$5:$B$4998,"mmm")=DADOS!K$2)*('ORDEM GERAL 2022'!$C$5:$C$4998=DADOS!$A18)*('ORDEM GERAL 2022'!$A$5:$A$4998&gt;0)*('ORDEM GERAL 2022'!$W$5:$W$4998)))</f>
        <v/>
      </c>
      <c r="L18" s="57" t="str">
        <f>IF(SUMPRODUCT((TEXT('ORDEM GERAL 2022'!$B$5:$B$4998,"mmm")=DADOS!L$2)*('ORDEM GERAL 2022'!$C$5:$C$4998=DADOS!$A18)*('ORDEM GERAL 2022'!$A$5:$A$4998&gt;0)*('ORDEM GERAL 2022'!$W$5:$W$4998))=0,"",SUMPRODUCT((TEXT('ORDEM GERAL 2022'!$B$5:$B$4998,"mmm")=DADOS!L$2)*('ORDEM GERAL 2022'!$C$5:$C$4998=DADOS!$A18)*('ORDEM GERAL 2022'!$A$5:$A$4998&gt;0)*('ORDEM GERAL 2022'!$W$5:$W$4998)))</f>
        <v/>
      </c>
      <c r="M18" s="57" t="str">
        <f>IF(SUMPRODUCT((TEXT('ORDEM GERAL 2022'!$B$5:$B$4998,"mmm")=DADOS!M$2)*('ORDEM GERAL 2022'!$C$5:$C$4998=DADOS!$A18)*('ORDEM GERAL 2022'!$A$5:$A$4998&gt;0)*('ORDEM GERAL 2022'!$W$5:$W$4998))=0,"",SUMPRODUCT((TEXT('ORDEM GERAL 2022'!$B$5:$B$4998,"mmm")=DADOS!M$2)*('ORDEM GERAL 2022'!$C$5:$C$4998=DADOS!$A18)*('ORDEM GERAL 2022'!$A$5:$A$4998&gt;0)*('ORDEM GERAL 2022'!$W$5:$W$4998)))</f>
        <v/>
      </c>
      <c r="N18" s="57" t="str">
        <f t="shared" si="0"/>
        <v/>
      </c>
      <c r="O18" s="66" t="str">
        <f>IF(COUNTIFS('ORDEM GERAL 2022'!$C:$C,DADOS!$A18,'ORDEM GERAL 2022'!$AJ:$AJ,"CONSERTO")=0,"",(COUNTIFS('ORDEM GERAL 2022'!$C:$C,DADOS!$A18,'ORDEM GERAL 2022'!$AJ:$AJ,"CONSERTO")))</f>
        <v/>
      </c>
      <c r="P18" s="66" t="str">
        <f>IF(COUNTIFS('ORDEM GERAL 2022'!$C:$C,DADOS!$A18,'ORDEM GERAL 2022'!$AJ:$AJ,"QUEBRA")=0,"",COUNTIFS('ORDEM GERAL 2022'!$C:$C,DADOS!$A18,'ORDEM GERAL 2022'!$AJ:$AJ,"QUEBRA"))</f>
        <v/>
      </c>
      <c r="Q18" s="66" t="str">
        <f>IF(COUNTIFS('ORDEM GERAL 2022'!$C:$C,DADOS!$A18,'ORDEM GERAL 2022'!$AJ:$AJ,"TROCA")=0,"",COUNTIFS('ORDEM GERAL 2022'!$C:$C,DADOS!$A18,'ORDEM GERAL 2022'!$AJ:$AJ,"TROCA"))</f>
        <v/>
      </c>
      <c r="R18" s="66" t="str">
        <f>IF(COUNTIFS('ORDEM GERAL 2022'!$C:$C,DADOS!$A18,'ORDEM GERAL 2022'!A:A,"&gt;0")=0,"",COUNTIFS('ORDEM GERAL 2022'!$C:$C,DADOS!$A18,'ORDEM GERAL 2022'!A:A,"&gt;0"))</f>
        <v/>
      </c>
      <c r="S18" s="194" t="str">
        <f t="shared" si="4"/>
        <v/>
      </c>
      <c r="T18" s="196" t="str">
        <f t="shared" si="5"/>
        <v/>
      </c>
      <c r="U18" s="67" t="str">
        <f t="shared" si="3"/>
        <v/>
      </c>
      <c r="V18" s="10"/>
      <c r="W18" s="208" t="s">
        <v>132</v>
      </c>
      <c r="X18" s="207">
        <f>SUMPRODUCT((MONTH('ORDEM GERAL 2022'!$B$5:$B$4998)='ORDEM GERAL 2022'!$AT$5)*('ORDEM GERAL 2022'!$W$5:$W$4998)*('ORDEM GERAL 2022'!$G$5:$G$4998='ORDEM GERAL 2022'!$AQ$5)*('ORDEM GERAL 2022'!$C$5:$C$4998='ORDEM GERAL 2022'!AM20))</f>
        <v>0</v>
      </c>
      <c r="Y18" s="207">
        <f>SUMPRODUCT((MONTH('ORDEM GERAL 2022'!$B$5:$B$4998)='ORDEM GERAL 2022'!$AT$6)*('ORDEM GERAL 2022'!$W$5:$W$4998)*('ORDEM GERAL 2022'!$G$5:$G$4998='ORDEM GERAL 2022'!$AQ$5)*('ORDEM GERAL 2022'!$C$5:$C$4998='ORDEM GERAL 2022'!AM20))</f>
        <v>0</v>
      </c>
      <c r="Z18" s="207">
        <f>SUMPRODUCT((MONTH('ORDEM GERAL 2022'!$B$5:$B$4998)='ORDEM GERAL 2022'!$AT$7)*('ORDEM GERAL 2022'!$W$5:$W$4998)*('ORDEM GERAL 2022'!$G$5:$G$4998='ORDEM GERAL 2022'!$AQ$5)*('ORDEM GERAL 2022'!$C$5:$C$4998='ORDEM GERAL 2022'!AM20))</f>
        <v>0</v>
      </c>
      <c r="AA18" s="207">
        <f>SUMPRODUCT((MONTH('ORDEM GERAL 2022'!$B$5:$B$4998)='ORDEM GERAL 2022'!$AT$8)*('ORDEM GERAL 2022'!$W$5:$W$4998)*('ORDEM GERAL 2022'!$G$5:$G$4998='ORDEM GERAL 2022'!$AQ$5)*('ORDEM GERAL 2022'!$C$5:$C$4998='ORDEM GERAL 2022'!AM20))</f>
        <v>0</v>
      </c>
      <c r="AB18" s="207">
        <f>SUMPRODUCT((MONTH('ORDEM GERAL 2022'!$B$5:$B$4998)='ORDEM GERAL 2022'!$AT$9)*('ORDEM GERAL 2022'!$W$5:$W$4998)*('ORDEM GERAL 2022'!$G$5:$G$4998='ORDEM GERAL 2022'!$AQ$5)*('ORDEM GERAL 2022'!$C$5:$C$4998='ORDEM GERAL 2022'!AM20))</f>
        <v>0</v>
      </c>
      <c r="AC18" s="207">
        <f>SUMPRODUCT((MONTH('ORDEM GERAL 2022'!$B$5:$B$4998)='ORDEM GERAL 2022'!$AT$10)*('ORDEM GERAL 2022'!$W$5:$W$4998)*('ORDEM GERAL 2022'!$G$5:$G$4998='ORDEM GERAL 2022'!$AQ$5)*('ORDEM GERAL 2022'!$C$5:$C$4998='ORDEM GERAL 2022'!AM20))</f>
        <v>0</v>
      </c>
      <c r="AD18" s="207">
        <f>SUMPRODUCT((MONTH('ORDEM GERAL 2022'!$B$5:$B$4998)='ORDEM GERAL 2022'!$AT$11)*('ORDEM GERAL 2022'!$W$5:$W$4998)*('ORDEM GERAL 2022'!$G$5:$G$4998='ORDEM GERAL 2022'!$AQ$5)*('ORDEM GERAL 2022'!$C$5:$C$4998='ORDEM GERAL 2022'!AM20))</f>
        <v>0</v>
      </c>
      <c r="AE18" s="204">
        <f>SUMPRODUCT((MONTH('ORDEM GERAL 2022'!$B$5:$B$4998)='ORDEM GERAL 2022'!$AT$12)*('ORDEM GERAL 2022'!$W$5:$W$4998)*('ORDEM GERAL 2022'!$G$5:$G$4998='ORDEM GERAL 2022'!$AQ$5)*('ORDEM GERAL 2022'!$C$5:$C$4998='ORDEM GERAL 2022'!AM20))</f>
        <v>0</v>
      </c>
      <c r="AF18" s="204">
        <f>SUMPRODUCT((MONTH('ORDEM GERAL 2022'!$B$5:$B$4998)='ORDEM GERAL 2022'!$AT$13)*('ORDEM GERAL 2022'!$W$5:$W$4998)*('ORDEM GERAL 2022'!$G$5:$G$4998='ORDEM GERAL 2022'!$AQ$5)*('ORDEM GERAL 2022'!$C$5:$C$4998='ORDEM GERAL 2022'!AM20))</f>
        <v>0</v>
      </c>
      <c r="AG18" s="204">
        <f>SUMPRODUCT((MONTH('ORDEM GERAL 2022'!$B$5:$B$4998)='ORDEM GERAL 2022'!$AT$14)*('ORDEM GERAL 2022'!$W$5:$W$4998)*('ORDEM GERAL 2022'!$G$5:$G$4998='ORDEM GERAL 2022'!$AQ$5)*('ORDEM GERAL 2022'!$C$5:$C$4998='ORDEM GERAL 2022'!AM20))</f>
        <v>0</v>
      </c>
      <c r="AH18" s="204">
        <f>SUMPRODUCT((MONTH('ORDEM GERAL 2022'!$B$5:$B$4998)='ORDEM GERAL 2022'!$AT$15)*('ORDEM GERAL 2022'!$W$5:$W$4998)*('ORDEM GERAL 2022'!$G$5:$G$4998='ORDEM GERAL 2022'!$AQ$5)*('ORDEM GERAL 2022'!$C$5:$C$4998='ORDEM GERAL 2022'!AM20))</f>
        <v>0</v>
      </c>
      <c r="AI18" s="204">
        <f>SUMPRODUCT((MONTH('ORDEM GERAL 2022'!$B$5:$B$4998)='ORDEM GERAL 2022'!$AT$16)*('ORDEM GERAL 2022'!$W$5:$W$4998)*('ORDEM GERAL 2022'!$G$5:$G$4998='ORDEM GERAL 2022'!$AQ$5)*('ORDEM GERAL 2022'!$C$5:$C$4998='ORDEM GERAL 2022'!AM20))</f>
        <v>0</v>
      </c>
      <c r="AJ18" s="204">
        <f>SUM(Table_17[[#This Row],[Coluna1]:[Column13]])</f>
        <v>0</v>
      </c>
      <c r="AK18" s="202"/>
      <c r="AL18" s="66"/>
      <c r="AM18" s="66"/>
      <c r="AN18" s="66"/>
      <c r="AO18" s="69"/>
      <c r="AP18" s="69"/>
      <c r="AQ18" s="68"/>
      <c r="AR18" s="208" t="s">
        <v>132</v>
      </c>
      <c r="AS18" s="207">
        <f>SUMPRODUCT((MONTH('ORDEM GERAL 2022'!$B$5:$B$4998)='ORDEM GERAL 2022'!$AT$5)*('ORDEM GERAL 2022'!$W$5:$W$4998)*('ORDEM GERAL 2022'!$G$5:$G$4998='ORDEM GERAL 2022'!$AQ$6)*('ORDEM GERAL 2022'!$C$5:$C$4998='ORDEM GERAL 2022'!AM20))</f>
        <v>0</v>
      </c>
      <c r="AT18" s="207">
        <f>SUMPRODUCT((MONTH('ORDEM GERAL 2022'!$B$5:$B$4998)='ORDEM GERAL 2022'!$AT$6)*('ORDEM GERAL 2022'!$W$5:$W$4998)*('ORDEM GERAL 2022'!$G$5:$G$4998='ORDEM GERAL 2022'!$AQ$6)*('ORDEM GERAL 2022'!$C$5:$C$4998='ORDEM GERAL 2022'!AM20))</f>
        <v>0</v>
      </c>
      <c r="AU18" s="204">
        <f>SUMPRODUCT((MONTH('ORDEM GERAL 2022'!$B$5:$B$4998)='ORDEM GERAL 2022'!$AT$7)*('ORDEM GERAL 2022'!$W$5:$W$4998)*('ORDEM GERAL 2022'!$G$5:$G$4998='ORDEM GERAL 2022'!$AQ$6)*('ORDEM GERAL 2022'!$C$5:$C$4998='ORDEM GERAL 2022'!AM20))</f>
        <v>0</v>
      </c>
      <c r="AV18" s="207">
        <f>SUMPRODUCT((MONTH('ORDEM GERAL 2022'!$B$5:$B$4998)='ORDEM GERAL 2022'!$AT$8)*('ORDEM GERAL 2022'!$W$5:$W$4998)*('ORDEM GERAL 2022'!$G$5:$G$4998='ORDEM GERAL 2022'!$AQ$6)*('ORDEM GERAL 2022'!$C$5:$C$4998='ORDEM GERAL 2022'!AM20))</f>
        <v>0</v>
      </c>
      <c r="AW18" s="204">
        <f>SUMPRODUCT((MONTH('ORDEM GERAL 2022'!$B$5:$B$4998)='ORDEM GERAL 2022'!$AT$9)*('ORDEM GERAL 2022'!$W$5:$W$4998)*('ORDEM GERAL 2022'!$G$5:$G$4998='ORDEM GERAL 2022'!$AQ$6)*('ORDEM GERAL 2022'!$C$5:$C$4998='ORDEM GERAL 2022'!AM20))</f>
        <v>0</v>
      </c>
      <c r="AX18" s="204">
        <f>SUMPRODUCT((MONTH('ORDEM GERAL 2022'!$B$5:$B$4998)='ORDEM GERAL 2022'!$AT$10)*('ORDEM GERAL 2022'!$W$5:$W$4998)*('ORDEM GERAL 2022'!$G$5:$G$4998='ORDEM GERAL 2022'!$AQ$6)*('ORDEM GERAL 2022'!$C$5:$C$4998='ORDEM GERAL 2022'!AM20))</f>
        <v>0</v>
      </c>
      <c r="AY18" s="204">
        <f>SUMPRODUCT((MONTH('ORDEM GERAL 2022'!$B$5:$B$4998)='ORDEM GERAL 2022'!$AT$11)*('ORDEM GERAL 2022'!$W$5:$W$4998)*('ORDEM GERAL 2022'!$G$5:$G$4998='ORDEM GERAL 2022'!$AQ$6)*('ORDEM GERAL 2022'!$C$5:$C$4998='ORDEM GERAL 2022'!AM20))</f>
        <v>0</v>
      </c>
      <c r="AZ18" s="204">
        <f>SUMPRODUCT((MONTH('ORDEM GERAL 2022'!$B$5:$B$4998)='ORDEM GERAL 2022'!$AT$12)*('ORDEM GERAL 2022'!$W$5:$W$4998)*('ORDEM GERAL 2022'!$G$5:$G$4998='ORDEM GERAL 2022'!$AQ$6)*('ORDEM GERAL 2022'!$C$5:$C$4998='ORDEM GERAL 2022'!AM20))</f>
        <v>0</v>
      </c>
      <c r="BA18" s="204">
        <f>SUMPRODUCT((MONTH('ORDEM GERAL 2022'!$B$5:$B$4998)='ORDEM GERAL 2022'!$AT$13)*('ORDEM GERAL 2022'!$W$5:$W$4998)*('ORDEM GERAL 2022'!$G$5:$G$4998='ORDEM GERAL 2022'!$AQ$6)*('ORDEM GERAL 2022'!$C$5:$C$4998='ORDEM GERAL 2022'!AM20))</f>
        <v>0</v>
      </c>
      <c r="BB18" s="207">
        <f>SUMPRODUCT((MONTH('ORDEM GERAL 2022'!$B$5:$B$4998)='ORDEM GERAL 2022'!$AT$14)*('ORDEM GERAL 2022'!$W$5:$W$4998)*('ORDEM GERAL 2022'!$G$5:$G$4998='ORDEM GERAL 2022'!$AQ$6)*('ORDEM GERAL 2022'!$C$5:$C$4998='ORDEM GERAL 2022'!AM20))</f>
        <v>0</v>
      </c>
      <c r="BC18" s="204">
        <f>SUMPRODUCT((MONTH('ORDEM GERAL 2022'!$B$5:$B$4998)='ORDEM GERAL 2022'!$AT$15)*('ORDEM GERAL 2022'!$W$5:$W$4998)*('ORDEM GERAL 2022'!$G$5:$G$4998='ORDEM GERAL 2022'!$AQ$6)*('ORDEM GERAL 2022'!$C$5:$C$4998='ORDEM GERAL 2022'!AM20))</f>
        <v>0</v>
      </c>
      <c r="BD18" s="204">
        <f>SUMPRODUCT((MONTH('ORDEM GERAL 2022'!$B$5:$B$4998)='ORDEM GERAL 2022'!$AT$16)*('ORDEM GERAL 2022'!$W$5:$W$4998)*('ORDEM GERAL 2022'!$G$5:$G$4998='ORDEM GERAL 2022'!$AQ$6)*('ORDEM GERAL 2022'!$C$5:$C$4998='ORDEM GERAL 2022'!AM20))</f>
        <v>0</v>
      </c>
      <c r="BE18" s="204">
        <f>SUM(Table_17[[#This Row],[Column21]:[Column32]])</f>
        <v>0</v>
      </c>
      <c r="BF18" s="202"/>
      <c r="BG18" s="66"/>
      <c r="BH18" s="66"/>
      <c r="BI18" s="66"/>
      <c r="BJ18" s="68"/>
      <c r="BK18" s="208" t="s">
        <v>132</v>
      </c>
      <c r="BL18" s="204">
        <f>SUMPRODUCT((MONTH('ORDEM GERAL 2022'!$B$5:$B$4998)='ORDEM GERAL 2022'!$AT$5)*('ORDEM GERAL 2022'!$W$5:$W$4998)*('ORDEM GERAL 2022'!$G$5:$G$4998='ORDEM GERAL 2022'!$AQ$8)*('ORDEM GERAL 2022'!$C$5:$C$4998='ORDEM GERAL 2022'!AM20))</f>
        <v>0</v>
      </c>
      <c r="BM18" s="204">
        <f>SUMPRODUCT((MONTH('ORDEM GERAL 2022'!$B$5:$B$4998)='ORDEM GERAL 2022'!$AT$6)*('ORDEM GERAL 2022'!$W$5:$W$4998)*('ORDEM GERAL 2022'!$G$5:$G$4998='ORDEM GERAL 2022'!$AQ$8)*('ORDEM GERAL 2022'!$C$5:$C$4998='ORDEM GERAL 2022'!AM20))</f>
        <v>0</v>
      </c>
      <c r="BN18" s="204">
        <f>SUMPRODUCT((MONTH('ORDEM GERAL 2022'!$B$5:$B$4998)='ORDEM GERAL 2022'!$AT$7)*('ORDEM GERAL 2022'!$W$5:$W$4998)*('ORDEM GERAL 2022'!$G$5:$G$4998='ORDEM GERAL 2022'!$AQ$8)*('ORDEM GERAL 2022'!$C$5:$C$4998='ORDEM GERAL 2022'!AM20))</f>
        <v>0</v>
      </c>
      <c r="BO18" s="204">
        <f>SUMPRODUCT((MONTH('ORDEM GERAL 2022'!$B$5:$B$4998)='ORDEM GERAL 2022'!$AT$8)*('ORDEM GERAL 2022'!$W$5:$W$4998)*('ORDEM GERAL 2022'!$G$5:$G$4998='ORDEM GERAL 2022'!$AQ$8)*('ORDEM GERAL 2022'!$C$5:$C$4998='ORDEM GERAL 2022'!AM20))</f>
        <v>0</v>
      </c>
      <c r="BP18" s="204">
        <f>SUMPRODUCT((MONTH('ORDEM GERAL 2022'!$B$5:$B$4998)='ORDEM GERAL 2022'!$AT$9)*('ORDEM GERAL 2022'!$W$5:$W$4998)*('ORDEM GERAL 2022'!$G$5:$G$4998='ORDEM GERAL 2022'!$AQ$8)*('ORDEM GERAL 2022'!$C$5:$C$4998='ORDEM GERAL 2022'!AM20))</f>
        <v>0</v>
      </c>
      <c r="BQ18" s="204">
        <f>SUMPRODUCT((MONTH('ORDEM GERAL 2022'!$B$5:$B$4998)='ORDEM GERAL 2022'!$AT$10)*('ORDEM GERAL 2022'!$W$5:$W$4998)*('ORDEM GERAL 2022'!$G$5:$G$4998='ORDEM GERAL 2022'!$AQ$8)*('ORDEM GERAL 2022'!$C$5:$C$4998='ORDEM GERAL 2022'!AM20))</f>
        <v>0</v>
      </c>
      <c r="BR18" s="204">
        <f>SUMPRODUCT((MONTH('ORDEM GERAL 2022'!$B$5:$B$4998)='ORDEM GERAL 2022'!$AT$11)*('ORDEM GERAL 2022'!$W$5:$W$4998)*('ORDEM GERAL 2022'!$G$5:$G$4998='ORDEM GERAL 2022'!$AQ$8)*('ORDEM GERAL 2022'!$C$5:$C$4998='ORDEM GERAL 2022'!AM20))</f>
        <v>0</v>
      </c>
      <c r="BS18" s="204">
        <f>SUMPRODUCT((MONTH('ORDEM GERAL 2022'!$B$5:$B$4998)='ORDEM GERAL 2022'!$AT$12)*('ORDEM GERAL 2022'!$W$5:$W$4998)*('ORDEM GERAL 2022'!$G$5:$G$4998='ORDEM GERAL 2022'!$AQ$8)*('ORDEM GERAL 2022'!$C$5:$C$4998='ORDEM GERAL 2022'!AM20))</f>
        <v>0</v>
      </c>
      <c r="BT18" s="204">
        <f>SUMPRODUCT((MONTH('ORDEM GERAL 2022'!$B$5:$B$4998)='ORDEM GERAL 2022'!$AT$13)*('ORDEM GERAL 2022'!$W$5:$W$4998)*('ORDEM GERAL 2022'!$G$5:$G$4998='ORDEM GERAL 2022'!$AQ$8)*('ORDEM GERAL 2022'!$C$5:$C$4998='ORDEM GERAL 2022'!AM20))</f>
        <v>0</v>
      </c>
      <c r="BU18" s="204">
        <f>SUMPRODUCT((MONTH('ORDEM GERAL 2022'!$B$5:$B$4998)='ORDEM GERAL 2022'!$AT$14)*('ORDEM GERAL 2022'!$W$5:$W$4998)*('ORDEM GERAL 2022'!$G$5:$G$4998='ORDEM GERAL 2022'!$AQ$8)*('ORDEM GERAL 2022'!$C$5:$C$4998='ORDEM GERAL 2022'!AM20))</f>
        <v>0</v>
      </c>
      <c r="BV18" s="204">
        <f>SUMPRODUCT((MONTH('ORDEM GERAL 2022'!$B$5:$B$4998)='ORDEM GERAL 2022'!$AT$15)*('ORDEM GERAL 2022'!$W$5:$W$4998)*('ORDEM GERAL 2022'!$G$5:$G$4998='ORDEM GERAL 2022'!$AQ$8)*('ORDEM GERAL 2022'!$C$5:$C$4998='ORDEM GERAL 2022'!AM20))</f>
        <v>0</v>
      </c>
      <c r="BW18" s="204">
        <f>SUMPRODUCT((MONTH('ORDEM GERAL 2022'!$B$5:$B$4998)='ORDEM GERAL 2022'!$AT$16)*('ORDEM GERAL 2022'!$W$5:$W$4998)*('ORDEM GERAL 2022'!$G$5:$G$4998='ORDEM GERAL 2022'!$AQ$8)*('ORDEM GERAL 2022'!$C$5:$C$4998='ORDEM GERAL 2022'!AM20))</f>
        <v>0</v>
      </c>
      <c r="BX18" s="87">
        <f>SUM(Table_17[[#This Row],[Column40]:[Column51]])</f>
        <v>0</v>
      </c>
      <c r="BY18" s="66"/>
      <c r="BZ18" s="66"/>
      <c r="CA18" s="69"/>
      <c r="CB18" s="70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</row>
    <row r="19" spans="1:94" ht="15.75" thickBot="1">
      <c r="A19" s="71" t="s">
        <v>134</v>
      </c>
      <c r="B19" s="57" t="str">
        <f>IF(SUMPRODUCT((TEXT('ORDEM GERAL 2022'!$B$5:$B$4998,"mmm")=DADOS!B$2)*('ORDEM GERAL 2022'!$C$5:$C$4998=DADOS!$A19)*('ORDEM GERAL 2022'!$A$5:$A$4998&gt;0)*('ORDEM GERAL 2022'!$W$5:$W$4998))=0,"",SUMPRODUCT((TEXT('ORDEM GERAL 2022'!$B$5:$B$4998,"mmm")=DADOS!B$2)*('ORDEM GERAL 2022'!$C$5:$C$4998=DADOS!$A19)*('ORDEM GERAL 2022'!$A$5:$A$4998&gt;0)*('ORDEM GERAL 2022'!$W$5:$W$4998)))</f>
        <v/>
      </c>
      <c r="C19" s="57" t="str">
        <f>IF(SUMPRODUCT((TEXT('ORDEM GERAL 2022'!$B$5:$B$4998,"mmm")=DADOS!C$2)*('ORDEM GERAL 2022'!$C$5:$C$4998=DADOS!$A19)*('ORDEM GERAL 2022'!$A$5:$A$4998&gt;0)*('ORDEM GERAL 2022'!$W$5:$W$4998))=0,"",SUMPRODUCT((TEXT('ORDEM GERAL 2022'!$B$5:$B$4998,"mmm")=DADOS!C$2)*('ORDEM GERAL 2022'!$C$5:$C$4998=DADOS!$A19)*('ORDEM GERAL 2022'!$A$5:$A$4998&gt;0)*('ORDEM GERAL 2022'!$W$5:$W$4998)))</f>
        <v/>
      </c>
      <c r="D19" s="57" t="str">
        <f>IF(SUMPRODUCT((TEXT('ORDEM GERAL 2022'!$B$5:$B$4998,"mmm")=DADOS!D$2)*('ORDEM GERAL 2022'!$C$5:$C$4998=DADOS!$A19)*('ORDEM GERAL 2022'!$A$5:$A$4998&gt;0)*('ORDEM GERAL 2022'!$W$5:$W$4998))=0,"",SUMPRODUCT((TEXT('ORDEM GERAL 2022'!$B$5:$B$4998,"mmm")=DADOS!D$2)*('ORDEM GERAL 2022'!$C$5:$C$4998=DADOS!$A19)*('ORDEM GERAL 2022'!$A$5:$A$4998&gt;0)*('ORDEM GERAL 2022'!$W$5:$W$4998)))</f>
        <v/>
      </c>
      <c r="E19" s="57" t="str">
        <f>IF(SUMPRODUCT((TEXT('ORDEM GERAL 2022'!$B$5:$B$4998,"mmm")=DADOS!E$2)*('ORDEM GERAL 2022'!$C$5:$C$4998=DADOS!$A19)*('ORDEM GERAL 2022'!$A$5:$A$4998&gt;0)*('ORDEM GERAL 2022'!$W$5:$W$4998))=0,"",SUMPRODUCT((TEXT('ORDEM GERAL 2022'!$B$5:$B$4998,"mmm")=DADOS!E$2)*('ORDEM GERAL 2022'!$C$5:$C$4998=DADOS!$A19)*('ORDEM GERAL 2022'!$A$5:$A$4998&gt;0)*('ORDEM GERAL 2022'!$W$5:$W$4998)))</f>
        <v/>
      </c>
      <c r="F19" s="57" t="str">
        <f>IF(SUMPRODUCT((TEXT('ORDEM GERAL 2022'!$B$5:$B$4998,"mmm")=DADOS!F$2)*('ORDEM GERAL 2022'!$C$5:$C$4998=DADOS!$A19)*('ORDEM GERAL 2022'!$A$5:$A$4998&gt;0)*('ORDEM GERAL 2022'!$W$5:$W$4998))=0,"",SUMPRODUCT((TEXT('ORDEM GERAL 2022'!$B$5:$B$4998,"mmm")=DADOS!F$2)*('ORDEM GERAL 2022'!$C$5:$C$4998=DADOS!$A19)*('ORDEM GERAL 2022'!$A$5:$A$4998&gt;0)*('ORDEM GERAL 2022'!$W$5:$W$4998)))</f>
        <v/>
      </c>
      <c r="G19" s="57" t="str">
        <f>IF(SUMPRODUCT((TEXT('ORDEM GERAL 2022'!$B$5:$B$4998,"mmm")=DADOS!G$2)*('ORDEM GERAL 2022'!$C$5:$C$4998=DADOS!$A19)*('ORDEM GERAL 2022'!$A$5:$A$4998&gt;0)*('ORDEM GERAL 2022'!$W$5:$W$4998))=0,"",SUMPRODUCT((TEXT('ORDEM GERAL 2022'!$B$5:$B$4998,"mmm")=DADOS!G$2)*('ORDEM GERAL 2022'!$C$5:$C$4998=DADOS!$A19)*('ORDEM GERAL 2022'!$A$5:$A$4998&gt;0)*('ORDEM GERAL 2022'!$W$5:$W$4998)))</f>
        <v/>
      </c>
      <c r="H19" s="57" t="str">
        <f>IF(SUMPRODUCT((TEXT('ORDEM GERAL 2022'!$B$5:$B$4998,"mmm")=DADOS!H$2)*('ORDEM GERAL 2022'!$C$5:$C$4998=DADOS!$A19)*('ORDEM GERAL 2022'!$A$5:$A$4998&gt;0)*('ORDEM GERAL 2022'!$W$5:$W$4998))=0,"",SUMPRODUCT((TEXT('ORDEM GERAL 2022'!$B$5:$B$4998,"mmm")=DADOS!H$2)*('ORDEM GERAL 2022'!$C$5:$C$4998=DADOS!$A19)*('ORDEM GERAL 2022'!$A$5:$A$4998&gt;0)*('ORDEM GERAL 2022'!$W$5:$W$4998)))</f>
        <v/>
      </c>
      <c r="I19" s="57" t="str">
        <f>IF(SUMPRODUCT((TEXT('ORDEM GERAL 2022'!$B$5:$B$4998,"mmm")=DADOS!I$2)*('ORDEM GERAL 2022'!$C$5:$C$4998=DADOS!$A19)*('ORDEM GERAL 2022'!$A$5:$A$4998&gt;0)*('ORDEM GERAL 2022'!$W$5:$W$4998))=0,"",SUMPRODUCT((TEXT('ORDEM GERAL 2022'!$B$5:$B$4998,"mmm")=DADOS!I$2)*('ORDEM GERAL 2022'!$C$5:$C$4998=DADOS!$A19)*('ORDEM GERAL 2022'!$A$5:$A$4998&gt;0)*('ORDEM GERAL 2022'!$W$5:$W$4998)))</f>
        <v/>
      </c>
      <c r="J19" s="57" t="str">
        <f>IF(SUMPRODUCT((TEXT('ORDEM GERAL 2022'!$B$5:$B$4998,"mmm")=DADOS!J$2)*('ORDEM GERAL 2022'!$C$5:$C$4998=DADOS!$A19)*('ORDEM GERAL 2022'!$A$5:$A$4998&gt;0)*('ORDEM GERAL 2022'!$W$5:$W$4998))=0,"",SUMPRODUCT((TEXT('ORDEM GERAL 2022'!$B$5:$B$4998,"mmm")=DADOS!J$2)*('ORDEM GERAL 2022'!$C$5:$C$4998=DADOS!$A19)*('ORDEM GERAL 2022'!$A$5:$A$4998&gt;0)*('ORDEM GERAL 2022'!$W$5:$W$4998)))</f>
        <v/>
      </c>
      <c r="K19" s="57">
        <f>IF(SUMPRODUCT((TEXT('ORDEM GERAL 2022'!$B$5:$B$4998,"mmm")=DADOS!K$2)*('ORDEM GERAL 2022'!$C$5:$C$4998=DADOS!$A19)*('ORDEM GERAL 2022'!$A$5:$A$4998&gt;0)*('ORDEM GERAL 2022'!$W$5:$W$4998))=0,"",SUMPRODUCT((TEXT('ORDEM GERAL 2022'!$B$5:$B$4998,"mmm")=DADOS!K$2)*('ORDEM GERAL 2022'!$C$5:$C$4998=DADOS!$A19)*('ORDEM GERAL 2022'!$A$5:$A$4998&gt;0)*('ORDEM GERAL 2022'!$W$5:$W$4998)))</f>
        <v>1.3888888890505768E-2</v>
      </c>
      <c r="L19" s="57" t="str">
        <f>IF(SUMPRODUCT((TEXT('ORDEM GERAL 2022'!$B$5:$B$4998,"mmm")=DADOS!L$2)*('ORDEM GERAL 2022'!$C$5:$C$4998=DADOS!$A19)*('ORDEM GERAL 2022'!$A$5:$A$4998&gt;0)*('ORDEM GERAL 2022'!$W$5:$W$4998))=0,"",SUMPRODUCT((TEXT('ORDEM GERAL 2022'!$B$5:$B$4998,"mmm")=DADOS!L$2)*('ORDEM GERAL 2022'!$C$5:$C$4998=DADOS!$A19)*('ORDEM GERAL 2022'!$A$5:$A$4998&gt;0)*('ORDEM GERAL 2022'!$W$5:$W$4998)))</f>
        <v/>
      </c>
      <c r="M19" s="57" t="str">
        <f>IF(SUMPRODUCT((TEXT('ORDEM GERAL 2022'!$B$5:$B$4998,"mmm")=DADOS!M$2)*('ORDEM GERAL 2022'!$C$5:$C$4998=DADOS!$A19)*('ORDEM GERAL 2022'!$A$5:$A$4998&gt;0)*('ORDEM GERAL 2022'!$W$5:$W$4998))=0,"",SUMPRODUCT((TEXT('ORDEM GERAL 2022'!$B$5:$B$4998,"mmm")=DADOS!M$2)*('ORDEM GERAL 2022'!$C$5:$C$4998=DADOS!$A19)*('ORDEM GERAL 2022'!$A$5:$A$4998&gt;0)*('ORDEM GERAL 2022'!$W$5:$W$4998)))</f>
        <v/>
      </c>
      <c r="N19" s="57">
        <f t="shared" si="0"/>
        <v>1.3888888890505768E-2</v>
      </c>
      <c r="O19" s="66" t="str">
        <f>IF(COUNTIFS('ORDEM GERAL 2022'!$C:$C,DADOS!$A19,'ORDEM GERAL 2022'!$AJ:$AJ,"CONSERTO")=0,"",(COUNTIFS('ORDEM GERAL 2022'!$C:$C,DADOS!$A19,'ORDEM GERAL 2022'!$AJ:$AJ,"CONSERTO")))</f>
        <v/>
      </c>
      <c r="P19" s="66" t="str">
        <f>IF(COUNTIFS('ORDEM GERAL 2022'!$C:$C,DADOS!$A19,'ORDEM GERAL 2022'!$AJ:$AJ,"QUEBRA")=0,"",COUNTIFS('ORDEM GERAL 2022'!$C:$C,DADOS!$A19,'ORDEM GERAL 2022'!$AJ:$AJ,"QUEBRA"))</f>
        <v/>
      </c>
      <c r="Q19" s="66">
        <f>IF(COUNTIFS('ORDEM GERAL 2022'!$C:$C,DADOS!$A19,'ORDEM GERAL 2022'!$AJ:$AJ,"TROCA")=0,"",COUNTIFS('ORDEM GERAL 2022'!$C:$C,DADOS!$A19,'ORDEM GERAL 2022'!$AJ:$AJ,"TROCA"))</f>
        <v>1</v>
      </c>
      <c r="R19" s="66">
        <f>IF(COUNTIFS('ORDEM GERAL 2022'!$C:$C,DADOS!$A19,'ORDEM GERAL 2022'!A:A,"&gt;0")=0,"",COUNTIFS('ORDEM GERAL 2022'!$C:$C,DADOS!$A19,'ORDEM GERAL 2022'!A:A,"&gt;0"))</f>
        <v>1</v>
      </c>
      <c r="S19" s="194" t="str">
        <f t="shared" si="4"/>
        <v/>
      </c>
      <c r="T19" s="196" t="str">
        <f t="shared" si="5"/>
        <v/>
      </c>
      <c r="U19" s="67">
        <f t="shared" si="3"/>
        <v>1.3692129631246509E-2</v>
      </c>
      <c r="V19" s="10"/>
      <c r="W19" s="209" t="s">
        <v>134</v>
      </c>
      <c r="X19" s="207">
        <f>SUMPRODUCT((MONTH('ORDEM GERAL 2022'!$B$5:$B$4998)='ORDEM GERAL 2022'!$AT$5)*('ORDEM GERAL 2022'!$W$5:$W$4998)*('ORDEM GERAL 2022'!$G$5:$G$4998='ORDEM GERAL 2022'!$AQ$5)*('ORDEM GERAL 2022'!$C$5:$C$4998='ORDEM GERAL 2022'!AM21))</f>
        <v>0</v>
      </c>
      <c r="Y19" s="207">
        <f>SUMPRODUCT((MONTH('ORDEM GERAL 2022'!$B$5:$B$4998)='ORDEM GERAL 2022'!$AT$6)*('ORDEM GERAL 2022'!$W$5:$W$4998)*('ORDEM GERAL 2022'!$G$5:$G$4998='ORDEM GERAL 2022'!$AQ$5)*('ORDEM GERAL 2022'!$C$5:$C$4998='ORDEM GERAL 2022'!AM21))</f>
        <v>0</v>
      </c>
      <c r="Z19" s="207">
        <f>SUMPRODUCT((MONTH('ORDEM GERAL 2022'!$B$5:$B$4998)='ORDEM GERAL 2022'!$AT$7)*('ORDEM GERAL 2022'!$W$5:$W$4998)*('ORDEM GERAL 2022'!$G$5:$G$4998='ORDEM GERAL 2022'!$AQ$5)*('ORDEM GERAL 2022'!$C$5:$C$4998='ORDEM GERAL 2022'!AM21))</f>
        <v>0</v>
      </c>
      <c r="AA19" s="207">
        <f>SUMPRODUCT((MONTH('ORDEM GERAL 2022'!$B$5:$B$4998)='ORDEM GERAL 2022'!$AT$8)*('ORDEM GERAL 2022'!$W$5:$W$4998)*('ORDEM GERAL 2022'!$G$5:$G$4998='ORDEM GERAL 2022'!$AQ$5)*('ORDEM GERAL 2022'!$C$5:$C$4998='ORDEM GERAL 2022'!AM21))</f>
        <v>0</v>
      </c>
      <c r="AB19" s="207">
        <f>SUMPRODUCT((MONTH('ORDEM GERAL 2022'!$B$5:$B$4998)='ORDEM GERAL 2022'!$AT$9)*('ORDEM GERAL 2022'!$W$5:$W$4998)*('ORDEM GERAL 2022'!$G$5:$G$4998='ORDEM GERAL 2022'!$AQ$5)*('ORDEM GERAL 2022'!$C$5:$C$4998='ORDEM GERAL 2022'!AM21))</f>
        <v>0</v>
      </c>
      <c r="AC19" s="207">
        <f>SUMPRODUCT((MONTH('ORDEM GERAL 2022'!$B$5:$B$4998)='ORDEM GERAL 2022'!$AT$10)*('ORDEM GERAL 2022'!$W$5:$W$4998)*('ORDEM GERAL 2022'!$G$5:$G$4998='ORDEM GERAL 2022'!$AQ$5)*('ORDEM GERAL 2022'!$C$5:$C$4998='ORDEM GERAL 2022'!AM21))</f>
        <v>0</v>
      </c>
      <c r="AD19" s="207">
        <f>SUMPRODUCT((MONTH('ORDEM GERAL 2022'!$B$5:$B$4998)='ORDEM GERAL 2022'!$AT$11)*('ORDEM GERAL 2022'!$W$5:$W$4998)*('ORDEM GERAL 2022'!$G$5:$G$4998='ORDEM GERAL 2022'!$AQ$5)*('ORDEM GERAL 2022'!$C$5:$C$4998='ORDEM GERAL 2022'!AM21))</f>
        <v>0</v>
      </c>
      <c r="AE19" s="204">
        <f>SUMPRODUCT((MONTH('ORDEM GERAL 2022'!$B$5:$B$4998)='ORDEM GERAL 2022'!$AT$12)*('ORDEM GERAL 2022'!$W$5:$W$4998)*('ORDEM GERAL 2022'!$G$5:$G$4998='ORDEM GERAL 2022'!$AQ$5)*('ORDEM GERAL 2022'!$C$5:$C$4998='ORDEM GERAL 2022'!AM21))</f>
        <v>0</v>
      </c>
      <c r="AF19" s="204">
        <f>SUMPRODUCT((MONTH('ORDEM GERAL 2022'!$B$5:$B$4998)='ORDEM GERAL 2022'!$AT$13)*('ORDEM GERAL 2022'!$W$5:$W$4998)*('ORDEM GERAL 2022'!$G$5:$G$4998='ORDEM GERAL 2022'!$AQ$5)*('ORDEM GERAL 2022'!$C$5:$C$4998='ORDEM GERAL 2022'!AM21))</f>
        <v>0</v>
      </c>
      <c r="AG19" s="204">
        <f>SUMPRODUCT((MONTH('ORDEM GERAL 2022'!$B$5:$B$4998)='ORDEM GERAL 2022'!$AT$14)*('ORDEM GERAL 2022'!$W$5:$W$4998)*('ORDEM GERAL 2022'!$G$5:$G$4998='ORDEM GERAL 2022'!$AQ$5)*('ORDEM GERAL 2022'!$C$5:$C$4998='ORDEM GERAL 2022'!AM21))</f>
        <v>0</v>
      </c>
      <c r="AH19" s="204">
        <f>SUMPRODUCT((MONTH('ORDEM GERAL 2022'!$B$5:$B$4998)='ORDEM GERAL 2022'!$AT$15)*('ORDEM GERAL 2022'!$W$5:$W$4998)*('ORDEM GERAL 2022'!$G$5:$G$4998='ORDEM GERAL 2022'!$AQ$5)*('ORDEM GERAL 2022'!$C$5:$C$4998='ORDEM GERAL 2022'!AM21))</f>
        <v>0</v>
      </c>
      <c r="AI19" s="204">
        <f>SUMPRODUCT((MONTH('ORDEM GERAL 2022'!$B$5:$B$4998)='ORDEM GERAL 2022'!$AT$16)*('ORDEM GERAL 2022'!$W$5:$W$4998)*('ORDEM GERAL 2022'!$G$5:$G$4998='ORDEM GERAL 2022'!$AQ$5)*('ORDEM GERAL 2022'!$C$5:$C$4998='ORDEM GERAL 2022'!AM21))</f>
        <v>0</v>
      </c>
      <c r="AJ19" s="204">
        <f>SUM(Table_17[[#This Row],[Coluna1]:[Column13]])</f>
        <v>0</v>
      </c>
      <c r="AK19" s="202"/>
      <c r="AL19" s="66"/>
      <c r="AM19" s="66"/>
      <c r="AN19" s="66"/>
      <c r="AO19" s="69"/>
      <c r="AP19" s="69"/>
      <c r="AQ19" s="68"/>
      <c r="AR19" s="209" t="s">
        <v>134</v>
      </c>
      <c r="AS19" s="207">
        <f>SUMPRODUCT((MONTH('ORDEM GERAL 2022'!$B$5:$B$4998)='ORDEM GERAL 2022'!$AT$5)*('ORDEM GERAL 2022'!$W$5:$W$4998)*('ORDEM GERAL 2022'!$G$5:$G$4998='ORDEM GERAL 2022'!$AQ$6)*('ORDEM GERAL 2022'!$C$5:$C$4998='ORDEM GERAL 2022'!AM21))</f>
        <v>0</v>
      </c>
      <c r="AT19" s="207">
        <f>SUMPRODUCT((MONTH('ORDEM GERAL 2022'!$B$5:$B$4998)='ORDEM GERAL 2022'!$AT$6)*('ORDEM GERAL 2022'!$W$5:$W$4998)*('ORDEM GERAL 2022'!$G$5:$G$4998='ORDEM GERAL 2022'!$AQ$6)*('ORDEM GERAL 2022'!$C$5:$C$4998='ORDEM GERAL 2022'!AM21))</f>
        <v>0</v>
      </c>
      <c r="AU19" s="204">
        <f>SUMPRODUCT((MONTH('ORDEM GERAL 2022'!$B$5:$B$4998)='ORDEM GERAL 2022'!$AT$7)*('ORDEM GERAL 2022'!$W$5:$W$4998)*('ORDEM GERAL 2022'!$G$5:$G$4998='ORDEM GERAL 2022'!$AQ$6)*('ORDEM GERAL 2022'!$C$5:$C$4998='ORDEM GERAL 2022'!AM21))</f>
        <v>0</v>
      </c>
      <c r="AV19" s="207">
        <f>SUMPRODUCT((MONTH('ORDEM GERAL 2022'!$B$5:$B$4998)='ORDEM GERAL 2022'!$AT$8)*('ORDEM GERAL 2022'!$W$5:$W$4998)*('ORDEM GERAL 2022'!$G$5:$G$4998='ORDEM GERAL 2022'!$AQ$6)*('ORDEM GERAL 2022'!$C$5:$C$4998='ORDEM GERAL 2022'!AM21))</f>
        <v>0</v>
      </c>
      <c r="AW19" s="204">
        <f>SUMPRODUCT((MONTH('ORDEM GERAL 2022'!$B$5:$B$4998)='ORDEM GERAL 2022'!$AT$9)*('ORDEM GERAL 2022'!$W$5:$W$4998)*('ORDEM GERAL 2022'!$G$5:$G$4998='ORDEM GERAL 2022'!$AQ$6)*('ORDEM GERAL 2022'!$C$5:$C$4998='ORDEM GERAL 2022'!AM21))</f>
        <v>0</v>
      </c>
      <c r="AX19" s="204">
        <f>SUMPRODUCT((MONTH('ORDEM GERAL 2022'!$B$5:$B$4998)='ORDEM GERAL 2022'!$AT$10)*('ORDEM GERAL 2022'!$W$5:$W$4998)*('ORDEM GERAL 2022'!$G$5:$G$4998='ORDEM GERAL 2022'!$AQ$6)*('ORDEM GERAL 2022'!$C$5:$C$4998='ORDEM GERAL 2022'!AM21))</f>
        <v>0</v>
      </c>
      <c r="AY19" s="204">
        <f>SUMPRODUCT((MONTH('ORDEM GERAL 2022'!$B$5:$B$4998)='ORDEM GERAL 2022'!$AT$11)*('ORDEM GERAL 2022'!$W$5:$W$4998)*('ORDEM GERAL 2022'!$G$5:$G$4998='ORDEM GERAL 2022'!$AQ$6)*('ORDEM GERAL 2022'!$C$5:$C$4998='ORDEM GERAL 2022'!AM21))</f>
        <v>0</v>
      </c>
      <c r="AZ19" s="204">
        <f>SUMPRODUCT((MONTH('ORDEM GERAL 2022'!$B$5:$B$4998)='ORDEM GERAL 2022'!$AT$12)*('ORDEM GERAL 2022'!$W$5:$W$4998)*('ORDEM GERAL 2022'!$G$5:$G$4998='ORDEM GERAL 2022'!$AQ$6)*('ORDEM GERAL 2022'!$C$5:$C$4998='ORDEM GERAL 2022'!AM21))</f>
        <v>0</v>
      </c>
      <c r="BA19" s="204">
        <f>SUMPRODUCT((MONTH('ORDEM GERAL 2022'!$B$5:$B$4998)='ORDEM GERAL 2022'!$AT$13)*('ORDEM GERAL 2022'!$W$5:$W$4998)*('ORDEM GERAL 2022'!$G$5:$G$4998='ORDEM GERAL 2022'!$AQ$6)*('ORDEM GERAL 2022'!$C$5:$C$4998='ORDEM GERAL 2022'!AM21))</f>
        <v>0</v>
      </c>
      <c r="BB19" s="207">
        <f>SUMPRODUCT((MONTH('ORDEM GERAL 2022'!$B$5:$B$4998)='ORDEM GERAL 2022'!$AT$14)*('ORDEM GERAL 2022'!$W$5:$W$4998)*('ORDEM GERAL 2022'!$G$5:$G$4998='ORDEM GERAL 2022'!$AQ$6)*('ORDEM GERAL 2022'!$C$5:$C$4998='ORDEM GERAL 2022'!AM21))</f>
        <v>1.3888888890505768E-2</v>
      </c>
      <c r="BC19" s="204">
        <f>SUMPRODUCT((MONTH('ORDEM GERAL 2022'!$B$5:$B$4998)='ORDEM GERAL 2022'!$AT$15)*('ORDEM GERAL 2022'!$W$5:$W$4998)*('ORDEM GERAL 2022'!$G$5:$G$4998='ORDEM GERAL 2022'!$AQ$6)*('ORDEM GERAL 2022'!$C$5:$C$4998='ORDEM GERAL 2022'!AM21))</f>
        <v>0</v>
      </c>
      <c r="BD19" s="204">
        <f>SUMPRODUCT((MONTH('ORDEM GERAL 2022'!$B$5:$B$4998)='ORDEM GERAL 2022'!$AT$16)*('ORDEM GERAL 2022'!$W$5:$W$4998)*('ORDEM GERAL 2022'!$G$5:$G$4998='ORDEM GERAL 2022'!$AQ$6)*('ORDEM GERAL 2022'!$C$5:$C$4998='ORDEM GERAL 2022'!AM21))</f>
        <v>0</v>
      </c>
      <c r="BE19" s="204">
        <f>SUM(Table_17[[#This Row],[Column21]:[Column32]])</f>
        <v>1.3888888890505768E-2</v>
      </c>
      <c r="BF19" s="202"/>
      <c r="BG19" s="66"/>
      <c r="BH19" s="66"/>
      <c r="BI19" s="66"/>
      <c r="BJ19" s="68"/>
      <c r="BK19" s="209" t="s">
        <v>134</v>
      </c>
      <c r="BL19" s="204">
        <f>SUMPRODUCT((MONTH('ORDEM GERAL 2022'!$B$5:$B$4998)='ORDEM GERAL 2022'!$AT$5)*('ORDEM GERAL 2022'!$W$5:$W$4998)*('ORDEM GERAL 2022'!$G$5:$G$4998='ORDEM GERAL 2022'!$AQ$8)*('ORDEM GERAL 2022'!$C$5:$C$4998='ORDEM GERAL 2022'!AM21))</f>
        <v>0</v>
      </c>
      <c r="BM19" s="204">
        <f>SUMPRODUCT((MONTH('ORDEM GERAL 2022'!$B$5:$B$4998)='ORDEM GERAL 2022'!$AT$6)*('ORDEM GERAL 2022'!$W$5:$W$4998)*('ORDEM GERAL 2022'!$G$5:$G$4998='ORDEM GERAL 2022'!$AQ$8)*('ORDEM GERAL 2022'!$C$5:$C$4998='ORDEM GERAL 2022'!AM21))</f>
        <v>0</v>
      </c>
      <c r="BN19" s="204">
        <f>SUMPRODUCT((MONTH('ORDEM GERAL 2022'!$B$5:$B$4998)='ORDEM GERAL 2022'!$AT$7)*('ORDEM GERAL 2022'!$W$5:$W$4998)*('ORDEM GERAL 2022'!$G$5:$G$4998='ORDEM GERAL 2022'!$AQ$8)*('ORDEM GERAL 2022'!$C$5:$C$4998='ORDEM GERAL 2022'!AM21))</f>
        <v>0</v>
      </c>
      <c r="BO19" s="204">
        <f>SUMPRODUCT((MONTH('ORDEM GERAL 2022'!$B$5:$B$4998)='ORDEM GERAL 2022'!$AT$8)*('ORDEM GERAL 2022'!$W$5:$W$4998)*('ORDEM GERAL 2022'!$G$5:$G$4998='ORDEM GERAL 2022'!$AQ$8)*('ORDEM GERAL 2022'!$C$5:$C$4998='ORDEM GERAL 2022'!AM21))</f>
        <v>0</v>
      </c>
      <c r="BP19" s="204">
        <f>SUMPRODUCT((MONTH('ORDEM GERAL 2022'!$B$5:$B$4998)='ORDEM GERAL 2022'!$AT$9)*('ORDEM GERAL 2022'!$W$5:$W$4998)*('ORDEM GERAL 2022'!$G$5:$G$4998='ORDEM GERAL 2022'!$AQ$8)*('ORDEM GERAL 2022'!$C$5:$C$4998='ORDEM GERAL 2022'!AM21))</f>
        <v>0</v>
      </c>
      <c r="BQ19" s="204">
        <f>SUMPRODUCT((MONTH('ORDEM GERAL 2022'!$B$5:$B$4998)='ORDEM GERAL 2022'!$AT$10)*('ORDEM GERAL 2022'!$W$5:$W$4998)*('ORDEM GERAL 2022'!$G$5:$G$4998='ORDEM GERAL 2022'!$AQ$8)*('ORDEM GERAL 2022'!$C$5:$C$4998='ORDEM GERAL 2022'!AM21))</f>
        <v>0</v>
      </c>
      <c r="BR19" s="204">
        <f>SUMPRODUCT((MONTH('ORDEM GERAL 2022'!$B$5:$B$4998)='ORDEM GERAL 2022'!$AT$11)*('ORDEM GERAL 2022'!$W$5:$W$4998)*('ORDEM GERAL 2022'!$G$5:$G$4998='ORDEM GERAL 2022'!$AQ$8)*('ORDEM GERAL 2022'!$C$5:$C$4998='ORDEM GERAL 2022'!AM21))</f>
        <v>0</v>
      </c>
      <c r="BS19" s="204">
        <f>SUMPRODUCT((MONTH('ORDEM GERAL 2022'!$B$5:$B$4998)='ORDEM GERAL 2022'!$AT$12)*('ORDEM GERAL 2022'!$W$5:$W$4998)*('ORDEM GERAL 2022'!$G$5:$G$4998='ORDEM GERAL 2022'!$AQ$8)*('ORDEM GERAL 2022'!$C$5:$C$4998='ORDEM GERAL 2022'!AM21))</f>
        <v>0</v>
      </c>
      <c r="BT19" s="204">
        <f>SUMPRODUCT((MONTH('ORDEM GERAL 2022'!$B$5:$B$4998)='ORDEM GERAL 2022'!$AT$13)*('ORDEM GERAL 2022'!$W$5:$W$4998)*('ORDEM GERAL 2022'!$G$5:$G$4998='ORDEM GERAL 2022'!$AQ$8)*('ORDEM GERAL 2022'!$C$5:$C$4998='ORDEM GERAL 2022'!AM21))</f>
        <v>0</v>
      </c>
      <c r="BU19" s="204">
        <f>SUMPRODUCT((MONTH('ORDEM GERAL 2022'!$B$5:$B$4998)='ORDEM GERAL 2022'!$AT$14)*('ORDEM GERAL 2022'!$W$5:$W$4998)*('ORDEM GERAL 2022'!$G$5:$G$4998='ORDEM GERAL 2022'!$AQ$8)*('ORDEM GERAL 2022'!$C$5:$C$4998='ORDEM GERAL 2022'!AM21))</f>
        <v>0</v>
      </c>
      <c r="BV19" s="204">
        <f>SUMPRODUCT((MONTH('ORDEM GERAL 2022'!$B$5:$B$4998)='ORDEM GERAL 2022'!$AT$15)*('ORDEM GERAL 2022'!$W$5:$W$4998)*('ORDEM GERAL 2022'!$G$5:$G$4998='ORDEM GERAL 2022'!$AQ$8)*('ORDEM GERAL 2022'!$C$5:$C$4998='ORDEM GERAL 2022'!AM21))</f>
        <v>0</v>
      </c>
      <c r="BW19" s="204">
        <f>SUMPRODUCT((MONTH('ORDEM GERAL 2022'!$B$5:$B$4998)='ORDEM GERAL 2022'!$AT$16)*('ORDEM GERAL 2022'!$W$5:$W$4998)*('ORDEM GERAL 2022'!$G$5:$G$4998='ORDEM GERAL 2022'!$AQ$8)*('ORDEM GERAL 2022'!$C$5:$C$4998='ORDEM GERAL 2022'!AM21))</f>
        <v>0</v>
      </c>
      <c r="BX19" s="87">
        <f>SUM(Table_17[[#This Row],[Column40]:[Column51]])</f>
        <v>0</v>
      </c>
      <c r="BY19" s="66"/>
      <c r="BZ19" s="66"/>
      <c r="CA19" s="69"/>
      <c r="CB19" s="70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</row>
    <row r="20" spans="1:94" ht="15.75" thickBot="1">
      <c r="A20" s="56" t="s">
        <v>135</v>
      </c>
      <c r="B20" s="57" t="str">
        <f>IF(SUMPRODUCT((TEXT('ORDEM GERAL 2022'!$B$5:$B$4998,"mmm")=DADOS!B$2)*('ORDEM GERAL 2022'!$C$5:$C$4998=DADOS!$A20)*('ORDEM GERAL 2022'!$A$5:$A$4998&gt;0)*('ORDEM GERAL 2022'!$W$5:$W$4998))=0,"",SUMPRODUCT((TEXT('ORDEM GERAL 2022'!$B$5:$B$4998,"mmm")=DADOS!B$2)*('ORDEM GERAL 2022'!$C$5:$C$4998=DADOS!$A20)*('ORDEM GERAL 2022'!$A$5:$A$4998&gt;0)*('ORDEM GERAL 2022'!$W$5:$W$4998)))</f>
        <v/>
      </c>
      <c r="C20" s="57" t="str">
        <f>IF(SUMPRODUCT((TEXT('ORDEM GERAL 2022'!$B$5:$B$4998,"mmm")=DADOS!C$2)*('ORDEM GERAL 2022'!$C$5:$C$4998=DADOS!$A20)*('ORDEM GERAL 2022'!$A$5:$A$4998&gt;0)*('ORDEM GERAL 2022'!$W$5:$W$4998))=0,"",SUMPRODUCT((TEXT('ORDEM GERAL 2022'!$B$5:$B$4998,"mmm")=DADOS!C$2)*('ORDEM GERAL 2022'!$C$5:$C$4998=DADOS!$A20)*('ORDEM GERAL 2022'!$A$5:$A$4998&gt;0)*('ORDEM GERAL 2022'!$W$5:$W$4998)))</f>
        <v/>
      </c>
      <c r="D20" s="57" t="str">
        <f>IF(SUMPRODUCT((TEXT('ORDEM GERAL 2022'!$B$5:$B$4998,"mmm")=DADOS!D$2)*('ORDEM GERAL 2022'!$C$5:$C$4998=DADOS!$A20)*('ORDEM GERAL 2022'!$A$5:$A$4998&gt;0)*('ORDEM GERAL 2022'!$W$5:$W$4998))=0,"",SUMPRODUCT((TEXT('ORDEM GERAL 2022'!$B$5:$B$4998,"mmm")=DADOS!D$2)*('ORDEM GERAL 2022'!$C$5:$C$4998=DADOS!$A20)*('ORDEM GERAL 2022'!$A$5:$A$4998&gt;0)*('ORDEM GERAL 2022'!$W$5:$W$4998)))</f>
        <v/>
      </c>
      <c r="E20" s="57" t="str">
        <f>IF(SUMPRODUCT((TEXT('ORDEM GERAL 2022'!$B$5:$B$4998,"mmm")=DADOS!E$2)*('ORDEM GERAL 2022'!$C$5:$C$4998=DADOS!$A20)*('ORDEM GERAL 2022'!$A$5:$A$4998&gt;0)*('ORDEM GERAL 2022'!$W$5:$W$4998))=0,"",SUMPRODUCT((TEXT('ORDEM GERAL 2022'!$B$5:$B$4998,"mmm")=DADOS!E$2)*('ORDEM GERAL 2022'!$C$5:$C$4998=DADOS!$A20)*('ORDEM GERAL 2022'!$A$5:$A$4998&gt;0)*('ORDEM GERAL 2022'!$W$5:$W$4998)))</f>
        <v/>
      </c>
      <c r="F20" s="57" t="str">
        <f>IF(SUMPRODUCT((TEXT('ORDEM GERAL 2022'!$B$5:$B$4998,"mmm")=DADOS!F$2)*('ORDEM GERAL 2022'!$C$5:$C$4998=DADOS!$A20)*('ORDEM GERAL 2022'!$A$5:$A$4998&gt;0)*('ORDEM GERAL 2022'!$W$5:$W$4998))=0,"",SUMPRODUCT((TEXT('ORDEM GERAL 2022'!$B$5:$B$4998,"mmm")=DADOS!F$2)*('ORDEM GERAL 2022'!$C$5:$C$4998=DADOS!$A20)*('ORDEM GERAL 2022'!$A$5:$A$4998&gt;0)*('ORDEM GERAL 2022'!$W$5:$W$4998)))</f>
        <v/>
      </c>
      <c r="G20" s="57" t="str">
        <f>IF(SUMPRODUCT((TEXT('ORDEM GERAL 2022'!$B$5:$B$4998,"mmm")=DADOS!G$2)*('ORDEM GERAL 2022'!$C$5:$C$4998=DADOS!$A20)*('ORDEM GERAL 2022'!$A$5:$A$4998&gt;0)*('ORDEM GERAL 2022'!$W$5:$W$4998))=0,"",SUMPRODUCT((TEXT('ORDEM GERAL 2022'!$B$5:$B$4998,"mmm")=DADOS!G$2)*('ORDEM GERAL 2022'!$C$5:$C$4998=DADOS!$A20)*('ORDEM GERAL 2022'!$A$5:$A$4998&gt;0)*('ORDEM GERAL 2022'!$W$5:$W$4998)))</f>
        <v/>
      </c>
      <c r="H20" s="57" t="str">
        <f>IF(SUMPRODUCT((TEXT('ORDEM GERAL 2022'!$B$5:$B$4998,"mmm")=DADOS!H$2)*('ORDEM GERAL 2022'!$C$5:$C$4998=DADOS!$A20)*('ORDEM GERAL 2022'!$A$5:$A$4998&gt;0)*('ORDEM GERAL 2022'!$W$5:$W$4998))=0,"",SUMPRODUCT((TEXT('ORDEM GERAL 2022'!$B$5:$B$4998,"mmm")=DADOS!H$2)*('ORDEM GERAL 2022'!$C$5:$C$4998=DADOS!$A20)*('ORDEM GERAL 2022'!$A$5:$A$4998&gt;0)*('ORDEM GERAL 2022'!$W$5:$W$4998)))</f>
        <v/>
      </c>
      <c r="I20" s="57" t="str">
        <f>IF(SUMPRODUCT((TEXT('ORDEM GERAL 2022'!$B$5:$B$4998,"mmm")=DADOS!I$2)*('ORDEM GERAL 2022'!$C$5:$C$4998=DADOS!$A20)*('ORDEM GERAL 2022'!$A$5:$A$4998&gt;0)*('ORDEM GERAL 2022'!$W$5:$W$4998))=0,"",SUMPRODUCT((TEXT('ORDEM GERAL 2022'!$B$5:$B$4998,"mmm")=DADOS!I$2)*('ORDEM GERAL 2022'!$C$5:$C$4998=DADOS!$A20)*('ORDEM GERAL 2022'!$A$5:$A$4998&gt;0)*('ORDEM GERAL 2022'!$W$5:$W$4998)))</f>
        <v/>
      </c>
      <c r="J20" s="57" t="str">
        <f>IF(SUMPRODUCT((TEXT('ORDEM GERAL 2022'!$B$5:$B$4998,"mmm")=DADOS!J$2)*('ORDEM GERAL 2022'!$C$5:$C$4998=DADOS!$A20)*('ORDEM GERAL 2022'!$A$5:$A$4998&gt;0)*('ORDEM GERAL 2022'!$W$5:$W$4998))=0,"",SUMPRODUCT((TEXT('ORDEM GERAL 2022'!$B$5:$B$4998,"mmm")=DADOS!J$2)*('ORDEM GERAL 2022'!$C$5:$C$4998=DADOS!$A20)*('ORDEM GERAL 2022'!$A$5:$A$4998&gt;0)*('ORDEM GERAL 2022'!$W$5:$W$4998)))</f>
        <v/>
      </c>
      <c r="K20" s="57" t="str">
        <f>IF(SUMPRODUCT((TEXT('ORDEM GERAL 2022'!$B$5:$B$4998,"mmm")=DADOS!K$2)*('ORDEM GERAL 2022'!$C$5:$C$4998=DADOS!$A20)*('ORDEM GERAL 2022'!$A$5:$A$4998&gt;0)*('ORDEM GERAL 2022'!$W$5:$W$4998))=0,"",SUMPRODUCT((TEXT('ORDEM GERAL 2022'!$B$5:$B$4998,"mmm")=DADOS!K$2)*('ORDEM GERAL 2022'!$C$5:$C$4998=DADOS!$A20)*('ORDEM GERAL 2022'!$A$5:$A$4998&gt;0)*('ORDEM GERAL 2022'!$W$5:$W$4998)))</f>
        <v/>
      </c>
      <c r="L20" s="57" t="str">
        <f>IF(SUMPRODUCT((TEXT('ORDEM GERAL 2022'!$B$5:$B$4998,"mmm")=DADOS!L$2)*('ORDEM GERAL 2022'!$C$5:$C$4998=DADOS!$A20)*('ORDEM GERAL 2022'!$A$5:$A$4998&gt;0)*('ORDEM GERAL 2022'!$W$5:$W$4998))=0,"",SUMPRODUCT((TEXT('ORDEM GERAL 2022'!$B$5:$B$4998,"mmm")=DADOS!L$2)*('ORDEM GERAL 2022'!$C$5:$C$4998=DADOS!$A20)*('ORDEM GERAL 2022'!$A$5:$A$4998&gt;0)*('ORDEM GERAL 2022'!$W$5:$W$4998)))</f>
        <v/>
      </c>
      <c r="M20" s="57" t="str">
        <f>IF(SUMPRODUCT((TEXT('ORDEM GERAL 2022'!$B$5:$B$4998,"mmm")=DADOS!M$2)*('ORDEM GERAL 2022'!$C$5:$C$4998=DADOS!$A20)*('ORDEM GERAL 2022'!$A$5:$A$4998&gt;0)*('ORDEM GERAL 2022'!$W$5:$W$4998))=0,"",SUMPRODUCT((TEXT('ORDEM GERAL 2022'!$B$5:$B$4998,"mmm")=DADOS!M$2)*('ORDEM GERAL 2022'!$C$5:$C$4998=DADOS!$A20)*('ORDEM GERAL 2022'!$A$5:$A$4998&gt;0)*('ORDEM GERAL 2022'!$W$5:$W$4998)))</f>
        <v/>
      </c>
      <c r="N20" s="57" t="str">
        <f t="shared" si="0"/>
        <v/>
      </c>
      <c r="O20" s="66" t="str">
        <f>IF(COUNTIFS('ORDEM GERAL 2022'!$C:$C,DADOS!$A20,'ORDEM GERAL 2022'!$AJ:$AJ,"CONSERTO")=0,"",(COUNTIFS('ORDEM GERAL 2022'!$C:$C,DADOS!$A20,'ORDEM GERAL 2022'!$AJ:$AJ,"CONSERTO")))</f>
        <v/>
      </c>
      <c r="P20" s="66" t="str">
        <f>IF(COUNTIFS('ORDEM GERAL 2022'!$C:$C,DADOS!$A20,'ORDEM GERAL 2022'!$AJ:$AJ,"QUEBRA")=0,"",COUNTIFS('ORDEM GERAL 2022'!$C:$C,DADOS!$A20,'ORDEM GERAL 2022'!$AJ:$AJ,"QUEBRA"))</f>
        <v/>
      </c>
      <c r="Q20" s="66" t="str">
        <f>IF(COUNTIFS('ORDEM GERAL 2022'!$C:$C,DADOS!$A20,'ORDEM GERAL 2022'!$AJ:$AJ,"TROCA")=0,"",COUNTIFS('ORDEM GERAL 2022'!$C:$C,DADOS!$A20,'ORDEM GERAL 2022'!$AJ:$AJ,"TROCA"))</f>
        <v/>
      </c>
      <c r="R20" s="66" t="str">
        <f>IF(COUNTIFS('ORDEM GERAL 2022'!$C:$C,DADOS!$A20,'ORDEM GERAL 2022'!A:A,"&gt;0")=0,"",COUNTIFS('ORDEM GERAL 2022'!$C:$C,DADOS!$A20,'ORDEM GERAL 2022'!A:A,"&gt;0"))</f>
        <v/>
      </c>
      <c r="S20" s="194" t="str">
        <f t="shared" si="4"/>
        <v/>
      </c>
      <c r="T20" s="196" t="str">
        <f t="shared" si="5"/>
        <v/>
      </c>
      <c r="U20" s="67" t="str">
        <f t="shared" si="3"/>
        <v/>
      </c>
      <c r="V20" s="10"/>
      <c r="W20" s="208" t="s">
        <v>135</v>
      </c>
      <c r="X20" s="207">
        <f>SUMPRODUCT((MONTH('ORDEM GERAL 2022'!$B$5:$B$4998)='ORDEM GERAL 2022'!$AT$5)*('ORDEM GERAL 2022'!$W$5:$W$4998)*('ORDEM GERAL 2022'!$G$5:$G$4998='ORDEM GERAL 2022'!$AQ$5)*('ORDEM GERAL 2022'!$C$5:$C$4998='ORDEM GERAL 2022'!AM22))</f>
        <v>0</v>
      </c>
      <c r="Y20" s="207">
        <f>SUMPRODUCT((MONTH('ORDEM GERAL 2022'!$B$5:$B$4998)='ORDEM GERAL 2022'!$AT$6)*('ORDEM GERAL 2022'!$W$5:$W$4998)*('ORDEM GERAL 2022'!$G$5:$G$4998='ORDEM GERAL 2022'!$AQ$5)*('ORDEM GERAL 2022'!$C$5:$C$4998='ORDEM GERAL 2022'!AM22))</f>
        <v>0</v>
      </c>
      <c r="Z20" s="207">
        <f>SUMPRODUCT((MONTH('ORDEM GERAL 2022'!$B$5:$B$4998)='ORDEM GERAL 2022'!$AT$7)*('ORDEM GERAL 2022'!$W$5:$W$4998)*('ORDEM GERAL 2022'!$G$5:$G$4998='ORDEM GERAL 2022'!$AQ$5)*('ORDEM GERAL 2022'!$C$5:$C$4998='ORDEM GERAL 2022'!AM22))</f>
        <v>0</v>
      </c>
      <c r="AA20" s="207">
        <f>SUMPRODUCT((MONTH('ORDEM GERAL 2022'!$B$5:$B$4998)='ORDEM GERAL 2022'!$AT$8)*('ORDEM GERAL 2022'!$W$5:$W$4998)*('ORDEM GERAL 2022'!$G$5:$G$4998='ORDEM GERAL 2022'!$AQ$5)*('ORDEM GERAL 2022'!$C$5:$C$4998='ORDEM GERAL 2022'!AM22))</f>
        <v>0</v>
      </c>
      <c r="AB20" s="207">
        <f>SUMPRODUCT((MONTH('ORDEM GERAL 2022'!$B$5:$B$4998)='ORDEM GERAL 2022'!$AT$9)*('ORDEM GERAL 2022'!$W$5:$W$4998)*('ORDEM GERAL 2022'!$G$5:$G$4998='ORDEM GERAL 2022'!$AQ$5)*('ORDEM GERAL 2022'!$C$5:$C$4998='ORDEM GERAL 2022'!AM22))</f>
        <v>0</v>
      </c>
      <c r="AC20" s="207">
        <f>SUMPRODUCT((MONTH('ORDEM GERAL 2022'!$B$5:$B$4998)='ORDEM GERAL 2022'!$AT$10)*('ORDEM GERAL 2022'!$W$5:$W$4998)*('ORDEM GERAL 2022'!$G$5:$G$4998='ORDEM GERAL 2022'!$AQ$5)*('ORDEM GERAL 2022'!$C$5:$C$4998='ORDEM GERAL 2022'!AM22))</f>
        <v>0</v>
      </c>
      <c r="AD20" s="207">
        <f>SUMPRODUCT((MONTH('ORDEM GERAL 2022'!$B$5:$B$4998)='ORDEM GERAL 2022'!$AT$11)*('ORDEM GERAL 2022'!$W$5:$W$4998)*('ORDEM GERAL 2022'!$G$5:$G$4998='ORDEM GERAL 2022'!$AQ$5)*('ORDEM GERAL 2022'!$C$5:$C$4998='ORDEM GERAL 2022'!AM22))</f>
        <v>0</v>
      </c>
      <c r="AE20" s="204">
        <f>SUMPRODUCT((MONTH('ORDEM GERAL 2022'!$B$5:$B$4998)='ORDEM GERAL 2022'!$AT$12)*('ORDEM GERAL 2022'!$W$5:$W$4998)*('ORDEM GERAL 2022'!$G$5:$G$4998='ORDEM GERAL 2022'!$AQ$5)*('ORDEM GERAL 2022'!$C$5:$C$4998='ORDEM GERAL 2022'!AM22))</f>
        <v>0</v>
      </c>
      <c r="AF20" s="204">
        <f>SUMPRODUCT((MONTH('ORDEM GERAL 2022'!$B$5:$B$4998)='ORDEM GERAL 2022'!$AT$13)*('ORDEM GERAL 2022'!$W$5:$W$4998)*('ORDEM GERAL 2022'!$G$5:$G$4998='ORDEM GERAL 2022'!$AQ$5)*('ORDEM GERAL 2022'!$C$5:$C$4998='ORDEM GERAL 2022'!AM22))</f>
        <v>0</v>
      </c>
      <c r="AG20" s="204">
        <f>SUMPRODUCT((MONTH('ORDEM GERAL 2022'!$B$5:$B$4998)='ORDEM GERAL 2022'!$AT$14)*('ORDEM GERAL 2022'!$W$5:$W$4998)*('ORDEM GERAL 2022'!$G$5:$G$4998='ORDEM GERAL 2022'!$AQ$5)*('ORDEM GERAL 2022'!$C$5:$C$4998='ORDEM GERAL 2022'!AM22))</f>
        <v>0</v>
      </c>
      <c r="AH20" s="204">
        <f>SUMPRODUCT((MONTH('ORDEM GERAL 2022'!$B$5:$B$4998)='ORDEM GERAL 2022'!$AT$15)*('ORDEM GERAL 2022'!$W$5:$W$4998)*('ORDEM GERAL 2022'!$G$5:$G$4998='ORDEM GERAL 2022'!$AQ$5)*('ORDEM GERAL 2022'!$C$5:$C$4998='ORDEM GERAL 2022'!AM22))</f>
        <v>0</v>
      </c>
      <c r="AI20" s="204">
        <f>SUMPRODUCT((MONTH('ORDEM GERAL 2022'!$B$5:$B$4998)='ORDEM GERAL 2022'!$AT$16)*('ORDEM GERAL 2022'!$W$5:$W$4998)*('ORDEM GERAL 2022'!$G$5:$G$4998='ORDEM GERAL 2022'!$AQ$5)*('ORDEM GERAL 2022'!$C$5:$C$4998='ORDEM GERAL 2022'!AM22))</f>
        <v>0</v>
      </c>
      <c r="AJ20" s="204">
        <f>SUM(Table_17[[#This Row],[Coluna1]:[Column13]])</f>
        <v>0</v>
      </c>
      <c r="AK20" s="202"/>
      <c r="AL20" s="66"/>
      <c r="AM20" s="66"/>
      <c r="AN20" s="66"/>
      <c r="AO20" s="69"/>
      <c r="AP20" s="69"/>
      <c r="AQ20" s="68"/>
      <c r="AR20" s="208" t="s">
        <v>135</v>
      </c>
      <c r="AS20" s="207">
        <f>SUMPRODUCT((MONTH('ORDEM GERAL 2022'!$B$5:$B$4998)='ORDEM GERAL 2022'!$AT$5)*('ORDEM GERAL 2022'!$W$5:$W$4998)*('ORDEM GERAL 2022'!$G$5:$G$4998='ORDEM GERAL 2022'!$AQ$6)*('ORDEM GERAL 2022'!$C$5:$C$4998='ORDEM GERAL 2022'!AM22))</f>
        <v>0</v>
      </c>
      <c r="AT20" s="207">
        <f>SUMPRODUCT((MONTH('ORDEM GERAL 2022'!$B$5:$B$4998)='ORDEM GERAL 2022'!$AT$6)*('ORDEM GERAL 2022'!$W$5:$W$4998)*('ORDEM GERAL 2022'!$G$5:$G$4998='ORDEM GERAL 2022'!$AQ$6)*('ORDEM GERAL 2022'!$C$5:$C$4998='ORDEM GERAL 2022'!AM22))</f>
        <v>0</v>
      </c>
      <c r="AU20" s="204">
        <f>SUMPRODUCT((MONTH('ORDEM GERAL 2022'!$B$5:$B$4998)='ORDEM GERAL 2022'!$AT$7)*('ORDEM GERAL 2022'!$W$5:$W$4998)*('ORDEM GERAL 2022'!$G$5:$G$4998='ORDEM GERAL 2022'!$AQ$6)*('ORDEM GERAL 2022'!$C$5:$C$4998='ORDEM GERAL 2022'!AM22))</f>
        <v>0</v>
      </c>
      <c r="AV20" s="207">
        <f>SUMPRODUCT((MONTH('ORDEM GERAL 2022'!$B$5:$B$4998)='ORDEM GERAL 2022'!$AT$8)*('ORDEM GERAL 2022'!$W$5:$W$4998)*('ORDEM GERAL 2022'!$G$5:$G$4998='ORDEM GERAL 2022'!$AQ$6)*('ORDEM GERAL 2022'!$C$5:$C$4998='ORDEM GERAL 2022'!AM22))</f>
        <v>0</v>
      </c>
      <c r="AW20" s="204">
        <f>SUMPRODUCT((MONTH('ORDEM GERAL 2022'!$B$5:$B$4998)='ORDEM GERAL 2022'!$AT$9)*('ORDEM GERAL 2022'!$W$5:$W$4998)*('ORDEM GERAL 2022'!$G$5:$G$4998='ORDEM GERAL 2022'!$AQ$6)*('ORDEM GERAL 2022'!$C$5:$C$4998='ORDEM GERAL 2022'!AM22))</f>
        <v>0</v>
      </c>
      <c r="AX20" s="204">
        <f>SUMPRODUCT((MONTH('ORDEM GERAL 2022'!$B$5:$B$4998)='ORDEM GERAL 2022'!$AT$10)*('ORDEM GERAL 2022'!$W$5:$W$4998)*('ORDEM GERAL 2022'!$G$5:$G$4998='ORDEM GERAL 2022'!$AQ$6)*('ORDEM GERAL 2022'!$C$5:$C$4998='ORDEM GERAL 2022'!AM22))</f>
        <v>0</v>
      </c>
      <c r="AY20" s="204">
        <f>SUMPRODUCT((MONTH('ORDEM GERAL 2022'!$B$5:$B$4998)='ORDEM GERAL 2022'!$AT$11)*('ORDEM GERAL 2022'!$W$5:$W$4998)*('ORDEM GERAL 2022'!$G$5:$G$4998='ORDEM GERAL 2022'!$AQ$6)*('ORDEM GERAL 2022'!$C$5:$C$4998='ORDEM GERAL 2022'!AM22))</f>
        <v>0</v>
      </c>
      <c r="AZ20" s="204">
        <f>SUMPRODUCT((MONTH('ORDEM GERAL 2022'!$B$5:$B$4998)='ORDEM GERAL 2022'!$AT$12)*('ORDEM GERAL 2022'!$W$5:$W$4998)*('ORDEM GERAL 2022'!$G$5:$G$4998='ORDEM GERAL 2022'!$AQ$6)*('ORDEM GERAL 2022'!$C$5:$C$4998='ORDEM GERAL 2022'!AM22))</f>
        <v>0</v>
      </c>
      <c r="BA20" s="204">
        <f>SUMPRODUCT((MONTH('ORDEM GERAL 2022'!$B$5:$B$4998)='ORDEM GERAL 2022'!$AT$13)*('ORDEM GERAL 2022'!$W$5:$W$4998)*('ORDEM GERAL 2022'!$G$5:$G$4998='ORDEM GERAL 2022'!$AQ$6)*('ORDEM GERAL 2022'!$C$5:$C$4998='ORDEM GERAL 2022'!AM22))</f>
        <v>0</v>
      </c>
      <c r="BB20" s="207">
        <f>SUMPRODUCT((MONTH('ORDEM GERAL 2022'!$B$5:$B$4998)='ORDEM GERAL 2022'!$AT$14)*('ORDEM GERAL 2022'!$W$5:$W$4998)*('ORDEM GERAL 2022'!$G$5:$G$4998='ORDEM GERAL 2022'!$AQ$6)*('ORDEM GERAL 2022'!$C$5:$C$4998='ORDEM GERAL 2022'!AM22))</f>
        <v>0</v>
      </c>
      <c r="BC20" s="204">
        <f>SUMPRODUCT((MONTH('ORDEM GERAL 2022'!$B$5:$B$4998)='ORDEM GERAL 2022'!$AT$15)*('ORDEM GERAL 2022'!$W$5:$W$4998)*('ORDEM GERAL 2022'!$G$5:$G$4998='ORDEM GERAL 2022'!$AQ$6)*('ORDEM GERAL 2022'!$C$5:$C$4998='ORDEM GERAL 2022'!AM22))</f>
        <v>0</v>
      </c>
      <c r="BD20" s="204">
        <f>SUMPRODUCT((MONTH('ORDEM GERAL 2022'!$B$5:$B$4998)='ORDEM GERAL 2022'!$AT$16)*('ORDEM GERAL 2022'!$W$5:$W$4998)*('ORDEM GERAL 2022'!$G$5:$G$4998='ORDEM GERAL 2022'!$AQ$6)*('ORDEM GERAL 2022'!$C$5:$C$4998='ORDEM GERAL 2022'!AM22))</f>
        <v>0</v>
      </c>
      <c r="BE20" s="204">
        <f>SUM(Table_17[[#This Row],[Column21]:[Column32]])</f>
        <v>0</v>
      </c>
      <c r="BF20" s="202"/>
      <c r="BG20" s="66"/>
      <c r="BH20" s="66"/>
      <c r="BI20" s="66"/>
      <c r="BJ20" s="68"/>
      <c r="BK20" s="208" t="s">
        <v>135</v>
      </c>
      <c r="BL20" s="204">
        <f>SUMPRODUCT((MONTH('ORDEM GERAL 2022'!$B$5:$B$4998)='ORDEM GERAL 2022'!$AT$5)*('ORDEM GERAL 2022'!$W$5:$W$4998)*('ORDEM GERAL 2022'!$G$5:$G$4998='ORDEM GERAL 2022'!$AQ$8)*('ORDEM GERAL 2022'!$C$5:$C$4998='ORDEM GERAL 2022'!AM22))</f>
        <v>0</v>
      </c>
      <c r="BM20" s="204">
        <f>SUMPRODUCT((MONTH('ORDEM GERAL 2022'!$B$5:$B$4998)='ORDEM GERAL 2022'!$AT$6)*('ORDEM GERAL 2022'!$W$5:$W$4998)*('ORDEM GERAL 2022'!$G$5:$G$4998='ORDEM GERAL 2022'!$AQ$8)*('ORDEM GERAL 2022'!$C$5:$C$4998='ORDEM GERAL 2022'!AM22))</f>
        <v>0</v>
      </c>
      <c r="BN20" s="204">
        <f>SUMPRODUCT((MONTH('ORDEM GERAL 2022'!$B$5:$B$4998)='ORDEM GERAL 2022'!$AT$7)*('ORDEM GERAL 2022'!$W$5:$W$4998)*('ORDEM GERAL 2022'!$G$5:$G$4998='ORDEM GERAL 2022'!$AQ$8)*('ORDEM GERAL 2022'!$C$5:$C$4998='ORDEM GERAL 2022'!AM22))</f>
        <v>0</v>
      </c>
      <c r="BO20" s="204">
        <f>SUMPRODUCT((MONTH('ORDEM GERAL 2022'!$B$5:$B$4998)='ORDEM GERAL 2022'!$AT$8)*('ORDEM GERAL 2022'!$W$5:$W$4998)*('ORDEM GERAL 2022'!$G$5:$G$4998='ORDEM GERAL 2022'!$AQ$8)*('ORDEM GERAL 2022'!$C$5:$C$4998='ORDEM GERAL 2022'!AM22))</f>
        <v>0</v>
      </c>
      <c r="BP20" s="204">
        <f>SUMPRODUCT((MONTH('ORDEM GERAL 2022'!$B$5:$B$4998)='ORDEM GERAL 2022'!$AT$9)*('ORDEM GERAL 2022'!$W$5:$W$4998)*('ORDEM GERAL 2022'!$G$5:$G$4998='ORDEM GERAL 2022'!$AQ$8)*('ORDEM GERAL 2022'!$C$5:$C$4998='ORDEM GERAL 2022'!AM22))</f>
        <v>0</v>
      </c>
      <c r="BQ20" s="204">
        <f>SUMPRODUCT((MONTH('ORDEM GERAL 2022'!$B$5:$B$4998)='ORDEM GERAL 2022'!$AT$10)*('ORDEM GERAL 2022'!$W$5:$W$4998)*('ORDEM GERAL 2022'!$G$5:$G$4998='ORDEM GERAL 2022'!$AQ$8)*('ORDEM GERAL 2022'!$C$5:$C$4998='ORDEM GERAL 2022'!AM22))</f>
        <v>0</v>
      </c>
      <c r="BR20" s="204">
        <f>SUMPRODUCT((MONTH('ORDEM GERAL 2022'!$B$5:$B$4998)='ORDEM GERAL 2022'!$AT$11)*('ORDEM GERAL 2022'!$W$5:$W$4998)*('ORDEM GERAL 2022'!$G$5:$G$4998='ORDEM GERAL 2022'!$AQ$8)*('ORDEM GERAL 2022'!$C$5:$C$4998='ORDEM GERAL 2022'!AM22))</f>
        <v>0</v>
      </c>
      <c r="BS20" s="204">
        <f>SUMPRODUCT((MONTH('ORDEM GERAL 2022'!$B$5:$B$4998)='ORDEM GERAL 2022'!$AT$12)*('ORDEM GERAL 2022'!$W$5:$W$4998)*('ORDEM GERAL 2022'!$G$5:$G$4998='ORDEM GERAL 2022'!$AQ$8)*('ORDEM GERAL 2022'!$C$5:$C$4998='ORDEM GERAL 2022'!AM22))</f>
        <v>0</v>
      </c>
      <c r="BT20" s="204">
        <f>SUMPRODUCT((MONTH('ORDEM GERAL 2022'!$B$5:$B$4998)='ORDEM GERAL 2022'!$AT$13)*('ORDEM GERAL 2022'!$W$5:$W$4998)*('ORDEM GERAL 2022'!$G$5:$G$4998='ORDEM GERAL 2022'!$AQ$8)*('ORDEM GERAL 2022'!$C$5:$C$4998='ORDEM GERAL 2022'!AM22))</f>
        <v>0</v>
      </c>
      <c r="BU20" s="204">
        <f>SUMPRODUCT((MONTH('ORDEM GERAL 2022'!$B$5:$B$4998)='ORDEM GERAL 2022'!$AT$14)*('ORDEM GERAL 2022'!$W$5:$W$4998)*('ORDEM GERAL 2022'!$G$5:$G$4998='ORDEM GERAL 2022'!$AQ$8)*('ORDEM GERAL 2022'!$C$5:$C$4998='ORDEM GERAL 2022'!AM22))</f>
        <v>0</v>
      </c>
      <c r="BV20" s="204">
        <f>SUMPRODUCT((MONTH('ORDEM GERAL 2022'!$B$5:$B$4998)='ORDEM GERAL 2022'!$AT$15)*('ORDEM GERAL 2022'!$W$5:$W$4998)*('ORDEM GERAL 2022'!$G$5:$G$4998='ORDEM GERAL 2022'!$AQ$8)*('ORDEM GERAL 2022'!$C$5:$C$4998='ORDEM GERAL 2022'!AM22))</f>
        <v>0</v>
      </c>
      <c r="BW20" s="204">
        <f>SUMPRODUCT((MONTH('ORDEM GERAL 2022'!$B$5:$B$4998)='ORDEM GERAL 2022'!$AT$16)*('ORDEM GERAL 2022'!$W$5:$W$4998)*('ORDEM GERAL 2022'!$G$5:$G$4998='ORDEM GERAL 2022'!$AQ$8)*('ORDEM GERAL 2022'!$C$5:$C$4998='ORDEM GERAL 2022'!AM22))</f>
        <v>0</v>
      </c>
      <c r="BX20" s="87">
        <f>SUM(Table_17[[#This Row],[Column40]:[Column51]])</f>
        <v>0</v>
      </c>
      <c r="BY20" s="66"/>
      <c r="BZ20" s="66"/>
      <c r="CA20" s="69"/>
      <c r="CB20" s="70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</row>
    <row r="21" spans="1:94" ht="15.75" customHeight="1" thickBot="1">
      <c r="A21" s="71" t="s">
        <v>136</v>
      </c>
      <c r="B21" s="57" t="str">
        <f>IF(SUMPRODUCT((TEXT('ORDEM GERAL 2022'!$B$5:$B$4998,"mmm")=DADOS!B$2)*('ORDEM GERAL 2022'!$C$5:$C$4998=DADOS!$A21)*('ORDEM GERAL 2022'!$A$5:$A$4998&gt;0)*('ORDEM GERAL 2022'!$W$5:$W$4998))=0,"",SUMPRODUCT((TEXT('ORDEM GERAL 2022'!$B$5:$B$4998,"mmm")=DADOS!B$2)*('ORDEM GERAL 2022'!$C$5:$C$4998=DADOS!$A21)*('ORDEM GERAL 2022'!$A$5:$A$4998&gt;0)*('ORDEM GERAL 2022'!$W$5:$W$4998)))</f>
        <v/>
      </c>
      <c r="C21" s="57" t="str">
        <f>IF(SUMPRODUCT((TEXT('ORDEM GERAL 2022'!$B$5:$B$4998,"mmm")=DADOS!C$2)*('ORDEM GERAL 2022'!$C$5:$C$4998=DADOS!$A21)*('ORDEM GERAL 2022'!$A$5:$A$4998&gt;0)*('ORDEM GERAL 2022'!$W$5:$W$4998))=0,"",SUMPRODUCT((TEXT('ORDEM GERAL 2022'!$B$5:$B$4998,"mmm")=DADOS!C$2)*('ORDEM GERAL 2022'!$C$5:$C$4998=DADOS!$A21)*('ORDEM GERAL 2022'!$A$5:$A$4998&gt;0)*('ORDEM GERAL 2022'!$W$5:$W$4998)))</f>
        <v/>
      </c>
      <c r="D21" s="57" t="str">
        <f>IF(SUMPRODUCT((TEXT('ORDEM GERAL 2022'!$B$5:$B$4998,"mmm")=DADOS!D$2)*('ORDEM GERAL 2022'!$C$5:$C$4998=DADOS!$A21)*('ORDEM GERAL 2022'!$A$5:$A$4998&gt;0)*('ORDEM GERAL 2022'!$W$5:$W$4998))=0,"",SUMPRODUCT((TEXT('ORDEM GERAL 2022'!$B$5:$B$4998,"mmm")=DADOS!D$2)*('ORDEM GERAL 2022'!$C$5:$C$4998=DADOS!$A21)*('ORDEM GERAL 2022'!$A$5:$A$4998&gt;0)*('ORDEM GERAL 2022'!$W$5:$W$4998)))</f>
        <v/>
      </c>
      <c r="E21" s="57" t="str">
        <f>IF(SUMPRODUCT((TEXT('ORDEM GERAL 2022'!$B$5:$B$4998,"mmm")=DADOS!E$2)*('ORDEM GERAL 2022'!$C$5:$C$4998=DADOS!$A21)*('ORDEM GERAL 2022'!$A$5:$A$4998&gt;0)*('ORDEM GERAL 2022'!$W$5:$W$4998))=0,"",SUMPRODUCT((TEXT('ORDEM GERAL 2022'!$B$5:$B$4998,"mmm")=DADOS!E$2)*('ORDEM GERAL 2022'!$C$5:$C$4998=DADOS!$A21)*('ORDEM GERAL 2022'!$A$5:$A$4998&gt;0)*('ORDEM GERAL 2022'!$W$5:$W$4998)))</f>
        <v/>
      </c>
      <c r="F21" s="57" t="str">
        <f>IF(SUMPRODUCT((TEXT('ORDEM GERAL 2022'!$B$5:$B$4998,"mmm")=DADOS!F$2)*('ORDEM GERAL 2022'!$C$5:$C$4998=DADOS!$A21)*('ORDEM GERAL 2022'!$A$5:$A$4998&gt;0)*('ORDEM GERAL 2022'!$W$5:$W$4998))=0,"",SUMPRODUCT((TEXT('ORDEM GERAL 2022'!$B$5:$B$4998,"mmm")=DADOS!F$2)*('ORDEM GERAL 2022'!$C$5:$C$4998=DADOS!$A21)*('ORDEM GERAL 2022'!$A$5:$A$4998&gt;0)*('ORDEM GERAL 2022'!$W$5:$W$4998)))</f>
        <v/>
      </c>
      <c r="G21" s="57" t="str">
        <f>IF(SUMPRODUCT((TEXT('ORDEM GERAL 2022'!$B$5:$B$4998,"mmm")=DADOS!G$2)*('ORDEM GERAL 2022'!$C$5:$C$4998=DADOS!$A21)*('ORDEM GERAL 2022'!$A$5:$A$4998&gt;0)*('ORDEM GERAL 2022'!$W$5:$W$4998))=0,"",SUMPRODUCT((TEXT('ORDEM GERAL 2022'!$B$5:$B$4998,"mmm")=DADOS!G$2)*('ORDEM GERAL 2022'!$C$5:$C$4998=DADOS!$A21)*('ORDEM GERAL 2022'!$A$5:$A$4998&gt;0)*('ORDEM GERAL 2022'!$W$5:$W$4998)))</f>
        <v/>
      </c>
      <c r="H21" s="57" t="str">
        <f>IF(SUMPRODUCT((TEXT('ORDEM GERAL 2022'!$B$5:$B$4998,"mmm")=DADOS!H$2)*('ORDEM GERAL 2022'!$C$5:$C$4998=DADOS!$A21)*('ORDEM GERAL 2022'!$A$5:$A$4998&gt;0)*('ORDEM GERAL 2022'!$W$5:$W$4998))=0,"",SUMPRODUCT((TEXT('ORDEM GERAL 2022'!$B$5:$B$4998,"mmm")=DADOS!H$2)*('ORDEM GERAL 2022'!$C$5:$C$4998=DADOS!$A21)*('ORDEM GERAL 2022'!$A$5:$A$4998&gt;0)*('ORDEM GERAL 2022'!$W$5:$W$4998)))</f>
        <v/>
      </c>
      <c r="I21" s="57" t="str">
        <f>IF(SUMPRODUCT((TEXT('ORDEM GERAL 2022'!$B$5:$B$4998,"mmm")=DADOS!I$2)*('ORDEM GERAL 2022'!$C$5:$C$4998=DADOS!$A21)*('ORDEM GERAL 2022'!$A$5:$A$4998&gt;0)*('ORDEM GERAL 2022'!$W$5:$W$4998))=0,"",SUMPRODUCT((TEXT('ORDEM GERAL 2022'!$B$5:$B$4998,"mmm")=DADOS!I$2)*('ORDEM GERAL 2022'!$C$5:$C$4998=DADOS!$A21)*('ORDEM GERAL 2022'!$A$5:$A$4998&gt;0)*('ORDEM GERAL 2022'!$W$5:$W$4998)))</f>
        <v/>
      </c>
      <c r="J21" s="57" t="str">
        <f>IF(SUMPRODUCT((TEXT('ORDEM GERAL 2022'!$B$5:$B$4998,"mmm")=DADOS!J$2)*('ORDEM GERAL 2022'!$C$5:$C$4998=DADOS!$A21)*('ORDEM GERAL 2022'!$A$5:$A$4998&gt;0)*('ORDEM GERAL 2022'!$W$5:$W$4998))=0,"",SUMPRODUCT((TEXT('ORDEM GERAL 2022'!$B$5:$B$4998,"mmm")=DADOS!J$2)*('ORDEM GERAL 2022'!$C$5:$C$4998=DADOS!$A21)*('ORDEM GERAL 2022'!$A$5:$A$4998&gt;0)*('ORDEM GERAL 2022'!$W$5:$W$4998)))</f>
        <v/>
      </c>
      <c r="K21" s="57" t="str">
        <f>IF(SUMPRODUCT((TEXT('ORDEM GERAL 2022'!$B$5:$B$4998,"mmm")=DADOS!K$2)*('ORDEM GERAL 2022'!$C$5:$C$4998=DADOS!$A21)*('ORDEM GERAL 2022'!$A$5:$A$4998&gt;0)*('ORDEM GERAL 2022'!$W$5:$W$4998))=0,"",SUMPRODUCT((TEXT('ORDEM GERAL 2022'!$B$5:$B$4998,"mmm")=DADOS!K$2)*('ORDEM GERAL 2022'!$C$5:$C$4998=DADOS!$A21)*('ORDEM GERAL 2022'!$A$5:$A$4998&gt;0)*('ORDEM GERAL 2022'!$W$5:$W$4998)))</f>
        <v/>
      </c>
      <c r="L21" s="57" t="str">
        <f>IF(SUMPRODUCT((TEXT('ORDEM GERAL 2022'!$B$5:$B$4998,"mmm")=DADOS!L$2)*('ORDEM GERAL 2022'!$C$5:$C$4998=DADOS!$A21)*('ORDEM GERAL 2022'!$A$5:$A$4998&gt;0)*('ORDEM GERAL 2022'!$W$5:$W$4998))=0,"",SUMPRODUCT((TEXT('ORDEM GERAL 2022'!$B$5:$B$4998,"mmm")=DADOS!L$2)*('ORDEM GERAL 2022'!$C$5:$C$4998=DADOS!$A21)*('ORDEM GERAL 2022'!$A$5:$A$4998&gt;0)*('ORDEM GERAL 2022'!$W$5:$W$4998)))</f>
        <v/>
      </c>
      <c r="M21" s="57" t="str">
        <f>IF(SUMPRODUCT((TEXT('ORDEM GERAL 2022'!$B$5:$B$4998,"mmm")=DADOS!M$2)*('ORDEM GERAL 2022'!$C$5:$C$4998=DADOS!$A21)*('ORDEM GERAL 2022'!$A$5:$A$4998&gt;0)*('ORDEM GERAL 2022'!$W$5:$W$4998))=0,"",SUMPRODUCT((TEXT('ORDEM GERAL 2022'!$B$5:$B$4998,"mmm")=DADOS!M$2)*('ORDEM GERAL 2022'!$C$5:$C$4998=DADOS!$A21)*('ORDEM GERAL 2022'!$A$5:$A$4998&gt;0)*('ORDEM GERAL 2022'!$W$5:$W$4998)))</f>
        <v/>
      </c>
      <c r="N21" s="57" t="str">
        <f t="shared" si="0"/>
        <v/>
      </c>
      <c r="O21" s="66" t="str">
        <f>IF(COUNTIFS('ORDEM GERAL 2022'!$C:$C,DADOS!$A21,'ORDEM GERAL 2022'!$AJ:$AJ,"CONSERTO")=0,"",(COUNTIFS('ORDEM GERAL 2022'!$C:$C,DADOS!$A21,'ORDEM GERAL 2022'!$AJ:$AJ,"CONSERTO")))</f>
        <v/>
      </c>
      <c r="P21" s="66" t="str">
        <f>IF(COUNTIFS('ORDEM GERAL 2022'!$C:$C,DADOS!$A21,'ORDEM GERAL 2022'!$AJ:$AJ,"QUEBRA")=0,"",COUNTIFS('ORDEM GERAL 2022'!$C:$C,DADOS!$A21,'ORDEM GERAL 2022'!$AJ:$AJ,"QUEBRA"))</f>
        <v/>
      </c>
      <c r="Q21" s="66">
        <f>IF(COUNTIFS('ORDEM GERAL 2022'!$C:$C,DADOS!$A21,'ORDEM GERAL 2022'!$AJ:$AJ,"TROCA")=0,"",COUNTIFS('ORDEM GERAL 2022'!$C:$C,DADOS!$A21,'ORDEM GERAL 2022'!$AJ:$AJ,"TROCA"))</f>
        <v>1</v>
      </c>
      <c r="R21" s="66">
        <f>IF(COUNTIFS('ORDEM GERAL 2022'!$C:$C,DADOS!$A21,'ORDEM GERAL 2022'!A:A,"&gt;0")=0,"",COUNTIFS('ORDEM GERAL 2022'!$C:$C,DADOS!$A21,'ORDEM GERAL 2022'!A:A,"&gt;0"))</f>
        <v>1</v>
      </c>
      <c r="S21" s="194" t="str">
        <f t="shared" si="4"/>
        <v/>
      </c>
      <c r="T21" s="196" t="str">
        <f t="shared" si="5"/>
        <v/>
      </c>
      <c r="U21" s="67" t="str">
        <f t="shared" si="3"/>
        <v/>
      </c>
      <c r="V21" s="10"/>
      <c r="W21" s="209" t="s">
        <v>136</v>
      </c>
      <c r="X21" s="207">
        <f>SUMPRODUCT((MONTH('ORDEM GERAL 2022'!$B$5:$B$4998)='ORDEM GERAL 2022'!$AT$5)*('ORDEM GERAL 2022'!$W$5:$W$4998)*('ORDEM GERAL 2022'!$G$5:$G$4998='ORDEM GERAL 2022'!$AQ$5)*('ORDEM GERAL 2022'!$C$5:$C$4998='ORDEM GERAL 2022'!AM23))</f>
        <v>0</v>
      </c>
      <c r="Y21" s="207">
        <f>SUMPRODUCT((MONTH('ORDEM GERAL 2022'!$B$5:$B$4998)='ORDEM GERAL 2022'!$AT$6)*('ORDEM GERAL 2022'!$W$5:$W$4998)*('ORDEM GERAL 2022'!$G$5:$G$4998='ORDEM GERAL 2022'!$AQ$5)*('ORDEM GERAL 2022'!$C$5:$C$4998='ORDEM GERAL 2022'!AM23))</f>
        <v>0</v>
      </c>
      <c r="Z21" s="207">
        <f>SUMPRODUCT((MONTH('ORDEM GERAL 2022'!$B$5:$B$4998)='ORDEM GERAL 2022'!$AT$7)*('ORDEM GERAL 2022'!$W$5:$W$4998)*('ORDEM GERAL 2022'!$G$5:$G$4998='ORDEM GERAL 2022'!$AQ$5)*('ORDEM GERAL 2022'!$C$5:$C$4998='ORDEM GERAL 2022'!AM23))</f>
        <v>0</v>
      </c>
      <c r="AA21" s="207">
        <f>SUMPRODUCT((MONTH('ORDEM GERAL 2022'!$B$5:$B$4998)='ORDEM GERAL 2022'!$AT$8)*('ORDEM GERAL 2022'!$W$5:$W$4998)*('ORDEM GERAL 2022'!$G$5:$G$4998='ORDEM GERAL 2022'!$AQ$5)*('ORDEM GERAL 2022'!$C$5:$C$4998='ORDEM GERAL 2022'!AM23))</f>
        <v>0</v>
      </c>
      <c r="AB21" s="207">
        <f>SUMPRODUCT((MONTH('ORDEM GERAL 2022'!$B$5:$B$4998)='ORDEM GERAL 2022'!$AT$9)*('ORDEM GERAL 2022'!$W$5:$W$4998)*('ORDEM GERAL 2022'!$G$5:$G$4998='ORDEM GERAL 2022'!$AQ$5)*('ORDEM GERAL 2022'!$C$5:$C$4998='ORDEM GERAL 2022'!AM23))</f>
        <v>0</v>
      </c>
      <c r="AC21" s="207">
        <f>SUMPRODUCT((MONTH('ORDEM GERAL 2022'!$B$5:$B$4998)='ORDEM GERAL 2022'!$AT$10)*('ORDEM GERAL 2022'!$W$5:$W$4998)*('ORDEM GERAL 2022'!$G$5:$G$4998='ORDEM GERAL 2022'!$AQ$5)*('ORDEM GERAL 2022'!$C$5:$C$4998='ORDEM GERAL 2022'!AM23))</f>
        <v>0</v>
      </c>
      <c r="AD21" s="207">
        <f>SUMPRODUCT((MONTH('ORDEM GERAL 2022'!$B$5:$B$4998)='ORDEM GERAL 2022'!$AT$11)*('ORDEM GERAL 2022'!$W$5:$W$4998)*('ORDEM GERAL 2022'!$G$5:$G$4998='ORDEM GERAL 2022'!$AQ$5)*('ORDEM GERAL 2022'!$C$5:$C$4998='ORDEM GERAL 2022'!AM23))</f>
        <v>0</v>
      </c>
      <c r="AE21" s="204">
        <f>SUMPRODUCT((MONTH('ORDEM GERAL 2022'!$B$5:$B$4998)='ORDEM GERAL 2022'!$AT$12)*('ORDEM GERAL 2022'!$W$5:$W$4998)*('ORDEM GERAL 2022'!$G$5:$G$4998='ORDEM GERAL 2022'!$AQ$5)*('ORDEM GERAL 2022'!$C$5:$C$4998='ORDEM GERAL 2022'!AM23))</f>
        <v>0</v>
      </c>
      <c r="AF21" s="204">
        <f>SUMPRODUCT((MONTH('ORDEM GERAL 2022'!$B$5:$B$4998)='ORDEM GERAL 2022'!$AT$13)*('ORDEM GERAL 2022'!$W$5:$W$4998)*('ORDEM GERAL 2022'!$G$5:$G$4998='ORDEM GERAL 2022'!$AQ$5)*('ORDEM GERAL 2022'!$C$5:$C$4998='ORDEM GERAL 2022'!AM23))</f>
        <v>0</v>
      </c>
      <c r="AG21" s="204">
        <f>SUMPRODUCT((MONTH('ORDEM GERAL 2022'!$B$5:$B$4998)='ORDEM GERAL 2022'!$AT$14)*('ORDEM GERAL 2022'!$W$5:$W$4998)*('ORDEM GERAL 2022'!$G$5:$G$4998='ORDEM GERAL 2022'!$AQ$5)*('ORDEM GERAL 2022'!$C$5:$C$4998='ORDEM GERAL 2022'!AM23))</f>
        <v>0</v>
      </c>
      <c r="AH21" s="204">
        <f>SUMPRODUCT((MONTH('ORDEM GERAL 2022'!$B$5:$B$4998)='ORDEM GERAL 2022'!$AT$15)*('ORDEM GERAL 2022'!$W$5:$W$4998)*('ORDEM GERAL 2022'!$G$5:$G$4998='ORDEM GERAL 2022'!$AQ$5)*('ORDEM GERAL 2022'!$C$5:$C$4998='ORDEM GERAL 2022'!AM23))</f>
        <v>0</v>
      </c>
      <c r="AI21" s="204">
        <f>SUMPRODUCT((MONTH('ORDEM GERAL 2022'!$B$5:$B$4998)='ORDEM GERAL 2022'!$AT$16)*('ORDEM GERAL 2022'!$W$5:$W$4998)*('ORDEM GERAL 2022'!$G$5:$G$4998='ORDEM GERAL 2022'!$AQ$5)*('ORDEM GERAL 2022'!$C$5:$C$4998='ORDEM GERAL 2022'!AM23))</f>
        <v>0</v>
      </c>
      <c r="AJ21" s="204">
        <f>SUM(Table_17[[#This Row],[Coluna1]:[Column13]])</f>
        <v>0</v>
      </c>
      <c r="AK21" s="202"/>
      <c r="AL21" s="66"/>
      <c r="AM21" s="66"/>
      <c r="AN21" s="66"/>
      <c r="AO21" s="69"/>
      <c r="AP21" s="69"/>
      <c r="AQ21" s="68"/>
      <c r="AR21" s="209" t="s">
        <v>136</v>
      </c>
      <c r="AS21" s="207">
        <f>SUMPRODUCT((MONTH('ORDEM GERAL 2022'!$B$5:$B$4998)='ORDEM GERAL 2022'!$AT$5)*('ORDEM GERAL 2022'!$W$5:$W$4998)*('ORDEM GERAL 2022'!$G$5:$G$4998='ORDEM GERAL 2022'!$AQ$6)*('ORDEM GERAL 2022'!$C$5:$C$4998='ORDEM GERAL 2022'!AM23))</f>
        <v>0</v>
      </c>
      <c r="AT21" s="207">
        <f>SUMPRODUCT((MONTH('ORDEM GERAL 2022'!$B$5:$B$4998)='ORDEM GERAL 2022'!$AT$6)*('ORDEM GERAL 2022'!$W$5:$W$4998)*('ORDEM GERAL 2022'!$G$5:$G$4998='ORDEM GERAL 2022'!$AQ$6)*('ORDEM GERAL 2022'!$C$5:$C$4998='ORDEM GERAL 2022'!AM23))</f>
        <v>0</v>
      </c>
      <c r="AU21" s="204">
        <f>SUMPRODUCT((MONTH('ORDEM GERAL 2022'!$B$5:$B$4998)='ORDEM GERAL 2022'!$AT$7)*('ORDEM GERAL 2022'!$W$5:$W$4998)*('ORDEM GERAL 2022'!$G$5:$G$4998='ORDEM GERAL 2022'!$AQ$6)*('ORDEM GERAL 2022'!$C$5:$C$4998='ORDEM GERAL 2022'!AM23))</f>
        <v>0</v>
      </c>
      <c r="AV21" s="207">
        <f>SUMPRODUCT((MONTH('ORDEM GERAL 2022'!$B$5:$B$4998)='ORDEM GERAL 2022'!$AT$8)*('ORDEM GERAL 2022'!$W$5:$W$4998)*('ORDEM GERAL 2022'!$G$5:$G$4998='ORDEM GERAL 2022'!$AQ$6)*('ORDEM GERAL 2022'!$C$5:$C$4998='ORDEM GERAL 2022'!AM23))</f>
        <v>0</v>
      </c>
      <c r="AW21" s="204">
        <f>SUMPRODUCT((MONTH('ORDEM GERAL 2022'!$B$5:$B$4998)='ORDEM GERAL 2022'!$AT$9)*('ORDEM GERAL 2022'!$W$5:$W$4998)*('ORDEM GERAL 2022'!$G$5:$G$4998='ORDEM GERAL 2022'!$AQ$6)*('ORDEM GERAL 2022'!$C$5:$C$4998='ORDEM GERAL 2022'!AM23))</f>
        <v>0</v>
      </c>
      <c r="AX21" s="204">
        <f>SUMPRODUCT((MONTH('ORDEM GERAL 2022'!$B$5:$B$4998)='ORDEM GERAL 2022'!$AT$10)*('ORDEM GERAL 2022'!$W$5:$W$4998)*('ORDEM GERAL 2022'!$G$5:$G$4998='ORDEM GERAL 2022'!$AQ$6)*('ORDEM GERAL 2022'!$C$5:$C$4998='ORDEM GERAL 2022'!AM23))</f>
        <v>0</v>
      </c>
      <c r="AY21" s="204">
        <f>SUMPRODUCT((MONTH('ORDEM GERAL 2022'!$B$5:$B$4998)='ORDEM GERAL 2022'!$AT$11)*('ORDEM GERAL 2022'!$W$5:$W$4998)*('ORDEM GERAL 2022'!$G$5:$G$4998='ORDEM GERAL 2022'!$AQ$6)*('ORDEM GERAL 2022'!$C$5:$C$4998='ORDEM GERAL 2022'!AM23))</f>
        <v>0</v>
      </c>
      <c r="AZ21" s="204">
        <f>SUMPRODUCT((MONTH('ORDEM GERAL 2022'!$B$5:$B$4998)='ORDEM GERAL 2022'!$AT$12)*('ORDEM GERAL 2022'!$W$5:$W$4998)*('ORDEM GERAL 2022'!$G$5:$G$4998='ORDEM GERAL 2022'!$AQ$6)*('ORDEM GERAL 2022'!$C$5:$C$4998='ORDEM GERAL 2022'!AM23))</f>
        <v>0</v>
      </c>
      <c r="BA21" s="204">
        <f>SUMPRODUCT((MONTH('ORDEM GERAL 2022'!$B$5:$B$4998)='ORDEM GERAL 2022'!$AT$13)*('ORDEM GERAL 2022'!$W$5:$W$4998)*('ORDEM GERAL 2022'!$G$5:$G$4998='ORDEM GERAL 2022'!$AQ$6)*('ORDEM GERAL 2022'!$C$5:$C$4998='ORDEM GERAL 2022'!AM23))</f>
        <v>0</v>
      </c>
      <c r="BB21" s="207">
        <f>SUMPRODUCT((MONTH('ORDEM GERAL 2022'!$B$5:$B$4998)='ORDEM GERAL 2022'!$AT$14)*('ORDEM GERAL 2022'!$W$5:$W$4998)*('ORDEM GERAL 2022'!$G$5:$G$4998='ORDEM GERAL 2022'!$AQ$6)*('ORDEM GERAL 2022'!$C$5:$C$4998='ORDEM GERAL 2022'!AM23))</f>
        <v>0</v>
      </c>
      <c r="BC21" s="204">
        <f>SUMPRODUCT((MONTH('ORDEM GERAL 2022'!$B$5:$B$4998)='ORDEM GERAL 2022'!$AT$15)*('ORDEM GERAL 2022'!$W$5:$W$4998)*('ORDEM GERAL 2022'!$G$5:$G$4998='ORDEM GERAL 2022'!$AQ$6)*('ORDEM GERAL 2022'!$C$5:$C$4998='ORDEM GERAL 2022'!AM23))</f>
        <v>0</v>
      </c>
      <c r="BD21" s="204">
        <f>SUMPRODUCT((MONTH('ORDEM GERAL 2022'!$B$5:$B$4998)='ORDEM GERAL 2022'!$AT$16)*('ORDEM GERAL 2022'!$W$5:$W$4998)*('ORDEM GERAL 2022'!$G$5:$G$4998='ORDEM GERAL 2022'!$AQ$6)*('ORDEM GERAL 2022'!$C$5:$C$4998='ORDEM GERAL 2022'!AM23))</f>
        <v>0</v>
      </c>
      <c r="BE21" s="204">
        <f>SUM(Table_17[[#This Row],[Column21]:[Column32]])</f>
        <v>0</v>
      </c>
      <c r="BF21" s="202"/>
      <c r="BG21" s="66"/>
      <c r="BH21" s="66"/>
      <c r="BI21" s="66"/>
      <c r="BJ21" s="68"/>
      <c r="BK21" s="209" t="s">
        <v>136</v>
      </c>
      <c r="BL21" s="204">
        <f>SUMPRODUCT((MONTH('ORDEM GERAL 2022'!$B$5:$B$4998)='ORDEM GERAL 2022'!$AT$5)*('ORDEM GERAL 2022'!$W$5:$W$4998)*('ORDEM GERAL 2022'!$G$5:$G$4998='ORDEM GERAL 2022'!$AQ$8)*('ORDEM GERAL 2022'!$C$5:$C$4998='ORDEM GERAL 2022'!AM23))</f>
        <v>0</v>
      </c>
      <c r="BM21" s="204">
        <f>SUMPRODUCT((MONTH('ORDEM GERAL 2022'!$B$5:$B$4998)='ORDEM GERAL 2022'!$AT$6)*('ORDEM GERAL 2022'!$W$5:$W$4998)*('ORDEM GERAL 2022'!$G$5:$G$4998='ORDEM GERAL 2022'!$AQ$8)*('ORDEM GERAL 2022'!$C$5:$C$4998='ORDEM GERAL 2022'!AM23))</f>
        <v>0</v>
      </c>
      <c r="BN21" s="204">
        <f>SUMPRODUCT((MONTH('ORDEM GERAL 2022'!$B$5:$B$4998)='ORDEM GERAL 2022'!$AT$7)*('ORDEM GERAL 2022'!$W$5:$W$4998)*('ORDEM GERAL 2022'!$G$5:$G$4998='ORDEM GERAL 2022'!$AQ$8)*('ORDEM GERAL 2022'!$C$5:$C$4998='ORDEM GERAL 2022'!AM23))</f>
        <v>0</v>
      </c>
      <c r="BO21" s="204">
        <f>SUMPRODUCT((MONTH('ORDEM GERAL 2022'!$B$5:$B$4998)='ORDEM GERAL 2022'!$AT$8)*('ORDEM GERAL 2022'!$W$5:$W$4998)*('ORDEM GERAL 2022'!$G$5:$G$4998='ORDEM GERAL 2022'!$AQ$8)*('ORDEM GERAL 2022'!$C$5:$C$4998='ORDEM GERAL 2022'!AM23))</f>
        <v>0</v>
      </c>
      <c r="BP21" s="204">
        <f>SUMPRODUCT((MONTH('ORDEM GERAL 2022'!$B$5:$B$4998)='ORDEM GERAL 2022'!$AT$9)*('ORDEM GERAL 2022'!$W$5:$W$4998)*('ORDEM GERAL 2022'!$G$5:$G$4998='ORDEM GERAL 2022'!$AQ$8)*('ORDEM GERAL 2022'!$C$5:$C$4998='ORDEM GERAL 2022'!AM23))</f>
        <v>0</v>
      </c>
      <c r="BQ21" s="204">
        <f>SUMPRODUCT((MONTH('ORDEM GERAL 2022'!$B$5:$B$4998)='ORDEM GERAL 2022'!$AT$10)*('ORDEM GERAL 2022'!$W$5:$W$4998)*('ORDEM GERAL 2022'!$G$5:$G$4998='ORDEM GERAL 2022'!$AQ$8)*('ORDEM GERAL 2022'!$C$5:$C$4998='ORDEM GERAL 2022'!AM23))</f>
        <v>0</v>
      </c>
      <c r="BR21" s="204">
        <f>SUMPRODUCT((MONTH('ORDEM GERAL 2022'!$B$5:$B$4998)='ORDEM GERAL 2022'!$AT$11)*('ORDEM GERAL 2022'!$W$5:$W$4998)*('ORDEM GERAL 2022'!$G$5:$G$4998='ORDEM GERAL 2022'!$AQ$8)*('ORDEM GERAL 2022'!$C$5:$C$4998='ORDEM GERAL 2022'!AM23))</f>
        <v>0</v>
      </c>
      <c r="BS21" s="204">
        <f>SUMPRODUCT((MONTH('ORDEM GERAL 2022'!$B$5:$B$4998)='ORDEM GERAL 2022'!$AT$12)*('ORDEM GERAL 2022'!$W$5:$W$4998)*('ORDEM GERAL 2022'!$G$5:$G$4998='ORDEM GERAL 2022'!$AQ$8)*('ORDEM GERAL 2022'!$C$5:$C$4998='ORDEM GERAL 2022'!AM23))</f>
        <v>0</v>
      </c>
      <c r="BT21" s="204">
        <f>SUMPRODUCT((MONTH('ORDEM GERAL 2022'!$B$5:$B$4998)='ORDEM GERAL 2022'!$AT$13)*('ORDEM GERAL 2022'!$W$5:$W$4998)*('ORDEM GERAL 2022'!$G$5:$G$4998='ORDEM GERAL 2022'!$AQ$8)*('ORDEM GERAL 2022'!$C$5:$C$4998='ORDEM GERAL 2022'!AM23))</f>
        <v>0</v>
      </c>
      <c r="BU21" s="204">
        <f>SUMPRODUCT((MONTH('ORDEM GERAL 2022'!$B$5:$B$4998)='ORDEM GERAL 2022'!$AT$14)*('ORDEM GERAL 2022'!$W$5:$W$4998)*('ORDEM GERAL 2022'!$G$5:$G$4998='ORDEM GERAL 2022'!$AQ$8)*('ORDEM GERAL 2022'!$C$5:$C$4998='ORDEM GERAL 2022'!AM23))</f>
        <v>0</v>
      </c>
      <c r="BV21" s="204">
        <f>SUMPRODUCT((MONTH('ORDEM GERAL 2022'!$B$5:$B$4998)='ORDEM GERAL 2022'!$AT$15)*('ORDEM GERAL 2022'!$W$5:$W$4998)*('ORDEM GERAL 2022'!$G$5:$G$4998='ORDEM GERAL 2022'!$AQ$8)*('ORDEM GERAL 2022'!$C$5:$C$4998='ORDEM GERAL 2022'!AM23))</f>
        <v>0</v>
      </c>
      <c r="BW21" s="204">
        <f>SUMPRODUCT((MONTH('ORDEM GERAL 2022'!$B$5:$B$4998)='ORDEM GERAL 2022'!$AT$16)*('ORDEM GERAL 2022'!$W$5:$W$4998)*('ORDEM GERAL 2022'!$G$5:$G$4998='ORDEM GERAL 2022'!$AQ$8)*('ORDEM GERAL 2022'!$C$5:$C$4998='ORDEM GERAL 2022'!AM23))</f>
        <v>0</v>
      </c>
      <c r="BX21" s="87">
        <f>SUM(Table_17[[#This Row],[Column40]:[Column51]])</f>
        <v>0</v>
      </c>
      <c r="BY21" s="66"/>
      <c r="BZ21" s="66"/>
      <c r="CA21" s="69"/>
      <c r="CB21" s="70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</row>
    <row r="22" spans="1:94" ht="15.75" customHeight="1" thickBot="1">
      <c r="A22" s="56" t="s">
        <v>137</v>
      </c>
      <c r="B22" s="57" t="str">
        <f>IF(SUMPRODUCT((TEXT('ORDEM GERAL 2022'!$B$5:$B$4998,"mmm")=DADOS!B$2)*('ORDEM GERAL 2022'!$C$5:$C$4998=DADOS!$A22)*('ORDEM GERAL 2022'!$A$5:$A$4998&gt;0)*('ORDEM GERAL 2022'!$W$5:$W$4998))=0,"",SUMPRODUCT((TEXT('ORDEM GERAL 2022'!$B$5:$B$4998,"mmm")=DADOS!B$2)*('ORDEM GERAL 2022'!$C$5:$C$4998=DADOS!$A22)*('ORDEM GERAL 2022'!$A$5:$A$4998&gt;0)*('ORDEM GERAL 2022'!$W$5:$W$4998)))</f>
        <v/>
      </c>
      <c r="C22" s="57" t="str">
        <f>IF(SUMPRODUCT((TEXT('ORDEM GERAL 2022'!$B$5:$B$4998,"mmm")=DADOS!C$2)*('ORDEM GERAL 2022'!$C$5:$C$4998=DADOS!$A22)*('ORDEM GERAL 2022'!$A$5:$A$4998&gt;0)*('ORDEM GERAL 2022'!$W$5:$W$4998))=0,"",SUMPRODUCT((TEXT('ORDEM GERAL 2022'!$B$5:$B$4998,"mmm")=DADOS!C$2)*('ORDEM GERAL 2022'!$C$5:$C$4998=DADOS!$A22)*('ORDEM GERAL 2022'!$A$5:$A$4998&gt;0)*('ORDEM GERAL 2022'!$W$5:$W$4998)))</f>
        <v/>
      </c>
      <c r="D22" s="57" t="str">
        <f>IF(SUMPRODUCT((TEXT('ORDEM GERAL 2022'!$B$5:$B$4998,"mmm")=DADOS!D$2)*('ORDEM GERAL 2022'!$C$5:$C$4998=DADOS!$A22)*('ORDEM GERAL 2022'!$A$5:$A$4998&gt;0)*('ORDEM GERAL 2022'!$W$5:$W$4998))=0,"",SUMPRODUCT((TEXT('ORDEM GERAL 2022'!$B$5:$B$4998,"mmm")=DADOS!D$2)*('ORDEM GERAL 2022'!$C$5:$C$4998=DADOS!$A22)*('ORDEM GERAL 2022'!$A$5:$A$4998&gt;0)*('ORDEM GERAL 2022'!$W$5:$W$4998)))</f>
        <v/>
      </c>
      <c r="E22" s="57" t="str">
        <f>IF(SUMPRODUCT((TEXT('ORDEM GERAL 2022'!$B$5:$B$4998,"mmm")=DADOS!E$2)*('ORDEM GERAL 2022'!$C$5:$C$4998=DADOS!$A22)*('ORDEM GERAL 2022'!$A$5:$A$4998&gt;0)*('ORDEM GERAL 2022'!$W$5:$W$4998))=0,"",SUMPRODUCT((TEXT('ORDEM GERAL 2022'!$B$5:$B$4998,"mmm")=DADOS!E$2)*('ORDEM GERAL 2022'!$C$5:$C$4998=DADOS!$A22)*('ORDEM GERAL 2022'!$A$5:$A$4998&gt;0)*('ORDEM GERAL 2022'!$W$5:$W$4998)))</f>
        <v/>
      </c>
      <c r="F22" s="57" t="str">
        <f>IF(SUMPRODUCT((TEXT('ORDEM GERAL 2022'!$B$5:$B$4998,"mmm")=DADOS!F$2)*('ORDEM GERAL 2022'!$C$5:$C$4998=DADOS!$A22)*('ORDEM GERAL 2022'!$A$5:$A$4998&gt;0)*('ORDEM GERAL 2022'!$W$5:$W$4998))=0,"",SUMPRODUCT((TEXT('ORDEM GERAL 2022'!$B$5:$B$4998,"mmm")=DADOS!F$2)*('ORDEM GERAL 2022'!$C$5:$C$4998=DADOS!$A22)*('ORDEM GERAL 2022'!$A$5:$A$4998&gt;0)*('ORDEM GERAL 2022'!$W$5:$W$4998)))</f>
        <v/>
      </c>
      <c r="G22" s="57" t="str">
        <f>IF(SUMPRODUCT((TEXT('ORDEM GERAL 2022'!$B$5:$B$4998,"mmm")=DADOS!G$2)*('ORDEM GERAL 2022'!$C$5:$C$4998=DADOS!$A22)*('ORDEM GERAL 2022'!$A$5:$A$4998&gt;0)*('ORDEM GERAL 2022'!$W$5:$W$4998))=0,"",SUMPRODUCT((TEXT('ORDEM GERAL 2022'!$B$5:$B$4998,"mmm")=DADOS!G$2)*('ORDEM GERAL 2022'!$C$5:$C$4998=DADOS!$A22)*('ORDEM GERAL 2022'!$A$5:$A$4998&gt;0)*('ORDEM GERAL 2022'!$W$5:$W$4998)))</f>
        <v/>
      </c>
      <c r="H22" s="57" t="str">
        <f>IF(SUMPRODUCT((TEXT('ORDEM GERAL 2022'!$B$5:$B$4998,"mmm")=DADOS!H$2)*('ORDEM GERAL 2022'!$C$5:$C$4998=DADOS!$A22)*('ORDEM GERAL 2022'!$A$5:$A$4998&gt;0)*('ORDEM GERAL 2022'!$W$5:$W$4998))=0,"",SUMPRODUCT((TEXT('ORDEM GERAL 2022'!$B$5:$B$4998,"mmm")=DADOS!H$2)*('ORDEM GERAL 2022'!$C$5:$C$4998=DADOS!$A22)*('ORDEM GERAL 2022'!$A$5:$A$4998&gt;0)*('ORDEM GERAL 2022'!$W$5:$W$4998)))</f>
        <v/>
      </c>
      <c r="I22" s="57" t="str">
        <f>IF(SUMPRODUCT((TEXT('ORDEM GERAL 2022'!$B$5:$B$4998,"mmm")=DADOS!I$2)*('ORDEM GERAL 2022'!$C$5:$C$4998=DADOS!$A22)*('ORDEM GERAL 2022'!$A$5:$A$4998&gt;0)*('ORDEM GERAL 2022'!$W$5:$W$4998))=0,"",SUMPRODUCT((TEXT('ORDEM GERAL 2022'!$B$5:$B$4998,"mmm")=DADOS!I$2)*('ORDEM GERAL 2022'!$C$5:$C$4998=DADOS!$A22)*('ORDEM GERAL 2022'!$A$5:$A$4998&gt;0)*('ORDEM GERAL 2022'!$W$5:$W$4998)))</f>
        <v/>
      </c>
      <c r="J22" s="57" t="str">
        <f>IF(SUMPRODUCT((TEXT('ORDEM GERAL 2022'!$B$5:$B$4998,"mmm")=DADOS!J$2)*('ORDEM GERAL 2022'!$C$5:$C$4998=DADOS!$A22)*('ORDEM GERAL 2022'!$A$5:$A$4998&gt;0)*('ORDEM GERAL 2022'!$W$5:$W$4998))=0,"",SUMPRODUCT((TEXT('ORDEM GERAL 2022'!$B$5:$B$4998,"mmm")=DADOS!J$2)*('ORDEM GERAL 2022'!$C$5:$C$4998=DADOS!$A22)*('ORDEM GERAL 2022'!$A$5:$A$4998&gt;0)*('ORDEM GERAL 2022'!$W$5:$W$4998)))</f>
        <v/>
      </c>
      <c r="K22" s="57" t="str">
        <f>IF(SUMPRODUCT((TEXT('ORDEM GERAL 2022'!$B$5:$B$4998,"mmm")=DADOS!K$2)*('ORDEM GERAL 2022'!$C$5:$C$4998=DADOS!$A22)*('ORDEM GERAL 2022'!$A$5:$A$4998&gt;0)*('ORDEM GERAL 2022'!$W$5:$W$4998))=0,"",SUMPRODUCT((TEXT('ORDEM GERAL 2022'!$B$5:$B$4998,"mmm")=DADOS!K$2)*('ORDEM GERAL 2022'!$C$5:$C$4998=DADOS!$A22)*('ORDEM GERAL 2022'!$A$5:$A$4998&gt;0)*('ORDEM GERAL 2022'!$W$5:$W$4998)))</f>
        <v/>
      </c>
      <c r="L22" s="57" t="str">
        <f>IF(SUMPRODUCT((TEXT('ORDEM GERAL 2022'!$B$5:$B$4998,"mmm")=DADOS!L$2)*('ORDEM GERAL 2022'!$C$5:$C$4998=DADOS!$A22)*('ORDEM GERAL 2022'!$A$5:$A$4998&gt;0)*('ORDEM GERAL 2022'!$W$5:$W$4998))=0,"",SUMPRODUCT((TEXT('ORDEM GERAL 2022'!$B$5:$B$4998,"mmm")=DADOS!L$2)*('ORDEM GERAL 2022'!$C$5:$C$4998=DADOS!$A22)*('ORDEM GERAL 2022'!$A$5:$A$4998&gt;0)*('ORDEM GERAL 2022'!$W$5:$W$4998)))</f>
        <v/>
      </c>
      <c r="M22" s="57" t="str">
        <f>IF(SUMPRODUCT((TEXT('ORDEM GERAL 2022'!$B$5:$B$4998,"mmm")=DADOS!M$2)*('ORDEM GERAL 2022'!$C$5:$C$4998=DADOS!$A22)*('ORDEM GERAL 2022'!$A$5:$A$4998&gt;0)*('ORDEM GERAL 2022'!$W$5:$W$4998))=0,"",SUMPRODUCT((TEXT('ORDEM GERAL 2022'!$B$5:$B$4998,"mmm")=DADOS!M$2)*('ORDEM GERAL 2022'!$C$5:$C$4998=DADOS!$A22)*('ORDEM GERAL 2022'!$A$5:$A$4998&gt;0)*('ORDEM GERAL 2022'!$W$5:$W$4998)))</f>
        <v/>
      </c>
      <c r="N22" s="57" t="str">
        <f t="shared" si="0"/>
        <v/>
      </c>
      <c r="O22" s="66" t="str">
        <f>IF(COUNTIFS('ORDEM GERAL 2022'!$C:$C,DADOS!$A22,'ORDEM GERAL 2022'!$AJ:$AJ,"CONSERTO")=0,"",(COUNTIFS('ORDEM GERAL 2022'!$C:$C,DADOS!$A22,'ORDEM GERAL 2022'!$AJ:$AJ,"CONSERTO")))</f>
        <v/>
      </c>
      <c r="P22" s="66" t="str">
        <f>IF(COUNTIFS('ORDEM GERAL 2022'!$C:$C,DADOS!$A22,'ORDEM GERAL 2022'!$AJ:$AJ,"QUEBRA")=0,"",COUNTIFS('ORDEM GERAL 2022'!$C:$C,DADOS!$A22,'ORDEM GERAL 2022'!$AJ:$AJ,"QUEBRA"))</f>
        <v/>
      </c>
      <c r="Q22" s="66" t="str">
        <f>IF(COUNTIFS('ORDEM GERAL 2022'!$C:$C,DADOS!$A22,'ORDEM GERAL 2022'!$AJ:$AJ,"TROCA")=0,"",COUNTIFS('ORDEM GERAL 2022'!$C:$C,DADOS!$A22,'ORDEM GERAL 2022'!$AJ:$AJ,"TROCA"))</f>
        <v/>
      </c>
      <c r="R22" s="66" t="str">
        <f>IF(COUNTIFS('ORDEM GERAL 2022'!$C:$C,DADOS!$A22,'ORDEM GERAL 2022'!A:A,"&gt;0")=0,"",COUNTIFS('ORDEM GERAL 2022'!$C:$C,DADOS!$A22,'ORDEM GERAL 2022'!A:A,"&gt;0"))</f>
        <v/>
      </c>
      <c r="S22" s="194" t="str">
        <f t="shared" si="4"/>
        <v/>
      </c>
      <c r="T22" s="196" t="str">
        <f t="shared" si="5"/>
        <v/>
      </c>
      <c r="U22" s="67" t="str">
        <f t="shared" si="3"/>
        <v/>
      </c>
      <c r="V22" s="10"/>
      <c r="W22" s="208" t="s">
        <v>148</v>
      </c>
      <c r="X22" s="207">
        <f>SUMPRODUCT((MONTH('ORDEM GERAL 2022'!$B$5:$B$4998)='ORDEM GERAL 2022'!$AT$5)*('ORDEM GERAL 2022'!$W$5:$W$4998)*('ORDEM GERAL 2022'!$G$5:$G$4998='ORDEM GERAL 2022'!$AQ$5)*('ORDEM GERAL 2022'!$C$5:$C$4998='ORDEM GERAL 2022'!AM24))</f>
        <v>0</v>
      </c>
      <c r="Y22" s="207">
        <f>SUMPRODUCT((MONTH('ORDEM GERAL 2022'!$B$5:$B$4998)='ORDEM GERAL 2022'!$AT$6)*('ORDEM GERAL 2022'!$W$5:$W$4998)*('ORDEM GERAL 2022'!$G$5:$G$4998='ORDEM GERAL 2022'!$AQ$5)*('ORDEM GERAL 2022'!$C$5:$C$4998='ORDEM GERAL 2022'!AM24))</f>
        <v>0</v>
      </c>
      <c r="Z22" s="207">
        <f>SUMPRODUCT((MONTH('ORDEM GERAL 2022'!$B$5:$B$4998)='ORDEM GERAL 2022'!$AT$7)*('ORDEM GERAL 2022'!$W$5:$W$4998)*('ORDEM GERAL 2022'!$G$5:$G$4998='ORDEM GERAL 2022'!$AQ$5)*('ORDEM GERAL 2022'!$C$5:$C$4998='ORDEM GERAL 2022'!AM24))</f>
        <v>0</v>
      </c>
      <c r="AA22" s="207">
        <f>SUMPRODUCT((MONTH('ORDEM GERAL 2022'!$B$5:$B$4998)='ORDEM GERAL 2022'!$AT$8)*('ORDEM GERAL 2022'!$W$5:$W$4998)*('ORDEM GERAL 2022'!$G$5:$G$4998='ORDEM GERAL 2022'!$AQ$5)*('ORDEM GERAL 2022'!$C$5:$C$4998='ORDEM GERAL 2022'!AM24))</f>
        <v>0</v>
      </c>
      <c r="AB22" s="207">
        <f>SUMPRODUCT((MONTH('ORDEM GERAL 2022'!$B$5:$B$4998)='ORDEM GERAL 2022'!$AT$9)*('ORDEM GERAL 2022'!$W$5:$W$4998)*('ORDEM GERAL 2022'!$G$5:$G$4998='ORDEM GERAL 2022'!$AQ$5)*('ORDEM GERAL 2022'!$C$5:$C$4998='ORDEM GERAL 2022'!AM24))</f>
        <v>0</v>
      </c>
      <c r="AC22" s="207">
        <f>SUMPRODUCT((MONTH('ORDEM GERAL 2022'!$B$5:$B$4998)='ORDEM GERAL 2022'!$AT$10)*('ORDEM GERAL 2022'!$W$5:$W$4998)*('ORDEM GERAL 2022'!$G$5:$G$4998='ORDEM GERAL 2022'!$AQ$5)*('ORDEM GERAL 2022'!$C$5:$C$4998='ORDEM GERAL 2022'!AM24))</f>
        <v>0</v>
      </c>
      <c r="AD22" s="207">
        <f>SUMPRODUCT((MONTH('ORDEM GERAL 2022'!$B$5:$B$4998)='ORDEM GERAL 2022'!$AT$11)*('ORDEM GERAL 2022'!$W$5:$W$4998)*('ORDEM GERAL 2022'!$G$5:$G$4998='ORDEM GERAL 2022'!$AQ$5)*('ORDEM GERAL 2022'!$C$5:$C$4998='ORDEM GERAL 2022'!AM24))</f>
        <v>0</v>
      </c>
      <c r="AE22" s="204">
        <f>SUMPRODUCT((MONTH('ORDEM GERAL 2022'!$B$5:$B$4998)='ORDEM GERAL 2022'!$AT$12)*('ORDEM GERAL 2022'!$W$5:$W$4998)*('ORDEM GERAL 2022'!$G$5:$G$4998='ORDEM GERAL 2022'!$AQ$5)*('ORDEM GERAL 2022'!$C$5:$C$4998='ORDEM GERAL 2022'!AM24))</f>
        <v>0</v>
      </c>
      <c r="AF22" s="204">
        <f>SUMPRODUCT((MONTH('ORDEM GERAL 2022'!$B$5:$B$4998)='ORDEM GERAL 2022'!$AT$13)*('ORDEM GERAL 2022'!$W$5:$W$4998)*('ORDEM GERAL 2022'!$G$5:$G$4998='ORDEM GERAL 2022'!$AQ$5)*('ORDEM GERAL 2022'!$C$5:$C$4998='ORDEM GERAL 2022'!AM24))</f>
        <v>0</v>
      </c>
      <c r="AG22" s="204">
        <f>SUMPRODUCT((MONTH('ORDEM GERAL 2022'!$B$5:$B$4998)='ORDEM GERAL 2022'!$AT$14)*('ORDEM GERAL 2022'!$W$5:$W$4998)*('ORDEM GERAL 2022'!$G$5:$G$4998='ORDEM GERAL 2022'!$AQ$5)*('ORDEM GERAL 2022'!$C$5:$C$4998='ORDEM GERAL 2022'!AM24))</f>
        <v>0</v>
      </c>
      <c r="AH22" s="204">
        <f>SUMPRODUCT((MONTH('ORDEM GERAL 2022'!$B$5:$B$4998)='ORDEM GERAL 2022'!$AT$15)*('ORDEM GERAL 2022'!$W$5:$W$4998)*('ORDEM GERAL 2022'!$G$5:$G$4998='ORDEM GERAL 2022'!$AQ$5)*('ORDEM GERAL 2022'!$C$5:$C$4998='ORDEM GERAL 2022'!AM24))</f>
        <v>0</v>
      </c>
      <c r="AI22" s="204">
        <f>SUMPRODUCT((MONTH('ORDEM GERAL 2022'!$B$5:$B$4998)='ORDEM GERAL 2022'!$AT$16)*('ORDEM GERAL 2022'!$W$5:$W$4998)*('ORDEM GERAL 2022'!$G$5:$G$4998='ORDEM GERAL 2022'!$AQ$5)*('ORDEM GERAL 2022'!$C$5:$C$4998='ORDEM GERAL 2022'!AM24))</f>
        <v>0</v>
      </c>
      <c r="AJ22" s="204">
        <f>SUM(Table_17[[#This Row],[Coluna1]:[Column13]])</f>
        <v>0</v>
      </c>
      <c r="AK22" s="202"/>
      <c r="AL22" s="66"/>
      <c r="AM22" s="66"/>
      <c r="AN22" s="66"/>
      <c r="AO22" s="69"/>
      <c r="AP22" s="69"/>
      <c r="AQ22" s="68"/>
      <c r="AR22" s="208" t="s">
        <v>148</v>
      </c>
      <c r="AS22" s="207">
        <f>SUMPRODUCT((MONTH('ORDEM GERAL 2022'!$B$5:$B$4998)='ORDEM GERAL 2022'!$AT$5)*('ORDEM GERAL 2022'!$W$5:$W$4998)*('ORDEM GERAL 2022'!$G$5:$G$4998='ORDEM GERAL 2022'!$AQ$6)*('ORDEM GERAL 2022'!$C$5:$C$4998='ORDEM GERAL 2022'!AM24))</f>
        <v>0</v>
      </c>
      <c r="AT22" s="207">
        <f>SUMPRODUCT((MONTH('ORDEM GERAL 2022'!$B$5:$B$4998)='ORDEM GERAL 2022'!$AT$6)*('ORDEM GERAL 2022'!$W$5:$W$4998)*('ORDEM GERAL 2022'!$G$5:$G$4998='ORDEM GERAL 2022'!$AQ$6)*('ORDEM GERAL 2022'!$C$5:$C$4998='ORDEM GERAL 2022'!AM24))</f>
        <v>0</v>
      </c>
      <c r="AU22" s="204">
        <f>SUMPRODUCT((MONTH('ORDEM GERAL 2022'!$B$5:$B$4998)='ORDEM GERAL 2022'!$AT$7)*('ORDEM GERAL 2022'!$W$5:$W$4998)*('ORDEM GERAL 2022'!$G$5:$G$4998='ORDEM GERAL 2022'!$AQ$6)*('ORDEM GERAL 2022'!$C$5:$C$4998='ORDEM GERAL 2022'!AM24))</f>
        <v>0</v>
      </c>
      <c r="AV22" s="207">
        <f>SUMPRODUCT((MONTH('ORDEM GERAL 2022'!$B$5:$B$4998)='ORDEM GERAL 2022'!$AT$8)*('ORDEM GERAL 2022'!$W$5:$W$4998)*('ORDEM GERAL 2022'!$G$5:$G$4998='ORDEM GERAL 2022'!$AQ$6)*('ORDEM GERAL 2022'!$C$5:$C$4998='ORDEM GERAL 2022'!AM24))</f>
        <v>0</v>
      </c>
      <c r="AW22" s="204">
        <f>SUMPRODUCT((MONTH('ORDEM GERAL 2022'!$B$5:$B$4998)='ORDEM GERAL 2022'!$AT$9)*('ORDEM GERAL 2022'!$W$5:$W$4998)*('ORDEM GERAL 2022'!$G$5:$G$4998='ORDEM GERAL 2022'!$AQ$6)*('ORDEM GERAL 2022'!$C$5:$C$4998='ORDEM GERAL 2022'!AM24))</f>
        <v>0</v>
      </c>
      <c r="AX22" s="204">
        <f>SUMPRODUCT((MONTH('ORDEM GERAL 2022'!$B$5:$B$4998)='ORDEM GERAL 2022'!$AT$10)*('ORDEM GERAL 2022'!$W$5:$W$4998)*('ORDEM GERAL 2022'!$G$5:$G$4998='ORDEM GERAL 2022'!$AQ$6)*('ORDEM GERAL 2022'!$C$5:$C$4998='ORDEM GERAL 2022'!AM24))</f>
        <v>0</v>
      </c>
      <c r="AY22" s="204">
        <f>SUMPRODUCT((MONTH('ORDEM GERAL 2022'!$B$5:$B$4998)='ORDEM GERAL 2022'!$AT$11)*('ORDEM GERAL 2022'!$W$5:$W$4998)*('ORDEM GERAL 2022'!$G$5:$G$4998='ORDEM GERAL 2022'!$AQ$6)*('ORDEM GERAL 2022'!$C$5:$C$4998='ORDEM GERAL 2022'!AM24))</f>
        <v>0</v>
      </c>
      <c r="AZ22" s="204">
        <f>SUMPRODUCT((MONTH('ORDEM GERAL 2022'!$B$5:$B$4998)='ORDEM GERAL 2022'!$AT$12)*('ORDEM GERAL 2022'!$W$5:$W$4998)*('ORDEM GERAL 2022'!$G$5:$G$4998='ORDEM GERAL 2022'!$AQ$6)*('ORDEM GERAL 2022'!$C$5:$C$4998='ORDEM GERAL 2022'!AM24))</f>
        <v>0</v>
      </c>
      <c r="BA22" s="204">
        <f>SUMPRODUCT((MONTH('ORDEM GERAL 2022'!$B$5:$B$4998)='ORDEM GERAL 2022'!$AT$13)*('ORDEM GERAL 2022'!$W$5:$W$4998)*('ORDEM GERAL 2022'!$G$5:$G$4998='ORDEM GERAL 2022'!$AQ$6)*('ORDEM GERAL 2022'!$C$5:$C$4998='ORDEM GERAL 2022'!AM24))</f>
        <v>0</v>
      </c>
      <c r="BB22" s="207">
        <f>SUMPRODUCT((MONTH('ORDEM GERAL 2022'!$B$5:$B$4998)='ORDEM GERAL 2022'!$AT$14)*('ORDEM GERAL 2022'!$W$5:$W$4998)*('ORDEM GERAL 2022'!$G$5:$G$4998='ORDEM GERAL 2022'!$AQ$6)*('ORDEM GERAL 2022'!$C$5:$C$4998='ORDEM GERAL 2022'!AM24))</f>
        <v>0</v>
      </c>
      <c r="BC22" s="204">
        <f>SUMPRODUCT((MONTH('ORDEM GERAL 2022'!$B$5:$B$4998)='ORDEM GERAL 2022'!$AT$15)*('ORDEM GERAL 2022'!$W$5:$W$4998)*('ORDEM GERAL 2022'!$G$5:$G$4998='ORDEM GERAL 2022'!$AQ$6)*('ORDEM GERAL 2022'!$C$5:$C$4998='ORDEM GERAL 2022'!AM24))</f>
        <v>0</v>
      </c>
      <c r="BD22" s="204">
        <f>SUMPRODUCT((MONTH('ORDEM GERAL 2022'!$B$5:$B$4998)='ORDEM GERAL 2022'!$AT$16)*('ORDEM GERAL 2022'!$W$5:$W$4998)*('ORDEM GERAL 2022'!$G$5:$G$4998='ORDEM GERAL 2022'!$AQ$6)*('ORDEM GERAL 2022'!$C$5:$C$4998='ORDEM GERAL 2022'!AM24))</f>
        <v>0</v>
      </c>
      <c r="BE22" s="204">
        <f>SUM(Table_17[[#This Row],[Column21]:[Column32]])</f>
        <v>0</v>
      </c>
      <c r="BF22" s="202"/>
      <c r="BG22" s="66"/>
      <c r="BH22" s="66"/>
      <c r="BI22" s="66"/>
      <c r="BJ22" s="68"/>
      <c r="BK22" s="208" t="s">
        <v>148</v>
      </c>
      <c r="BL22" s="204">
        <f>SUMPRODUCT((MONTH('ORDEM GERAL 2022'!$B$5:$B$4998)='ORDEM GERAL 2022'!$AT$5)*('ORDEM GERAL 2022'!$W$5:$W$4998)*('ORDEM GERAL 2022'!$G$5:$G$4998='ORDEM GERAL 2022'!$AQ$8)*('ORDEM GERAL 2022'!$C$5:$C$4998='ORDEM GERAL 2022'!AM24))</f>
        <v>0</v>
      </c>
      <c r="BM22" s="204">
        <f>SUMPRODUCT((MONTH('ORDEM GERAL 2022'!$B$5:$B$4998)='ORDEM GERAL 2022'!$AT$6)*('ORDEM GERAL 2022'!$W$5:$W$4998)*('ORDEM GERAL 2022'!$G$5:$G$4998='ORDEM GERAL 2022'!$AQ$8)*('ORDEM GERAL 2022'!$C$5:$C$4998='ORDEM GERAL 2022'!AM24))</f>
        <v>0</v>
      </c>
      <c r="BN22" s="204">
        <f>SUMPRODUCT((MONTH('ORDEM GERAL 2022'!$B$5:$B$4998)='ORDEM GERAL 2022'!$AT$7)*('ORDEM GERAL 2022'!$W$5:$W$4998)*('ORDEM GERAL 2022'!$G$5:$G$4998='ORDEM GERAL 2022'!$AQ$8)*('ORDEM GERAL 2022'!$C$5:$C$4998='ORDEM GERAL 2022'!AM24))</f>
        <v>0</v>
      </c>
      <c r="BO22" s="204">
        <f>SUMPRODUCT((MONTH('ORDEM GERAL 2022'!$B$5:$B$4998)='ORDEM GERAL 2022'!$AT$8)*('ORDEM GERAL 2022'!$W$5:$W$4998)*('ORDEM GERAL 2022'!$G$5:$G$4998='ORDEM GERAL 2022'!$AQ$8)*('ORDEM GERAL 2022'!$C$5:$C$4998='ORDEM GERAL 2022'!AM24))</f>
        <v>0</v>
      </c>
      <c r="BP22" s="204">
        <f>SUMPRODUCT((MONTH('ORDEM GERAL 2022'!$B$5:$B$4998)='ORDEM GERAL 2022'!$AT$9)*('ORDEM GERAL 2022'!$W$5:$W$4998)*('ORDEM GERAL 2022'!$G$5:$G$4998='ORDEM GERAL 2022'!$AQ$8)*('ORDEM GERAL 2022'!$C$5:$C$4998='ORDEM GERAL 2022'!AM24))</f>
        <v>0</v>
      </c>
      <c r="BQ22" s="204">
        <f>SUMPRODUCT((MONTH('ORDEM GERAL 2022'!$B$5:$B$4998)='ORDEM GERAL 2022'!$AT$10)*('ORDEM GERAL 2022'!$W$5:$W$4998)*('ORDEM GERAL 2022'!$G$5:$G$4998='ORDEM GERAL 2022'!$AQ$8)*('ORDEM GERAL 2022'!$C$5:$C$4998='ORDEM GERAL 2022'!AM24))</f>
        <v>0</v>
      </c>
      <c r="BR22" s="204">
        <f>SUMPRODUCT((MONTH('ORDEM GERAL 2022'!$B$5:$B$4998)='ORDEM GERAL 2022'!$AT$11)*('ORDEM GERAL 2022'!$W$5:$W$4998)*('ORDEM GERAL 2022'!$G$5:$G$4998='ORDEM GERAL 2022'!$AQ$8)*('ORDEM GERAL 2022'!$C$5:$C$4998='ORDEM GERAL 2022'!AM24))</f>
        <v>0</v>
      </c>
      <c r="BS22" s="204">
        <f>SUMPRODUCT((MONTH('ORDEM GERAL 2022'!$B$5:$B$4998)='ORDEM GERAL 2022'!$AT$12)*('ORDEM GERAL 2022'!$W$5:$W$4998)*('ORDEM GERAL 2022'!$G$5:$G$4998='ORDEM GERAL 2022'!$AQ$8)*('ORDEM GERAL 2022'!$C$5:$C$4998='ORDEM GERAL 2022'!AM24))</f>
        <v>0</v>
      </c>
      <c r="BT22" s="204">
        <f>SUMPRODUCT((MONTH('ORDEM GERAL 2022'!$B$5:$B$4998)='ORDEM GERAL 2022'!$AT$13)*('ORDEM GERAL 2022'!$W$5:$W$4998)*('ORDEM GERAL 2022'!$G$5:$G$4998='ORDEM GERAL 2022'!$AQ$8)*('ORDEM GERAL 2022'!$C$5:$C$4998='ORDEM GERAL 2022'!AM24))</f>
        <v>0</v>
      </c>
      <c r="BU22" s="204">
        <f>SUMPRODUCT((MONTH('ORDEM GERAL 2022'!$B$5:$B$4998)='ORDEM GERAL 2022'!$AT$14)*('ORDEM GERAL 2022'!$W$5:$W$4998)*('ORDEM GERAL 2022'!$G$5:$G$4998='ORDEM GERAL 2022'!$AQ$8)*('ORDEM GERAL 2022'!$C$5:$C$4998='ORDEM GERAL 2022'!AM24))</f>
        <v>0</v>
      </c>
      <c r="BV22" s="204">
        <f>SUMPRODUCT((MONTH('ORDEM GERAL 2022'!$B$5:$B$4998)='ORDEM GERAL 2022'!$AT$15)*('ORDEM GERAL 2022'!$W$5:$W$4998)*('ORDEM GERAL 2022'!$G$5:$G$4998='ORDEM GERAL 2022'!$AQ$8)*('ORDEM GERAL 2022'!$C$5:$C$4998='ORDEM GERAL 2022'!AM24))</f>
        <v>0</v>
      </c>
      <c r="BW22" s="204">
        <f>SUMPRODUCT((MONTH('ORDEM GERAL 2022'!$B$5:$B$4998)='ORDEM GERAL 2022'!$AT$16)*('ORDEM GERAL 2022'!$W$5:$W$4998)*('ORDEM GERAL 2022'!$G$5:$G$4998='ORDEM GERAL 2022'!$AQ$8)*('ORDEM GERAL 2022'!$C$5:$C$4998='ORDEM GERAL 2022'!AM24))</f>
        <v>0</v>
      </c>
      <c r="BX22" s="87">
        <f>SUM(Table_17[[#This Row],[Column40]:[Column51]])</f>
        <v>0</v>
      </c>
      <c r="BY22" s="66"/>
      <c r="BZ22" s="66"/>
      <c r="CA22" s="69"/>
      <c r="CB22" s="70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</row>
    <row r="23" spans="1:94" ht="15.75" customHeight="1" thickBot="1">
      <c r="A23" s="71" t="s">
        <v>138</v>
      </c>
      <c r="B23" s="57" t="str">
        <f>IF(SUMPRODUCT((TEXT('ORDEM GERAL 2022'!$B$5:$B$4998,"mmm")=DADOS!B$2)*('ORDEM GERAL 2022'!$C$5:$C$4998=DADOS!$A23)*('ORDEM GERAL 2022'!$A$5:$A$4998&gt;0)*('ORDEM GERAL 2022'!$W$5:$W$4998))=0,"",SUMPRODUCT((TEXT('ORDEM GERAL 2022'!$B$5:$B$4998,"mmm")=DADOS!B$2)*('ORDEM GERAL 2022'!$C$5:$C$4998=DADOS!$A23)*('ORDEM GERAL 2022'!$A$5:$A$4998&gt;0)*('ORDEM GERAL 2022'!$W$5:$W$4998)))</f>
        <v/>
      </c>
      <c r="C23" s="57" t="str">
        <f>IF(SUMPRODUCT((TEXT('ORDEM GERAL 2022'!$B$5:$B$4998,"mmm")=DADOS!C$2)*('ORDEM GERAL 2022'!$C$5:$C$4998=DADOS!$A23)*('ORDEM GERAL 2022'!$A$5:$A$4998&gt;0)*('ORDEM GERAL 2022'!$W$5:$W$4998))=0,"",SUMPRODUCT((TEXT('ORDEM GERAL 2022'!$B$5:$B$4998,"mmm")=DADOS!C$2)*('ORDEM GERAL 2022'!$C$5:$C$4998=DADOS!$A23)*('ORDEM GERAL 2022'!$A$5:$A$4998&gt;0)*('ORDEM GERAL 2022'!$W$5:$W$4998)))</f>
        <v/>
      </c>
      <c r="D23" s="57" t="str">
        <f>IF(SUMPRODUCT((TEXT('ORDEM GERAL 2022'!$B$5:$B$4998,"mmm")=DADOS!D$2)*('ORDEM GERAL 2022'!$C$5:$C$4998=DADOS!$A23)*('ORDEM GERAL 2022'!$A$5:$A$4998&gt;0)*('ORDEM GERAL 2022'!$W$5:$W$4998))=0,"",SUMPRODUCT((TEXT('ORDEM GERAL 2022'!$B$5:$B$4998,"mmm")=DADOS!D$2)*('ORDEM GERAL 2022'!$C$5:$C$4998=DADOS!$A23)*('ORDEM GERAL 2022'!$A$5:$A$4998&gt;0)*('ORDEM GERAL 2022'!$W$5:$W$4998)))</f>
        <v/>
      </c>
      <c r="E23" s="57" t="str">
        <f>IF(SUMPRODUCT((TEXT('ORDEM GERAL 2022'!$B$5:$B$4998,"mmm")=DADOS!E$2)*('ORDEM GERAL 2022'!$C$5:$C$4998=DADOS!$A23)*('ORDEM GERAL 2022'!$A$5:$A$4998&gt;0)*('ORDEM GERAL 2022'!$W$5:$W$4998))=0,"",SUMPRODUCT((TEXT('ORDEM GERAL 2022'!$B$5:$B$4998,"mmm")=DADOS!E$2)*('ORDEM GERAL 2022'!$C$5:$C$4998=DADOS!$A23)*('ORDEM GERAL 2022'!$A$5:$A$4998&gt;0)*('ORDEM GERAL 2022'!$W$5:$W$4998)))</f>
        <v/>
      </c>
      <c r="F23" s="57" t="str">
        <f>IF(SUMPRODUCT((TEXT('ORDEM GERAL 2022'!$B$5:$B$4998,"mmm")=DADOS!F$2)*('ORDEM GERAL 2022'!$C$5:$C$4998=DADOS!$A23)*('ORDEM GERAL 2022'!$A$5:$A$4998&gt;0)*('ORDEM GERAL 2022'!$W$5:$W$4998))=0,"",SUMPRODUCT((TEXT('ORDEM GERAL 2022'!$B$5:$B$4998,"mmm")=DADOS!F$2)*('ORDEM GERAL 2022'!$C$5:$C$4998=DADOS!$A23)*('ORDEM GERAL 2022'!$A$5:$A$4998&gt;0)*('ORDEM GERAL 2022'!$W$5:$W$4998)))</f>
        <v/>
      </c>
      <c r="G23" s="57" t="str">
        <f>IF(SUMPRODUCT((TEXT('ORDEM GERAL 2022'!$B$5:$B$4998,"mmm")=DADOS!G$2)*('ORDEM GERAL 2022'!$C$5:$C$4998=DADOS!$A23)*('ORDEM GERAL 2022'!$A$5:$A$4998&gt;0)*('ORDEM GERAL 2022'!$W$5:$W$4998))=0,"",SUMPRODUCT((TEXT('ORDEM GERAL 2022'!$B$5:$B$4998,"mmm")=DADOS!G$2)*('ORDEM GERAL 2022'!$C$5:$C$4998=DADOS!$A23)*('ORDEM GERAL 2022'!$A$5:$A$4998&gt;0)*('ORDEM GERAL 2022'!$W$5:$W$4998)))</f>
        <v/>
      </c>
      <c r="H23" s="57" t="str">
        <f>IF(SUMPRODUCT((TEXT('ORDEM GERAL 2022'!$B$5:$B$4998,"mmm")=DADOS!H$2)*('ORDEM GERAL 2022'!$C$5:$C$4998=DADOS!$A23)*('ORDEM GERAL 2022'!$A$5:$A$4998&gt;0)*('ORDEM GERAL 2022'!$W$5:$W$4998))=0,"",SUMPRODUCT((TEXT('ORDEM GERAL 2022'!$B$5:$B$4998,"mmm")=DADOS!H$2)*('ORDEM GERAL 2022'!$C$5:$C$4998=DADOS!$A23)*('ORDEM GERAL 2022'!$A$5:$A$4998&gt;0)*('ORDEM GERAL 2022'!$W$5:$W$4998)))</f>
        <v/>
      </c>
      <c r="I23" s="57" t="str">
        <f>IF(SUMPRODUCT((TEXT('ORDEM GERAL 2022'!$B$5:$B$4998,"mmm")=DADOS!I$2)*('ORDEM GERAL 2022'!$C$5:$C$4998=DADOS!$A23)*('ORDEM GERAL 2022'!$A$5:$A$4998&gt;0)*('ORDEM GERAL 2022'!$W$5:$W$4998))=0,"",SUMPRODUCT((TEXT('ORDEM GERAL 2022'!$B$5:$B$4998,"mmm")=DADOS!I$2)*('ORDEM GERAL 2022'!$C$5:$C$4998=DADOS!$A23)*('ORDEM GERAL 2022'!$A$5:$A$4998&gt;0)*('ORDEM GERAL 2022'!$W$5:$W$4998)))</f>
        <v/>
      </c>
      <c r="J23" s="57" t="str">
        <f>IF(SUMPRODUCT((TEXT('ORDEM GERAL 2022'!$B$5:$B$4998,"mmm")=DADOS!J$2)*('ORDEM GERAL 2022'!$C$5:$C$4998=DADOS!$A23)*('ORDEM GERAL 2022'!$A$5:$A$4998&gt;0)*('ORDEM GERAL 2022'!$W$5:$W$4998))=0,"",SUMPRODUCT((TEXT('ORDEM GERAL 2022'!$B$5:$B$4998,"mmm")=DADOS!J$2)*('ORDEM GERAL 2022'!$C$5:$C$4998=DADOS!$A23)*('ORDEM GERAL 2022'!$A$5:$A$4998&gt;0)*('ORDEM GERAL 2022'!$W$5:$W$4998)))</f>
        <v/>
      </c>
      <c r="K23" s="57" t="str">
        <f>IF(SUMPRODUCT((TEXT('ORDEM GERAL 2022'!$B$5:$B$4998,"mmm")=DADOS!K$2)*('ORDEM GERAL 2022'!$C$5:$C$4998=DADOS!$A23)*('ORDEM GERAL 2022'!$A$5:$A$4998&gt;0)*('ORDEM GERAL 2022'!$W$5:$W$4998))=0,"",SUMPRODUCT((TEXT('ORDEM GERAL 2022'!$B$5:$B$4998,"mmm")=DADOS!K$2)*('ORDEM GERAL 2022'!$C$5:$C$4998=DADOS!$A23)*('ORDEM GERAL 2022'!$A$5:$A$4998&gt;0)*('ORDEM GERAL 2022'!$W$5:$W$4998)))</f>
        <v/>
      </c>
      <c r="L23" s="57" t="str">
        <f>IF(SUMPRODUCT((TEXT('ORDEM GERAL 2022'!$B$5:$B$4998,"mmm")=DADOS!L$2)*('ORDEM GERAL 2022'!$C$5:$C$4998=DADOS!$A23)*('ORDEM GERAL 2022'!$A$5:$A$4998&gt;0)*('ORDEM GERAL 2022'!$W$5:$W$4998))=0,"",SUMPRODUCT((TEXT('ORDEM GERAL 2022'!$B$5:$B$4998,"mmm")=DADOS!L$2)*('ORDEM GERAL 2022'!$C$5:$C$4998=DADOS!$A23)*('ORDEM GERAL 2022'!$A$5:$A$4998&gt;0)*('ORDEM GERAL 2022'!$W$5:$W$4998)))</f>
        <v/>
      </c>
      <c r="M23" s="57" t="str">
        <f>IF(SUMPRODUCT((TEXT('ORDEM GERAL 2022'!$B$5:$B$4998,"mmm")=DADOS!M$2)*('ORDEM GERAL 2022'!$C$5:$C$4998=DADOS!$A23)*('ORDEM GERAL 2022'!$A$5:$A$4998&gt;0)*('ORDEM GERAL 2022'!$W$5:$W$4998))=0,"",SUMPRODUCT((TEXT('ORDEM GERAL 2022'!$B$5:$B$4998,"mmm")=DADOS!M$2)*('ORDEM GERAL 2022'!$C$5:$C$4998=DADOS!$A23)*('ORDEM GERAL 2022'!$A$5:$A$4998&gt;0)*('ORDEM GERAL 2022'!$W$5:$W$4998)))</f>
        <v/>
      </c>
      <c r="N23" s="57" t="str">
        <f t="shared" si="0"/>
        <v/>
      </c>
      <c r="O23" s="66" t="str">
        <f>IF(COUNTIFS('ORDEM GERAL 2022'!$C:$C,DADOS!$A23,'ORDEM GERAL 2022'!$AJ:$AJ,"CONSERTO")=0,"",(COUNTIFS('ORDEM GERAL 2022'!$C:$C,DADOS!$A23,'ORDEM GERAL 2022'!$AJ:$AJ,"CONSERTO")))</f>
        <v/>
      </c>
      <c r="P23" s="66" t="str">
        <f>IF(COUNTIFS('ORDEM GERAL 2022'!$C:$C,DADOS!$A23,'ORDEM GERAL 2022'!$AJ:$AJ,"QUEBRA")=0,"",COUNTIFS('ORDEM GERAL 2022'!$C:$C,DADOS!$A23,'ORDEM GERAL 2022'!$AJ:$AJ,"QUEBRA"))</f>
        <v/>
      </c>
      <c r="Q23" s="66" t="str">
        <f>IF(COUNTIFS('ORDEM GERAL 2022'!$C:$C,DADOS!$A23,'ORDEM GERAL 2022'!$AJ:$AJ,"TROCA")=0,"",COUNTIFS('ORDEM GERAL 2022'!$C:$C,DADOS!$A23,'ORDEM GERAL 2022'!$AJ:$AJ,"TROCA"))</f>
        <v/>
      </c>
      <c r="R23" s="66" t="str">
        <f>IF(COUNTIFS('ORDEM GERAL 2022'!$C:$C,DADOS!$A23,'ORDEM GERAL 2022'!A:A,"&gt;0")=0,"",COUNTIFS('ORDEM GERAL 2022'!$C:$C,DADOS!$A23,'ORDEM GERAL 2022'!A:A,"&gt;0"))</f>
        <v/>
      </c>
      <c r="S23" s="194" t="str">
        <f t="shared" si="4"/>
        <v/>
      </c>
      <c r="T23" s="196" t="str">
        <f t="shared" si="5"/>
        <v/>
      </c>
      <c r="U23" s="67" t="str">
        <f t="shared" si="3"/>
        <v/>
      </c>
      <c r="V23" s="10"/>
      <c r="W23" s="209" t="s">
        <v>138</v>
      </c>
      <c r="X23" s="207">
        <f>SUMPRODUCT((MONTH('ORDEM GERAL 2022'!$B$5:$B$4998)='ORDEM GERAL 2022'!$AT$5)*('ORDEM GERAL 2022'!$W$5:$W$4998)*('ORDEM GERAL 2022'!$G$5:$G$4998='ORDEM GERAL 2022'!$AQ$5)*('ORDEM GERAL 2022'!$C$5:$C$4998='ORDEM GERAL 2022'!AM25))</f>
        <v>0</v>
      </c>
      <c r="Y23" s="207">
        <f>SUMPRODUCT((MONTH('ORDEM GERAL 2022'!$B$5:$B$4998)='ORDEM GERAL 2022'!$AT$6)*('ORDEM GERAL 2022'!$W$5:$W$4998)*('ORDEM GERAL 2022'!$G$5:$G$4998='ORDEM GERAL 2022'!$AQ$5)*('ORDEM GERAL 2022'!$C$5:$C$4998='ORDEM GERAL 2022'!AM25))</f>
        <v>0</v>
      </c>
      <c r="Z23" s="207">
        <f>SUMPRODUCT((MONTH('ORDEM GERAL 2022'!$B$5:$B$4998)='ORDEM GERAL 2022'!$AT$7)*('ORDEM GERAL 2022'!$W$5:$W$4998)*('ORDEM GERAL 2022'!$G$5:$G$4998='ORDEM GERAL 2022'!$AQ$5)*('ORDEM GERAL 2022'!$C$5:$C$4998='ORDEM GERAL 2022'!AM25))</f>
        <v>0</v>
      </c>
      <c r="AA23" s="207">
        <f>SUMPRODUCT((MONTH('ORDEM GERAL 2022'!$B$5:$B$4998)='ORDEM GERAL 2022'!$AT$8)*('ORDEM GERAL 2022'!$W$5:$W$4998)*('ORDEM GERAL 2022'!$G$5:$G$4998='ORDEM GERAL 2022'!$AQ$5)*('ORDEM GERAL 2022'!$C$5:$C$4998='ORDEM GERAL 2022'!AM25))</f>
        <v>0</v>
      </c>
      <c r="AB23" s="207">
        <f>SUMPRODUCT((MONTH('ORDEM GERAL 2022'!$B$5:$B$4998)='ORDEM GERAL 2022'!$AT$9)*('ORDEM GERAL 2022'!$W$5:$W$4998)*('ORDEM GERAL 2022'!$G$5:$G$4998='ORDEM GERAL 2022'!$AQ$5)*('ORDEM GERAL 2022'!$C$5:$C$4998='ORDEM GERAL 2022'!AM25))</f>
        <v>0</v>
      </c>
      <c r="AC23" s="207">
        <f>SUMPRODUCT((MONTH('ORDEM GERAL 2022'!$B$5:$B$4998)='ORDEM GERAL 2022'!$AT$10)*('ORDEM GERAL 2022'!$W$5:$W$4998)*('ORDEM GERAL 2022'!$G$5:$G$4998='ORDEM GERAL 2022'!$AQ$5)*('ORDEM GERAL 2022'!$C$5:$C$4998='ORDEM GERAL 2022'!AM25))</f>
        <v>0</v>
      </c>
      <c r="AD23" s="207">
        <f>SUMPRODUCT((MONTH('ORDEM GERAL 2022'!$B$5:$B$4998)='ORDEM GERAL 2022'!$AT$11)*('ORDEM GERAL 2022'!$W$5:$W$4998)*('ORDEM GERAL 2022'!$G$5:$G$4998='ORDEM GERAL 2022'!$AQ$5)*('ORDEM GERAL 2022'!$C$5:$C$4998='ORDEM GERAL 2022'!AM25))</f>
        <v>0</v>
      </c>
      <c r="AE23" s="204">
        <f>SUMPRODUCT((MONTH('ORDEM GERAL 2022'!$B$5:$B$4998)='ORDEM GERAL 2022'!$AT$12)*('ORDEM GERAL 2022'!$W$5:$W$4998)*('ORDEM GERAL 2022'!$G$5:$G$4998='ORDEM GERAL 2022'!$AQ$5)*('ORDEM GERAL 2022'!$C$5:$C$4998='ORDEM GERAL 2022'!AM25))</f>
        <v>0</v>
      </c>
      <c r="AF23" s="204">
        <f>SUMPRODUCT((MONTH('ORDEM GERAL 2022'!$B$5:$B$4998)='ORDEM GERAL 2022'!$AT$13)*('ORDEM GERAL 2022'!$W$5:$W$4998)*('ORDEM GERAL 2022'!$G$5:$G$4998='ORDEM GERAL 2022'!$AQ$5)*('ORDEM GERAL 2022'!$C$5:$C$4998='ORDEM GERAL 2022'!AM25))</f>
        <v>0</v>
      </c>
      <c r="AG23" s="204">
        <f>SUMPRODUCT((MONTH('ORDEM GERAL 2022'!$B$5:$B$4998)='ORDEM GERAL 2022'!$AT$14)*('ORDEM GERAL 2022'!$W$5:$W$4998)*('ORDEM GERAL 2022'!$G$5:$G$4998='ORDEM GERAL 2022'!$AQ$5)*('ORDEM GERAL 2022'!$C$5:$C$4998='ORDEM GERAL 2022'!AM25))</f>
        <v>0</v>
      </c>
      <c r="AH23" s="204">
        <f>SUMPRODUCT((MONTH('ORDEM GERAL 2022'!$B$5:$B$4998)='ORDEM GERAL 2022'!$AT$15)*('ORDEM GERAL 2022'!$W$5:$W$4998)*('ORDEM GERAL 2022'!$G$5:$G$4998='ORDEM GERAL 2022'!$AQ$5)*('ORDEM GERAL 2022'!$C$5:$C$4998='ORDEM GERAL 2022'!AM25))</f>
        <v>0</v>
      </c>
      <c r="AI23" s="204">
        <f>SUMPRODUCT((MONTH('ORDEM GERAL 2022'!$B$5:$B$4998)='ORDEM GERAL 2022'!$AT$16)*('ORDEM GERAL 2022'!$W$5:$W$4998)*('ORDEM GERAL 2022'!$G$5:$G$4998='ORDEM GERAL 2022'!$AQ$5)*('ORDEM GERAL 2022'!$C$5:$C$4998='ORDEM GERAL 2022'!AM25))</f>
        <v>0</v>
      </c>
      <c r="AJ23" s="204">
        <f>SUM(Table_17[[#This Row],[Coluna1]:[Column13]])</f>
        <v>0</v>
      </c>
      <c r="AK23" s="202"/>
      <c r="AL23" s="66"/>
      <c r="AM23" s="66"/>
      <c r="AN23" s="66"/>
      <c r="AO23" s="69"/>
      <c r="AP23" s="69"/>
      <c r="AQ23" s="68"/>
      <c r="AR23" s="209" t="s">
        <v>138</v>
      </c>
      <c r="AS23" s="207">
        <f>SUMPRODUCT((MONTH('ORDEM GERAL 2022'!$B$5:$B$4998)='ORDEM GERAL 2022'!$AT$5)*('ORDEM GERAL 2022'!$W$5:$W$4998)*('ORDEM GERAL 2022'!$G$5:$G$4998='ORDEM GERAL 2022'!$AQ$6)*('ORDEM GERAL 2022'!$C$5:$C$4998='ORDEM GERAL 2022'!AM25))</f>
        <v>0</v>
      </c>
      <c r="AT23" s="207">
        <f>SUMPRODUCT((MONTH('ORDEM GERAL 2022'!$B$5:$B$4998)='ORDEM GERAL 2022'!$AT$6)*('ORDEM GERAL 2022'!$W$5:$W$4998)*('ORDEM GERAL 2022'!$G$5:$G$4998='ORDEM GERAL 2022'!$AQ$6)*('ORDEM GERAL 2022'!$C$5:$C$4998='ORDEM GERAL 2022'!AM25))</f>
        <v>0</v>
      </c>
      <c r="AU23" s="204">
        <f>SUMPRODUCT((MONTH('ORDEM GERAL 2022'!$B$5:$B$4998)='ORDEM GERAL 2022'!$AT$7)*('ORDEM GERAL 2022'!$W$5:$W$4998)*('ORDEM GERAL 2022'!$G$5:$G$4998='ORDEM GERAL 2022'!$AQ$6)*('ORDEM GERAL 2022'!$C$5:$C$4998='ORDEM GERAL 2022'!AM25))</f>
        <v>0</v>
      </c>
      <c r="AV23" s="207">
        <f>SUMPRODUCT((MONTH('ORDEM GERAL 2022'!$B$5:$B$4998)='ORDEM GERAL 2022'!$AT$8)*('ORDEM GERAL 2022'!$W$5:$W$4998)*('ORDEM GERAL 2022'!$G$5:$G$4998='ORDEM GERAL 2022'!$AQ$6)*('ORDEM GERAL 2022'!$C$5:$C$4998='ORDEM GERAL 2022'!AM25))</f>
        <v>0</v>
      </c>
      <c r="AW23" s="204">
        <f>SUMPRODUCT((MONTH('ORDEM GERAL 2022'!$B$5:$B$4998)='ORDEM GERAL 2022'!$AT$9)*('ORDEM GERAL 2022'!$W$5:$W$4998)*('ORDEM GERAL 2022'!$G$5:$G$4998='ORDEM GERAL 2022'!$AQ$6)*('ORDEM GERAL 2022'!$C$5:$C$4998='ORDEM GERAL 2022'!AM25))</f>
        <v>0</v>
      </c>
      <c r="AX23" s="204">
        <f>SUMPRODUCT((MONTH('ORDEM GERAL 2022'!$B$5:$B$4998)='ORDEM GERAL 2022'!$AT$10)*('ORDEM GERAL 2022'!$W$5:$W$4998)*('ORDEM GERAL 2022'!$G$5:$G$4998='ORDEM GERAL 2022'!$AQ$6)*('ORDEM GERAL 2022'!$C$5:$C$4998='ORDEM GERAL 2022'!AM25))</f>
        <v>0</v>
      </c>
      <c r="AY23" s="204">
        <f>SUMPRODUCT((MONTH('ORDEM GERAL 2022'!$B$5:$B$4998)='ORDEM GERAL 2022'!$AT$11)*('ORDEM GERAL 2022'!$W$5:$W$4998)*('ORDEM GERAL 2022'!$G$5:$G$4998='ORDEM GERAL 2022'!$AQ$6)*('ORDEM GERAL 2022'!$C$5:$C$4998='ORDEM GERAL 2022'!AM25))</f>
        <v>0</v>
      </c>
      <c r="AZ23" s="204">
        <f>SUMPRODUCT((MONTH('ORDEM GERAL 2022'!$B$5:$B$4998)='ORDEM GERAL 2022'!$AT$12)*('ORDEM GERAL 2022'!$W$5:$W$4998)*('ORDEM GERAL 2022'!$G$5:$G$4998='ORDEM GERAL 2022'!$AQ$6)*('ORDEM GERAL 2022'!$C$5:$C$4998='ORDEM GERAL 2022'!AM25))</f>
        <v>0</v>
      </c>
      <c r="BA23" s="204">
        <f>SUMPRODUCT((MONTH('ORDEM GERAL 2022'!$B$5:$B$4998)='ORDEM GERAL 2022'!$AT$13)*('ORDEM GERAL 2022'!$W$5:$W$4998)*('ORDEM GERAL 2022'!$G$5:$G$4998='ORDEM GERAL 2022'!$AQ$6)*('ORDEM GERAL 2022'!$C$5:$C$4998='ORDEM GERAL 2022'!AM25))</f>
        <v>0</v>
      </c>
      <c r="BB23" s="207">
        <f>SUMPRODUCT((MONTH('ORDEM GERAL 2022'!$B$5:$B$4998)='ORDEM GERAL 2022'!$AT$14)*('ORDEM GERAL 2022'!$W$5:$W$4998)*('ORDEM GERAL 2022'!$G$5:$G$4998='ORDEM GERAL 2022'!$AQ$6)*('ORDEM GERAL 2022'!$C$5:$C$4998='ORDEM GERAL 2022'!AM25))</f>
        <v>0</v>
      </c>
      <c r="BC23" s="204">
        <f>SUMPRODUCT((MONTH('ORDEM GERAL 2022'!$B$5:$B$4998)='ORDEM GERAL 2022'!$AT$15)*('ORDEM GERAL 2022'!$W$5:$W$4998)*('ORDEM GERAL 2022'!$G$5:$G$4998='ORDEM GERAL 2022'!$AQ$6)*('ORDEM GERAL 2022'!$C$5:$C$4998='ORDEM GERAL 2022'!AM25))</f>
        <v>0</v>
      </c>
      <c r="BD23" s="204">
        <f>SUMPRODUCT((MONTH('ORDEM GERAL 2022'!$B$5:$B$4998)='ORDEM GERAL 2022'!$AT$16)*('ORDEM GERAL 2022'!$W$5:$W$4998)*('ORDEM GERAL 2022'!$G$5:$G$4998='ORDEM GERAL 2022'!$AQ$6)*('ORDEM GERAL 2022'!$C$5:$C$4998='ORDEM GERAL 2022'!AM25))</f>
        <v>0</v>
      </c>
      <c r="BE23" s="204">
        <f>SUM(Table_17[[#This Row],[Column21]:[Column32]])</f>
        <v>0</v>
      </c>
      <c r="BF23" s="202"/>
      <c r="BG23" s="66"/>
      <c r="BH23" s="66"/>
      <c r="BI23" s="66"/>
      <c r="BJ23" s="68"/>
      <c r="BK23" s="209" t="s">
        <v>138</v>
      </c>
      <c r="BL23" s="204">
        <f>SUMPRODUCT((MONTH('ORDEM GERAL 2022'!$B$5:$B$4998)='ORDEM GERAL 2022'!$AT$5)*('ORDEM GERAL 2022'!$W$5:$W$4998)*('ORDEM GERAL 2022'!$G$5:$G$4998='ORDEM GERAL 2022'!$AQ$8)*('ORDEM GERAL 2022'!$C$5:$C$4998='ORDEM GERAL 2022'!AM25))</f>
        <v>0</v>
      </c>
      <c r="BM23" s="204">
        <f>SUMPRODUCT((MONTH('ORDEM GERAL 2022'!$B$5:$B$4998)='ORDEM GERAL 2022'!$AT$6)*('ORDEM GERAL 2022'!$W$5:$W$4998)*('ORDEM GERAL 2022'!$G$5:$G$4998='ORDEM GERAL 2022'!$AQ$8)*('ORDEM GERAL 2022'!$C$5:$C$4998='ORDEM GERAL 2022'!AM25))</f>
        <v>0</v>
      </c>
      <c r="BN23" s="204">
        <f>SUMPRODUCT((MONTH('ORDEM GERAL 2022'!$B$5:$B$4998)='ORDEM GERAL 2022'!$AT$7)*('ORDEM GERAL 2022'!$W$5:$W$4998)*('ORDEM GERAL 2022'!$G$5:$G$4998='ORDEM GERAL 2022'!$AQ$8)*('ORDEM GERAL 2022'!$C$5:$C$4998='ORDEM GERAL 2022'!AM25))</f>
        <v>0</v>
      </c>
      <c r="BO23" s="204">
        <f>SUMPRODUCT((MONTH('ORDEM GERAL 2022'!$B$5:$B$4998)='ORDEM GERAL 2022'!$AT$8)*('ORDEM GERAL 2022'!$W$5:$W$4998)*('ORDEM GERAL 2022'!$G$5:$G$4998='ORDEM GERAL 2022'!$AQ$8)*('ORDEM GERAL 2022'!$C$5:$C$4998='ORDEM GERAL 2022'!AM25))</f>
        <v>0</v>
      </c>
      <c r="BP23" s="204">
        <f>SUMPRODUCT((MONTH('ORDEM GERAL 2022'!$B$5:$B$4998)='ORDEM GERAL 2022'!$AT$9)*('ORDEM GERAL 2022'!$W$5:$W$4998)*('ORDEM GERAL 2022'!$G$5:$G$4998='ORDEM GERAL 2022'!$AQ$8)*('ORDEM GERAL 2022'!$C$5:$C$4998='ORDEM GERAL 2022'!AM25))</f>
        <v>0</v>
      </c>
      <c r="BQ23" s="204">
        <f>SUMPRODUCT((MONTH('ORDEM GERAL 2022'!$B$5:$B$4998)='ORDEM GERAL 2022'!$AT$10)*('ORDEM GERAL 2022'!$W$5:$W$4998)*('ORDEM GERAL 2022'!$G$5:$G$4998='ORDEM GERAL 2022'!$AQ$8)*('ORDEM GERAL 2022'!$C$5:$C$4998='ORDEM GERAL 2022'!AM25))</f>
        <v>0</v>
      </c>
      <c r="BR23" s="204">
        <f>SUMPRODUCT((MONTH('ORDEM GERAL 2022'!$B$5:$B$4998)='ORDEM GERAL 2022'!$AT$11)*('ORDEM GERAL 2022'!$W$5:$W$4998)*('ORDEM GERAL 2022'!$G$5:$G$4998='ORDEM GERAL 2022'!$AQ$8)*('ORDEM GERAL 2022'!$C$5:$C$4998='ORDEM GERAL 2022'!AM25))</f>
        <v>0</v>
      </c>
      <c r="BS23" s="204">
        <f>SUMPRODUCT((MONTH('ORDEM GERAL 2022'!$B$5:$B$4998)='ORDEM GERAL 2022'!$AT$12)*('ORDEM GERAL 2022'!$W$5:$W$4998)*('ORDEM GERAL 2022'!$G$5:$G$4998='ORDEM GERAL 2022'!$AQ$8)*('ORDEM GERAL 2022'!$C$5:$C$4998='ORDEM GERAL 2022'!AM25))</f>
        <v>0</v>
      </c>
      <c r="BT23" s="204">
        <f>SUMPRODUCT((MONTH('ORDEM GERAL 2022'!$B$5:$B$4998)='ORDEM GERAL 2022'!$AT$13)*('ORDEM GERAL 2022'!$W$5:$W$4998)*('ORDEM GERAL 2022'!$G$5:$G$4998='ORDEM GERAL 2022'!$AQ$8)*('ORDEM GERAL 2022'!$C$5:$C$4998='ORDEM GERAL 2022'!AM25))</f>
        <v>0</v>
      </c>
      <c r="BU23" s="204">
        <f>SUMPRODUCT((MONTH('ORDEM GERAL 2022'!$B$5:$B$4998)='ORDEM GERAL 2022'!$AT$14)*('ORDEM GERAL 2022'!$W$5:$W$4998)*('ORDEM GERAL 2022'!$G$5:$G$4998='ORDEM GERAL 2022'!$AQ$8)*('ORDEM GERAL 2022'!$C$5:$C$4998='ORDEM GERAL 2022'!AM25))</f>
        <v>0</v>
      </c>
      <c r="BV23" s="204">
        <f>SUMPRODUCT((MONTH('ORDEM GERAL 2022'!$B$5:$B$4998)='ORDEM GERAL 2022'!$AT$15)*('ORDEM GERAL 2022'!$W$5:$W$4998)*('ORDEM GERAL 2022'!$G$5:$G$4998='ORDEM GERAL 2022'!$AQ$8)*('ORDEM GERAL 2022'!$C$5:$C$4998='ORDEM GERAL 2022'!AM25))</f>
        <v>0</v>
      </c>
      <c r="BW23" s="204">
        <f>SUMPRODUCT((MONTH('ORDEM GERAL 2022'!$B$5:$B$4998)='ORDEM GERAL 2022'!$AT$16)*('ORDEM GERAL 2022'!$W$5:$W$4998)*('ORDEM GERAL 2022'!$G$5:$G$4998='ORDEM GERAL 2022'!$AQ$8)*('ORDEM GERAL 2022'!$C$5:$C$4998='ORDEM GERAL 2022'!AM25))</f>
        <v>0</v>
      </c>
      <c r="BX23" s="87">
        <f>SUM(Table_17[[#This Row],[Column40]:[Column51]])</f>
        <v>0</v>
      </c>
      <c r="BY23" s="66"/>
      <c r="BZ23" s="66"/>
      <c r="CA23" s="69"/>
      <c r="CB23" s="70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</row>
    <row r="24" spans="1:94" ht="15.75" customHeight="1" thickBot="1">
      <c r="A24" s="56" t="s">
        <v>139</v>
      </c>
      <c r="B24" s="57" t="str">
        <f>IF(SUMPRODUCT((TEXT('ORDEM GERAL 2022'!$B$5:$B$4998,"mmm")=DADOS!B$2)*('ORDEM GERAL 2022'!$C$5:$C$4998=DADOS!$A24)*('ORDEM GERAL 2022'!$A$5:$A$4998&gt;0)*('ORDEM GERAL 2022'!$W$5:$W$4998))=0,"",SUMPRODUCT((TEXT('ORDEM GERAL 2022'!$B$5:$B$4998,"mmm")=DADOS!B$2)*('ORDEM GERAL 2022'!$C$5:$C$4998=DADOS!$A24)*('ORDEM GERAL 2022'!$A$5:$A$4998&gt;0)*('ORDEM GERAL 2022'!$W$5:$W$4998)))</f>
        <v/>
      </c>
      <c r="C24" s="57" t="str">
        <f>IF(SUMPRODUCT((TEXT('ORDEM GERAL 2022'!$B$5:$B$4998,"mmm")=DADOS!C$2)*('ORDEM GERAL 2022'!$C$5:$C$4998=DADOS!$A24)*('ORDEM GERAL 2022'!$A$5:$A$4998&gt;0)*('ORDEM GERAL 2022'!$W$5:$W$4998))=0,"",SUMPRODUCT((TEXT('ORDEM GERAL 2022'!$B$5:$B$4998,"mmm")=DADOS!C$2)*('ORDEM GERAL 2022'!$C$5:$C$4998=DADOS!$A24)*('ORDEM GERAL 2022'!$A$5:$A$4998&gt;0)*('ORDEM GERAL 2022'!$W$5:$W$4998)))</f>
        <v/>
      </c>
      <c r="D24" s="57" t="str">
        <f>IF(SUMPRODUCT((TEXT('ORDEM GERAL 2022'!$B$5:$B$4998,"mmm")=DADOS!D$2)*('ORDEM GERAL 2022'!$C$5:$C$4998=DADOS!$A24)*('ORDEM GERAL 2022'!$A$5:$A$4998&gt;0)*('ORDEM GERAL 2022'!$W$5:$W$4998))=0,"",SUMPRODUCT((TEXT('ORDEM GERAL 2022'!$B$5:$B$4998,"mmm")=DADOS!D$2)*('ORDEM GERAL 2022'!$C$5:$C$4998=DADOS!$A24)*('ORDEM GERAL 2022'!$A$5:$A$4998&gt;0)*('ORDEM GERAL 2022'!$W$5:$W$4998)))</f>
        <v/>
      </c>
      <c r="E24" s="57" t="str">
        <f>IF(SUMPRODUCT((TEXT('ORDEM GERAL 2022'!$B$5:$B$4998,"mmm")=DADOS!E$2)*('ORDEM GERAL 2022'!$C$5:$C$4998=DADOS!$A24)*('ORDEM GERAL 2022'!$A$5:$A$4998&gt;0)*('ORDEM GERAL 2022'!$W$5:$W$4998))=0,"",SUMPRODUCT((TEXT('ORDEM GERAL 2022'!$B$5:$B$4998,"mmm")=DADOS!E$2)*('ORDEM GERAL 2022'!$C$5:$C$4998=DADOS!$A24)*('ORDEM GERAL 2022'!$A$5:$A$4998&gt;0)*('ORDEM GERAL 2022'!$W$5:$W$4998)))</f>
        <v/>
      </c>
      <c r="F24" s="57" t="str">
        <f>IF(SUMPRODUCT((TEXT('ORDEM GERAL 2022'!$B$5:$B$4998,"mmm")=DADOS!F$2)*('ORDEM GERAL 2022'!$C$5:$C$4998=DADOS!$A24)*('ORDEM GERAL 2022'!$A$5:$A$4998&gt;0)*('ORDEM GERAL 2022'!$W$5:$W$4998))=0,"",SUMPRODUCT((TEXT('ORDEM GERAL 2022'!$B$5:$B$4998,"mmm")=DADOS!F$2)*('ORDEM GERAL 2022'!$C$5:$C$4998=DADOS!$A24)*('ORDEM GERAL 2022'!$A$5:$A$4998&gt;0)*('ORDEM GERAL 2022'!$W$5:$W$4998)))</f>
        <v/>
      </c>
      <c r="G24" s="57" t="str">
        <f>IF(SUMPRODUCT((TEXT('ORDEM GERAL 2022'!$B$5:$B$4998,"mmm")=DADOS!G$2)*('ORDEM GERAL 2022'!$C$5:$C$4998=DADOS!$A24)*('ORDEM GERAL 2022'!$A$5:$A$4998&gt;0)*('ORDEM GERAL 2022'!$W$5:$W$4998))=0,"",SUMPRODUCT((TEXT('ORDEM GERAL 2022'!$B$5:$B$4998,"mmm")=DADOS!G$2)*('ORDEM GERAL 2022'!$C$5:$C$4998=DADOS!$A24)*('ORDEM GERAL 2022'!$A$5:$A$4998&gt;0)*('ORDEM GERAL 2022'!$W$5:$W$4998)))</f>
        <v/>
      </c>
      <c r="H24" s="57" t="str">
        <f>IF(SUMPRODUCT((TEXT('ORDEM GERAL 2022'!$B$5:$B$4998,"mmm")=DADOS!H$2)*('ORDEM GERAL 2022'!$C$5:$C$4998=DADOS!$A24)*('ORDEM GERAL 2022'!$A$5:$A$4998&gt;0)*('ORDEM GERAL 2022'!$W$5:$W$4998))=0,"",SUMPRODUCT((TEXT('ORDEM GERAL 2022'!$B$5:$B$4998,"mmm")=DADOS!H$2)*('ORDEM GERAL 2022'!$C$5:$C$4998=DADOS!$A24)*('ORDEM GERAL 2022'!$A$5:$A$4998&gt;0)*('ORDEM GERAL 2022'!$W$5:$W$4998)))</f>
        <v/>
      </c>
      <c r="I24" s="57" t="str">
        <f>IF(SUMPRODUCT((TEXT('ORDEM GERAL 2022'!$B$5:$B$4998,"mmm")=DADOS!I$2)*('ORDEM GERAL 2022'!$C$5:$C$4998=DADOS!$A24)*('ORDEM GERAL 2022'!$A$5:$A$4998&gt;0)*('ORDEM GERAL 2022'!$W$5:$W$4998))=0,"",SUMPRODUCT((TEXT('ORDEM GERAL 2022'!$B$5:$B$4998,"mmm")=DADOS!I$2)*('ORDEM GERAL 2022'!$C$5:$C$4998=DADOS!$A24)*('ORDEM GERAL 2022'!$A$5:$A$4998&gt;0)*('ORDEM GERAL 2022'!$W$5:$W$4998)))</f>
        <v/>
      </c>
      <c r="J24" s="57" t="str">
        <f>IF(SUMPRODUCT((TEXT('ORDEM GERAL 2022'!$B$5:$B$4998,"mmm")=DADOS!J$2)*('ORDEM GERAL 2022'!$C$5:$C$4998=DADOS!$A24)*('ORDEM GERAL 2022'!$A$5:$A$4998&gt;0)*('ORDEM GERAL 2022'!$W$5:$W$4998))=0,"",SUMPRODUCT((TEXT('ORDEM GERAL 2022'!$B$5:$B$4998,"mmm")=DADOS!J$2)*('ORDEM GERAL 2022'!$C$5:$C$4998=DADOS!$A24)*('ORDEM GERAL 2022'!$A$5:$A$4998&gt;0)*('ORDEM GERAL 2022'!$W$5:$W$4998)))</f>
        <v/>
      </c>
      <c r="K24" s="57" t="str">
        <f>IF(SUMPRODUCT((TEXT('ORDEM GERAL 2022'!$B$5:$B$4998,"mmm")=DADOS!K$2)*('ORDEM GERAL 2022'!$C$5:$C$4998=DADOS!$A24)*('ORDEM GERAL 2022'!$A$5:$A$4998&gt;0)*('ORDEM GERAL 2022'!$W$5:$W$4998))=0,"",SUMPRODUCT((TEXT('ORDEM GERAL 2022'!$B$5:$B$4998,"mmm")=DADOS!K$2)*('ORDEM GERAL 2022'!$C$5:$C$4998=DADOS!$A24)*('ORDEM GERAL 2022'!$A$5:$A$4998&gt;0)*('ORDEM GERAL 2022'!$W$5:$W$4998)))</f>
        <v/>
      </c>
      <c r="L24" s="57" t="str">
        <f>IF(SUMPRODUCT((TEXT('ORDEM GERAL 2022'!$B$5:$B$4998,"mmm")=DADOS!L$2)*('ORDEM GERAL 2022'!$C$5:$C$4998=DADOS!$A24)*('ORDEM GERAL 2022'!$A$5:$A$4998&gt;0)*('ORDEM GERAL 2022'!$W$5:$W$4998))=0,"",SUMPRODUCT((TEXT('ORDEM GERAL 2022'!$B$5:$B$4998,"mmm")=DADOS!L$2)*('ORDEM GERAL 2022'!$C$5:$C$4998=DADOS!$A24)*('ORDEM GERAL 2022'!$A$5:$A$4998&gt;0)*('ORDEM GERAL 2022'!$W$5:$W$4998)))</f>
        <v/>
      </c>
      <c r="M24" s="57" t="str">
        <f>IF(SUMPRODUCT((TEXT('ORDEM GERAL 2022'!$B$5:$B$4998,"mmm")=DADOS!M$2)*('ORDEM GERAL 2022'!$C$5:$C$4998=DADOS!$A24)*('ORDEM GERAL 2022'!$A$5:$A$4998&gt;0)*('ORDEM GERAL 2022'!$W$5:$W$4998))=0,"",SUMPRODUCT((TEXT('ORDEM GERAL 2022'!$B$5:$B$4998,"mmm")=DADOS!M$2)*('ORDEM GERAL 2022'!$C$5:$C$4998=DADOS!$A24)*('ORDEM GERAL 2022'!$A$5:$A$4998&gt;0)*('ORDEM GERAL 2022'!$W$5:$W$4998)))</f>
        <v/>
      </c>
      <c r="N24" s="57" t="str">
        <f t="shared" si="0"/>
        <v/>
      </c>
      <c r="O24" s="66" t="str">
        <f>IF(COUNTIFS('ORDEM GERAL 2022'!$C:$C,DADOS!$A24,'ORDEM GERAL 2022'!$AJ:$AJ,"CONSERTO")=0,"",(COUNTIFS('ORDEM GERAL 2022'!$C:$C,DADOS!$A24,'ORDEM GERAL 2022'!$AJ:$AJ,"CONSERTO")))</f>
        <v/>
      </c>
      <c r="P24" s="66" t="str">
        <f>IF(COUNTIFS('ORDEM GERAL 2022'!$C:$C,DADOS!$A24,'ORDEM GERAL 2022'!$AJ:$AJ,"QUEBRA")=0,"",COUNTIFS('ORDEM GERAL 2022'!$C:$C,DADOS!$A24,'ORDEM GERAL 2022'!$AJ:$AJ,"QUEBRA"))</f>
        <v/>
      </c>
      <c r="Q24" s="66" t="str">
        <f>IF(COUNTIFS('ORDEM GERAL 2022'!$C:$C,DADOS!$A24,'ORDEM GERAL 2022'!$AJ:$AJ,"TROCA")=0,"",COUNTIFS('ORDEM GERAL 2022'!$C:$C,DADOS!$A24,'ORDEM GERAL 2022'!$AJ:$AJ,"TROCA"))</f>
        <v/>
      </c>
      <c r="R24" s="66" t="str">
        <f>IF(COUNTIFS('ORDEM GERAL 2022'!$C:$C,DADOS!$A24,'ORDEM GERAL 2022'!A:A,"&gt;0")=0,"",COUNTIFS('ORDEM GERAL 2022'!$C:$C,DADOS!$A24,'ORDEM GERAL 2022'!A:A,"&gt;0"))</f>
        <v/>
      </c>
      <c r="S24" s="194" t="str">
        <f t="shared" si="4"/>
        <v/>
      </c>
      <c r="T24" s="196" t="str">
        <f t="shared" si="5"/>
        <v/>
      </c>
      <c r="U24" s="67" t="str">
        <f t="shared" si="3"/>
        <v/>
      </c>
      <c r="V24" s="10"/>
      <c r="W24" s="208" t="s">
        <v>139</v>
      </c>
      <c r="X24" s="207">
        <f>SUMPRODUCT((MONTH('ORDEM GERAL 2022'!$B$5:$B$4998)='ORDEM GERAL 2022'!$AT$5)*('ORDEM GERAL 2022'!$W$5:$W$4998)*('ORDEM GERAL 2022'!$G$5:$G$4998='ORDEM GERAL 2022'!$AQ$5)*('ORDEM GERAL 2022'!$C$5:$C$4998='ORDEM GERAL 2022'!AM26))</f>
        <v>0</v>
      </c>
      <c r="Y24" s="207">
        <f>SUMPRODUCT((MONTH('ORDEM GERAL 2022'!$B$5:$B$4998)='ORDEM GERAL 2022'!$AT$6)*('ORDEM GERAL 2022'!$W$5:$W$4998)*('ORDEM GERAL 2022'!$G$5:$G$4998='ORDEM GERAL 2022'!$AQ$5)*('ORDEM GERAL 2022'!$C$5:$C$4998='ORDEM GERAL 2022'!AM26))</f>
        <v>0</v>
      </c>
      <c r="Z24" s="207">
        <f>SUMPRODUCT((MONTH('ORDEM GERAL 2022'!$B$5:$B$4998)='ORDEM GERAL 2022'!$AT$7)*('ORDEM GERAL 2022'!$W$5:$W$4998)*('ORDEM GERAL 2022'!$G$5:$G$4998='ORDEM GERAL 2022'!$AQ$5)*('ORDEM GERAL 2022'!$C$5:$C$4998='ORDEM GERAL 2022'!AM26))</f>
        <v>0</v>
      </c>
      <c r="AA24" s="207">
        <f>SUMPRODUCT((MONTH('ORDEM GERAL 2022'!$B$5:$B$4998)='ORDEM GERAL 2022'!$AT$8)*('ORDEM GERAL 2022'!$W$5:$W$4998)*('ORDEM GERAL 2022'!$G$5:$G$4998='ORDEM GERAL 2022'!$AQ$5)*('ORDEM GERAL 2022'!$C$5:$C$4998='ORDEM GERAL 2022'!AM26))</f>
        <v>0</v>
      </c>
      <c r="AB24" s="207">
        <f>SUMPRODUCT((MONTH('ORDEM GERAL 2022'!$B$5:$B$4998)='ORDEM GERAL 2022'!$AT$9)*('ORDEM GERAL 2022'!$W$5:$W$4998)*('ORDEM GERAL 2022'!$G$5:$G$4998='ORDEM GERAL 2022'!$AQ$5)*('ORDEM GERAL 2022'!$C$5:$C$4998='ORDEM GERAL 2022'!AM26))</f>
        <v>0</v>
      </c>
      <c r="AC24" s="207">
        <f>SUMPRODUCT((MONTH('ORDEM GERAL 2022'!$B$5:$B$4998)='ORDEM GERAL 2022'!$AT$10)*('ORDEM GERAL 2022'!$W$5:$W$4998)*('ORDEM GERAL 2022'!$G$5:$G$4998='ORDEM GERAL 2022'!$AQ$5)*('ORDEM GERAL 2022'!$C$5:$C$4998='ORDEM GERAL 2022'!AM26))</f>
        <v>0</v>
      </c>
      <c r="AD24" s="207">
        <f>SUMPRODUCT((MONTH('ORDEM GERAL 2022'!$B$5:$B$4998)='ORDEM GERAL 2022'!$AT$11)*('ORDEM GERAL 2022'!$W$5:$W$4998)*('ORDEM GERAL 2022'!$G$5:$G$4998='ORDEM GERAL 2022'!$AQ$5)*('ORDEM GERAL 2022'!$C$5:$C$4998='ORDEM GERAL 2022'!AM26))</f>
        <v>0</v>
      </c>
      <c r="AE24" s="204">
        <f>SUMPRODUCT((MONTH('ORDEM GERAL 2022'!$B$5:$B$4998)='ORDEM GERAL 2022'!$AT$12)*('ORDEM GERAL 2022'!$W$5:$W$4998)*('ORDEM GERAL 2022'!$G$5:$G$4998='ORDEM GERAL 2022'!$AQ$5)*('ORDEM GERAL 2022'!$C$5:$C$4998='ORDEM GERAL 2022'!AM26))</f>
        <v>0</v>
      </c>
      <c r="AF24" s="204">
        <f>SUMPRODUCT((MONTH('ORDEM GERAL 2022'!$B$5:$B$4998)='ORDEM GERAL 2022'!$AT$13)*('ORDEM GERAL 2022'!$W$5:$W$4998)*('ORDEM GERAL 2022'!$G$5:$G$4998='ORDEM GERAL 2022'!$AQ$5)*('ORDEM GERAL 2022'!$C$5:$C$4998='ORDEM GERAL 2022'!AM26))</f>
        <v>0</v>
      </c>
      <c r="AG24" s="204">
        <f>SUMPRODUCT((MONTH('ORDEM GERAL 2022'!$B$5:$B$4998)='ORDEM GERAL 2022'!$AT$14)*('ORDEM GERAL 2022'!$W$5:$W$4998)*('ORDEM GERAL 2022'!$G$5:$G$4998='ORDEM GERAL 2022'!$AQ$5)*('ORDEM GERAL 2022'!$C$5:$C$4998='ORDEM GERAL 2022'!AM26))</f>
        <v>0</v>
      </c>
      <c r="AH24" s="204">
        <f>SUMPRODUCT((MONTH('ORDEM GERAL 2022'!$B$5:$B$4998)='ORDEM GERAL 2022'!$AT$15)*('ORDEM GERAL 2022'!$W$5:$W$4998)*('ORDEM GERAL 2022'!$G$5:$G$4998='ORDEM GERAL 2022'!$AQ$5)*('ORDEM GERAL 2022'!$C$5:$C$4998='ORDEM GERAL 2022'!AM26))</f>
        <v>0</v>
      </c>
      <c r="AI24" s="204">
        <f>SUMPRODUCT((MONTH('ORDEM GERAL 2022'!$B$5:$B$4998)='ORDEM GERAL 2022'!$AT$16)*('ORDEM GERAL 2022'!$W$5:$W$4998)*('ORDEM GERAL 2022'!$G$5:$G$4998='ORDEM GERAL 2022'!$AQ$5)*('ORDEM GERAL 2022'!$C$5:$C$4998='ORDEM GERAL 2022'!AM26))</f>
        <v>0</v>
      </c>
      <c r="AJ24" s="204">
        <f>SUM(Table_17[[#This Row],[Coluna1]:[Column13]])</f>
        <v>0</v>
      </c>
      <c r="AK24" s="202"/>
      <c r="AL24" s="66"/>
      <c r="AM24" s="66"/>
      <c r="AN24" s="66"/>
      <c r="AO24" s="69"/>
      <c r="AP24" s="69"/>
      <c r="AQ24" s="68"/>
      <c r="AR24" s="208" t="s">
        <v>139</v>
      </c>
      <c r="AS24" s="207">
        <f>SUMPRODUCT((MONTH('ORDEM GERAL 2022'!$B$5:$B$4998)='ORDEM GERAL 2022'!$AT$5)*('ORDEM GERAL 2022'!$W$5:$W$4998)*('ORDEM GERAL 2022'!$G$5:$G$4998='ORDEM GERAL 2022'!$AQ$6)*('ORDEM GERAL 2022'!$C$5:$C$4998='ORDEM GERAL 2022'!AM26))</f>
        <v>0</v>
      </c>
      <c r="AT24" s="207">
        <f>SUMPRODUCT((MONTH('ORDEM GERAL 2022'!$B$5:$B$4998)='ORDEM GERAL 2022'!$AT$6)*('ORDEM GERAL 2022'!$W$5:$W$4998)*('ORDEM GERAL 2022'!$G$5:$G$4998='ORDEM GERAL 2022'!$AQ$6)*('ORDEM GERAL 2022'!$C$5:$C$4998='ORDEM GERAL 2022'!AM26))</f>
        <v>0</v>
      </c>
      <c r="AU24" s="204">
        <f>SUMPRODUCT((MONTH('ORDEM GERAL 2022'!$B$5:$B$4998)='ORDEM GERAL 2022'!$AT$7)*('ORDEM GERAL 2022'!$W$5:$W$4998)*('ORDEM GERAL 2022'!$G$5:$G$4998='ORDEM GERAL 2022'!$AQ$6)*('ORDEM GERAL 2022'!$C$5:$C$4998='ORDEM GERAL 2022'!AM26))</f>
        <v>0</v>
      </c>
      <c r="AV24" s="207">
        <f>SUMPRODUCT((MONTH('ORDEM GERAL 2022'!$B$5:$B$4998)='ORDEM GERAL 2022'!$AT$8)*('ORDEM GERAL 2022'!$W$5:$W$4998)*('ORDEM GERAL 2022'!$G$5:$G$4998='ORDEM GERAL 2022'!$AQ$6)*('ORDEM GERAL 2022'!$C$5:$C$4998='ORDEM GERAL 2022'!AM26))</f>
        <v>0</v>
      </c>
      <c r="AW24" s="204">
        <f>SUMPRODUCT((MONTH('ORDEM GERAL 2022'!$B$5:$B$4998)='ORDEM GERAL 2022'!$AT$9)*('ORDEM GERAL 2022'!$W$5:$W$4998)*('ORDEM GERAL 2022'!$G$5:$G$4998='ORDEM GERAL 2022'!$AQ$6)*('ORDEM GERAL 2022'!$C$5:$C$4998='ORDEM GERAL 2022'!AM26))</f>
        <v>0</v>
      </c>
      <c r="AX24" s="204">
        <f>SUMPRODUCT((MONTH('ORDEM GERAL 2022'!$B$5:$B$4998)='ORDEM GERAL 2022'!$AT$10)*('ORDEM GERAL 2022'!$W$5:$W$4998)*('ORDEM GERAL 2022'!$G$5:$G$4998='ORDEM GERAL 2022'!$AQ$6)*('ORDEM GERAL 2022'!$C$5:$C$4998='ORDEM GERAL 2022'!AM26))</f>
        <v>0</v>
      </c>
      <c r="AY24" s="204">
        <f>SUMPRODUCT((MONTH('ORDEM GERAL 2022'!$B$5:$B$4998)='ORDEM GERAL 2022'!$AT$11)*('ORDEM GERAL 2022'!$W$5:$W$4998)*('ORDEM GERAL 2022'!$G$5:$G$4998='ORDEM GERAL 2022'!$AQ$6)*('ORDEM GERAL 2022'!$C$5:$C$4998='ORDEM GERAL 2022'!AM26))</f>
        <v>0</v>
      </c>
      <c r="AZ24" s="204">
        <f>SUMPRODUCT((MONTH('ORDEM GERAL 2022'!$B$5:$B$4998)='ORDEM GERAL 2022'!$AT$12)*('ORDEM GERAL 2022'!$W$5:$W$4998)*('ORDEM GERAL 2022'!$G$5:$G$4998='ORDEM GERAL 2022'!$AQ$6)*('ORDEM GERAL 2022'!$C$5:$C$4998='ORDEM GERAL 2022'!AM26))</f>
        <v>0</v>
      </c>
      <c r="BA24" s="204">
        <f>SUMPRODUCT((MONTH('ORDEM GERAL 2022'!$B$5:$B$4998)='ORDEM GERAL 2022'!$AT$13)*('ORDEM GERAL 2022'!$W$5:$W$4998)*('ORDEM GERAL 2022'!$G$5:$G$4998='ORDEM GERAL 2022'!$AQ$6)*('ORDEM GERAL 2022'!$C$5:$C$4998='ORDEM GERAL 2022'!AM26))</f>
        <v>0</v>
      </c>
      <c r="BB24" s="207">
        <f>SUMPRODUCT((MONTH('ORDEM GERAL 2022'!$B$5:$B$4998)='ORDEM GERAL 2022'!$AT$14)*('ORDEM GERAL 2022'!$W$5:$W$4998)*('ORDEM GERAL 2022'!$G$5:$G$4998='ORDEM GERAL 2022'!$AQ$6)*('ORDEM GERAL 2022'!$C$5:$C$4998='ORDEM GERAL 2022'!AM26))</f>
        <v>0</v>
      </c>
      <c r="BC24" s="204">
        <f>SUMPRODUCT((MONTH('ORDEM GERAL 2022'!$B$5:$B$4998)='ORDEM GERAL 2022'!$AT$15)*('ORDEM GERAL 2022'!$W$5:$W$4998)*('ORDEM GERAL 2022'!$G$5:$G$4998='ORDEM GERAL 2022'!$AQ$6)*('ORDEM GERAL 2022'!$C$5:$C$4998='ORDEM GERAL 2022'!AM26))</f>
        <v>0</v>
      </c>
      <c r="BD24" s="204">
        <f>SUMPRODUCT((MONTH('ORDEM GERAL 2022'!$B$5:$B$4998)='ORDEM GERAL 2022'!$AT$16)*('ORDEM GERAL 2022'!$W$5:$W$4998)*('ORDEM GERAL 2022'!$G$5:$G$4998='ORDEM GERAL 2022'!$AQ$6)*('ORDEM GERAL 2022'!$C$5:$C$4998='ORDEM GERAL 2022'!AM26))</f>
        <v>0</v>
      </c>
      <c r="BE24" s="204">
        <f>SUM(Table_17[[#This Row],[Column21]:[Column32]])</f>
        <v>0</v>
      </c>
      <c r="BF24" s="202"/>
      <c r="BG24" s="66"/>
      <c r="BH24" s="66"/>
      <c r="BI24" s="66"/>
      <c r="BJ24" s="68"/>
      <c r="BK24" s="208" t="s">
        <v>139</v>
      </c>
      <c r="BL24" s="204">
        <f>SUMPRODUCT((MONTH('ORDEM GERAL 2022'!$B$5:$B$4998)='ORDEM GERAL 2022'!$AT$5)*('ORDEM GERAL 2022'!$W$5:$W$4998)*('ORDEM GERAL 2022'!$G$5:$G$4998='ORDEM GERAL 2022'!$AQ$8)*('ORDEM GERAL 2022'!$C$5:$C$4998='ORDEM GERAL 2022'!AM26))</f>
        <v>0</v>
      </c>
      <c r="BM24" s="204">
        <f>SUMPRODUCT((MONTH('ORDEM GERAL 2022'!$B$5:$B$4998)='ORDEM GERAL 2022'!$AT$6)*('ORDEM GERAL 2022'!$W$5:$W$4998)*('ORDEM GERAL 2022'!$G$5:$G$4998='ORDEM GERAL 2022'!$AQ$8)*('ORDEM GERAL 2022'!$C$5:$C$4998='ORDEM GERAL 2022'!AM26))</f>
        <v>0</v>
      </c>
      <c r="BN24" s="204">
        <f>SUMPRODUCT((MONTH('ORDEM GERAL 2022'!$B$5:$B$4998)='ORDEM GERAL 2022'!$AT$7)*('ORDEM GERAL 2022'!$W$5:$W$4998)*('ORDEM GERAL 2022'!$G$5:$G$4998='ORDEM GERAL 2022'!$AQ$8)*('ORDEM GERAL 2022'!$C$5:$C$4998='ORDEM GERAL 2022'!AM26))</f>
        <v>0</v>
      </c>
      <c r="BO24" s="204">
        <f>SUMPRODUCT((MONTH('ORDEM GERAL 2022'!$B$5:$B$4998)='ORDEM GERAL 2022'!$AT$8)*('ORDEM GERAL 2022'!$W$5:$W$4998)*('ORDEM GERAL 2022'!$G$5:$G$4998='ORDEM GERAL 2022'!$AQ$8)*('ORDEM GERAL 2022'!$C$5:$C$4998='ORDEM GERAL 2022'!AM26))</f>
        <v>0</v>
      </c>
      <c r="BP24" s="204">
        <f>SUMPRODUCT((MONTH('ORDEM GERAL 2022'!$B$5:$B$4998)='ORDEM GERAL 2022'!$AT$9)*('ORDEM GERAL 2022'!$W$5:$W$4998)*('ORDEM GERAL 2022'!$G$5:$G$4998='ORDEM GERAL 2022'!$AQ$8)*('ORDEM GERAL 2022'!$C$5:$C$4998='ORDEM GERAL 2022'!AM26))</f>
        <v>0</v>
      </c>
      <c r="BQ24" s="204">
        <f>SUMPRODUCT((MONTH('ORDEM GERAL 2022'!$B$5:$B$4998)='ORDEM GERAL 2022'!$AT$10)*('ORDEM GERAL 2022'!$W$5:$W$4998)*('ORDEM GERAL 2022'!$G$5:$G$4998='ORDEM GERAL 2022'!$AQ$8)*('ORDEM GERAL 2022'!$C$5:$C$4998='ORDEM GERAL 2022'!AM26))</f>
        <v>0</v>
      </c>
      <c r="BR24" s="204">
        <f>SUMPRODUCT((MONTH('ORDEM GERAL 2022'!$B$5:$B$4998)='ORDEM GERAL 2022'!$AT$11)*('ORDEM GERAL 2022'!$W$5:$W$4998)*('ORDEM GERAL 2022'!$G$5:$G$4998='ORDEM GERAL 2022'!$AQ$8)*('ORDEM GERAL 2022'!$C$5:$C$4998='ORDEM GERAL 2022'!AM26))</f>
        <v>0</v>
      </c>
      <c r="BS24" s="204">
        <f>SUMPRODUCT((MONTH('ORDEM GERAL 2022'!$B$5:$B$4998)='ORDEM GERAL 2022'!$AT$12)*('ORDEM GERAL 2022'!$W$5:$W$4998)*('ORDEM GERAL 2022'!$G$5:$G$4998='ORDEM GERAL 2022'!$AQ$8)*('ORDEM GERAL 2022'!$C$5:$C$4998='ORDEM GERAL 2022'!AM26))</f>
        <v>0</v>
      </c>
      <c r="BT24" s="204">
        <f>SUMPRODUCT((MONTH('ORDEM GERAL 2022'!$B$5:$B$4998)='ORDEM GERAL 2022'!$AT$13)*('ORDEM GERAL 2022'!$W$5:$W$4998)*('ORDEM GERAL 2022'!$G$5:$G$4998='ORDEM GERAL 2022'!$AQ$8)*('ORDEM GERAL 2022'!$C$5:$C$4998='ORDEM GERAL 2022'!AM26))</f>
        <v>0</v>
      </c>
      <c r="BU24" s="204">
        <f>SUMPRODUCT((MONTH('ORDEM GERAL 2022'!$B$5:$B$4998)='ORDEM GERAL 2022'!$AT$14)*('ORDEM GERAL 2022'!$W$5:$W$4998)*('ORDEM GERAL 2022'!$G$5:$G$4998='ORDEM GERAL 2022'!$AQ$8)*('ORDEM GERAL 2022'!$C$5:$C$4998='ORDEM GERAL 2022'!AM26))</f>
        <v>0</v>
      </c>
      <c r="BV24" s="204">
        <f>SUMPRODUCT((MONTH('ORDEM GERAL 2022'!$B$5:$B$4998)='ORDEM GERAL 2022'!$AT$15)*('ORDEM GERAL 2022'!$W$5:$W$4998)*('ORDEM GERAL 2022'!$G$5:$G$4998='ORDEM GERAL 2022'!$AQ$8)*('ORDEM GERAL 2022'!$C$5:$C$4998='ORDEM GERAL 2022'!AM26))</f>
        <v>0</v>
      </c>
      <c r="BW24" s="204">
        <f>SUMPRODUCT((MONTH('ORDEM GERAL 2022'!$B$5:$B$4998)='ORDEM GERAL 2022'!$AT$16)*('ORDEM GERAL 2022'!$W$5:$W$4998)*('ORDEM GERAL 2022'!$G$5:$G$4998='ORDEM GERAL 2022'!$AQ$8)*('ORDEM GERAL 2022'!$C$5:$C$4998='ORDEM GERAL 2022'!AM26))</f>
        <v>0</v>
      </c>
      <c r="BX24" s="87">
        <f>SUM(Table_17[[#This Row],[Column40]:[Column51]])</f>
        <v>0</v>
      </c>
      <c r="BY24" s="66"/>
      <c r="BZ24" s="66"/>
      <c r="CA24" s="69"/>
      <c r="CB24" s="70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</row>
    <row r="25" spans="1:94" ht="15.75" customHeight="1" thickBot="1">
      <c r="A25" s="71" t="s">
        <v>140</v>
      </c>
      <c r="B25" s="57" t="str">
        <f>IF(SUMPRODUCT((TEXT('ORDEM GERAL 2022'!$B$5:$B$4998,"mmm")=DADOS!B$2)*('ORDEM GERAL 2022'!$C$5:$C$4998=DADOS!$A25)*('ORDEM GERAL 2022'!$A$5:$A$4998&gt;0)*('ORDEM GERAL 2022'!$W$5:$W$4998))=0,"",SUMPRODUCT((TEXT('ORDEM GERAL 2022'!$B$5:$B$4998,"mmm")=DADOS!B$2)*('ORDEM GERAL 2022'!$C$5:$C$4998=DADOS!$A25)*('ORDEM GERAL 2022'!$A$5:$A$4998&gt;0)*('ORDEM GERAL 2022'!$W$5:$W$4998)))</f>
        <v/>
      </c>
      <c r="C25" s="57" t="str">
        <f>IF(SUMPRODUCT((TEXT('ORDEM GERAL 2022'!$B$5:$B$4998,"mmm")=DADOS!C$2)*('ORDEM GERAL 2022'!$C$5:$C$4998=DADOS!$A25)*('ORDEM GERAL 2022'!$A$5:$A$4998&gt;0)*('ORDEM GERAL 2022'!$W$5:$W$4998))=0,"",SUMPRODUCT((TEXT('ORDEM GERAL 2022'!$B$5:$B$4998,"mmm")=DADOS!C$2)*('ORDEM GERAL 2022'!$C$5:$C$4998=DADOS!$A25)*('ORDEM GERAL 2022'!$A$5:$A$4998&gt;0)*('ORDEM GERAL 2022'!$W$5:$W$4998)))</f>
        <v/>
      </c>
      <c r="D25" s="57" t="str">
        <f>IF(SUMPRODUCT((TEXT('ORDEM GERAL 2022'!$B$5:$B$4998,"mmm")=DADOS!D$2)*('ORDEM GERAL 2022'!$C$5:$C$4998=DADOS!$A25)*('ORDEM GERAL 2022'!$A$5:$A$4998&gt;0)*('ORDEM GERAL 2022'!$W$5:$W$4998))=0,"",SUMPRODUCT((TEXT('ORDEM GERAL 2022'!$B$5:$B$4998,"mmm")=DADOS!D$2)*('ORDEM GERAL 2022'!$C$5:$C$4998=DADOS!$A25)*('ORDEM GERAL 2022'!$A$5:$A$4998&gt;0)*('ORDEM GERAL 2022'!$W$5:$W$4998)))</f>
        <v/>
      </c>
      <c r="E25" s="57" t="str">
        <f>IF(SUMPRODUCT((TEXT('ORDEM GERAL 2022'!$B$5:$B$4998,"mmm")=DADOS!E$2)*('ORDEM GERAL 2022'!$C$5:$C$4998=DADOS!$A25)*('ORDEM GERAL 2022'!$A$5:$A$4998&gt;0)*('ORDEM GERAL 2022'!$W$5:$W$4998))=0,"",SUMPRODUCT((TEXT('ORDEM GERAL 2022'!$B$5:$B$4998,"mmm")=DADOS!E$2)*('ORDEM GERAL 2022'!$C$5:$C$4998=DADOS!$A25)*('ORDEM GERAL 2022'!$A$5:$A$4998&gt;0)*('ORDEM GERAL 2022'!$W$5:$W$4998)))</f>
        <v/>
      </c>
      <c r="F25" s="57" t="str">
        <f>IF(SUMPRODUCT((TEXT('ORDEM GERAL 2022'!$B$5:$B$4998,"mmm")=DADOS!F$2)*('ORDEM GERAL 2022'!$C$5:$C$4998=DADOS!$A25)*('ORDEM GERAL 2022'!$A$5:$A$4998&gt;0)*('ORDEM GERAL 2022'!$W$5:$W$4998))=0,"",SUMPRODUCT((TEXT('ORDEM GERAL 2022'!$B$5:$B$4998,"mmm")=DADOS!F$2)*('ORDEM GERAL 2022'!$C$5:$C$4998=DADOS!$A25)*('ORDEM GERAL 2022'!$A$5:$A$4998&gt;0)*('ORDEM GERAL 2022'!$W$5:$W$4998)))</f>
        <v/>
      </c>
      <c r="G25" s="57" t="str">
        <f>IF(SUMPRODUCT((TEXT('ORDEM GERAL 2022'!$B$5:$B$4998,"mmm")=DADOS!G$2)*('ORDEM GERAL 2022'!$C$5:$C$4998=DADOS!$A25)*('ORDEM GERAL 2022'!$A$5:$A$4998&gt;0)*('ORDEM GERAL 2022'!$W$5:$W$4998))=0,"",SUMPRODUCT((TEXT('ORDEM GERAL 2022'!$B$5:$B$4998,"mmm")=DADOS!G$2)*('ORDEM GERAL 2022'!$C$5:$C$4998=DADOS!$A25)*('ORDEM GERAL 2022'!$A$5:$A$4998&gt;0)*('ORDEM GERAL 2022'!$W$5:$W$4998)))</f>
        <v/>
      </c>
      <c r="H25" s="57" t="str">
        <f>IF(SUMPRODUCT((TEXT('ORDEM GERAL 2022'!$B$5:$B$4998,"mmm")=DADOS!H$2)*('ORDEM GERAL 2022'!$C$5:$C$4998=DADOS!$A25)*('ORDEM GERAL 2022'!$A$5:$A$4998&gt;0)*('ORDEM GERAL 2022'!$W$5:$W$4998))=0,"",SUMPRODUCT((TEXT('ORDEM GERAL 2022'!$B$5:$B$4998,"mmm")=DADOS!H$2)*('ORDEM GERAL 2022'!$C$5:$C$4998=DADOS!$A25)*('ORDEM GERAL 2022'!$A$5:$A$4998&gt;0)*('ORDEM GERAL 2022'!$W$5:$W$4998)))</f>
        <v/>
      </c>
      <c r="I25" s="57" t="str">
        <f>IF(SUMPRODUCT((TEXT('ORDEM GERAL 2022'!$B$5:$B$4998,"mmm")=DADOS!I$2)*('ORDEM GERAL 2022'!$C$5:$C$4998=DADOS!$A25)*('ORDEM GERAL 2022'!$A$5:$A$4998&gt;0)*('ORDEM GERAL 2022'!$W$5:$W$4998))=0,"",SUMPRODUCT((TEXT('ORDEM GERAL 2022'!$B$5:$B$4998,"mmm")=DADOS!I$2)*('ORDEM GERAL 2022'!$C$5:$C$4998=DADOS!$A25)*('ORDEM GERAL 2022'!$A$5:$A$4998&gt;0)*('ORDEM GERAL 2022'!$W$5:$W$4998)))</f>
        <v/>
      </c>
      <c r="J25" s="57" t="str">
        <f>IF(SUMPRODUCT((TEXT('ORDEM GERAL 2022'!$B$5:$B$4998,"mmm")=DADOS!J$2)*('ORDEM GERAL 2022'!$C$5:$C$4998=DADOS!$A25)*('ORDEM GERAL 2022'!$A$5:$A$4998&gt;0)*('ORDEM GERAL 2022'!$W$5:$W$4998))=0,"",SUMPRODUCT((TEXT('ORDEM GERAL 2022'!$B$5:$B$4998,"mmm")=DADOS!J$2)*('ORDEM GERAL 2022'!$C$5:$C$4998=DADOS!$A25)*('ORDEM GERAL 2022'!$A$5:$A$4998&gt;0)*('ORDEM GERAL 2022'!$W$5:$W$4998)))</f>
        <v/>
      </c>
      <c r="K25" s="57" t="str">
        <f>IF(SUMPRODUCT((TEXT('ORDEM GERAL 2022'!$B$5:$B$4998,"mmm")=DADOS!K$2)*('ORDEM GERAL 2022'!$C$5:$C$4998=DADOS!$A25)*('ORDEM GERAL 2022'!$A$5:$A$4998&gt;0)*('ORDEM GERAL 2022'!$W$5:$W$4998))=0,"",SUMPRODUCT((TEXT('ORDEM GERAL 2022'!$B$5:$B$4998,"mmm")=DADOS!K$2)*('ORDEM GERAL 2022'!$C$5:$C$4998=DADOS!$A25)*('ORDEM GERAL 2022'!$A$5:$A$4998&gt;0)*('ORDEM GERAL 2022'!$W$5:$W$4998)))</f>
        <v/>
      </c>
      <c r="L25" s="57" t="str">
        <f>IF(SUMPRODUCT((TEXT('ORDEM GERAL 2022'!$B$5:$B$4998,"mmm")=DADOS!L$2)*('ORDEM GERAL 2022'!$C$5:$C$4998=DADOS!$A25)*('ORDEM GERAL 2022'!$A$5:$A$4998&gt;0)*('ORDEM GERAL 2022'!$W$5:$W$4998))=0,"",SUMPRODUCT((TEXT('ORDEM GERAL 2022'!$B$5:$B$4998,"mmm")=DADOS!L$2)*('ORDEM GERAL 2022'!$C$5:$C$4998=DADOS!$A25)*('ORDEM GERAL 2022'!$A$5:$A$4998&gt;0)*('ORDEM GERAL 2022'!$W$5:$W$4998)))</f>
        <v/>
      </c>
      <c r="M25" s="57" t="str">
        <f>IF(SUMPRODUCT((TEXT('ORDEM GERAL 2022'!$B$5:$B$4998,"mmm")=DADOS!M$2)*('ORDEM GERAL 2022'!$C$5:$C$4998=DADOS!$A25)*('ORDEM GERAL 2022'!$A$5:$A$4998&gt;0)*('ORDEM GERAL 2022'!$W$5:$W$4998))=0,"",SUMPRODUCT((TEXT('ORDEM GERAL 2022'!$B$5:$B$4998,"mmm")=DADOS!M$2)*('ORDEM GERAL 2022'!$C$5:$C$4998=DADOS!$A25)*('ORDEM GERAL 2022'!$A$5:$A$4998&gt;0)*('ORDEM GERAL 2022'!$W$5:$W$4998)))</f>
        <v/>
      </c>
      <c r="N25" s="57" t="str">
        <f t="shared" si="0"/>
        <v/>
      </c>
      <c r="O25" s="66" t="str">
        <f>IF(COUNTIFS('ORDEM GERAL 2022'!$C:$C,DADOS!$A25,'ORDEM GERAL 2022'!$AJ:$AJ,"CONSERTO")=0,"",(COUNTIFS('ORDEM GERAL 2022'!$C:$C,DADOS!$A25,'ORDEM GERAL 2022'!$AJ:$AJ,"CONSERTO")))</f>
        <v/>
      </c>
      <c r="P25" s="66" t="str">
        <f>IF(COUNTIFS('ORDEM GERAL 2022'!$C:$C,DADOS!$A25,'ORDEM GERAL 2022'!$AJ:$AJ,"QUEBRA")=0,"",COUNTIFS('ORDEM GERAL 2022'!$C:$C,DADOS!$A25,'ORDEM GERAL 2022'!$AJ:$AJ,"QUEBRA"))</f>
        <v/>
      </c>
      <c r="Q25" s="66" t="str">
        <f>IF(COUNTIFS('ORDEM GERAL 2022'!$C:$C,DADOS!$A25,'ORDEM GERAL 2022'!$AJ:$AJ,"TROCA")=0,"",COUNTIFS('ORDEM GERAL 2022'!$C:$C,DADOS!$A25,'ORDEM GERAL 2022'!$AJ:$AJ,"TROCA"))</f>
        <v/>
      </c>
      <c r="R25" s="66" t="str">
        <f>IF(COUNTIFS('ORDEM GERAL 2022'!$C:$C,DADOS!$A25,'ORDEM GERAL 2022'!A:A,"&gt;0")=0,"",COUNTIFS('ORDEM GERAL 2022'!$C:$C,DADOS!$A25,'ORDEM GERAL 2022'!A:A,"&gt;0"))</f>
        <v/>
      </c>
      <c r="S25" s="194" t="str">
        <f t="shared" si="4"/>
        <v/>
      </c>
      <c r="T25" s="196" t="str">
        <f t="shared" si="5"/>
        <v/>
      </c>
      <c r="U25" s="67" t="str">
        <f t="shared" si="3"/>
        <v/>
      </c>
      <c r="V25" s="10"/>
      <c r="W25" s="209" t="s">
        <v>140</v>
      </c>
      <c r="X25" s="207">
        <f>SUMPRODUCT((MONTH('ORDEM GERAL 2022'!$B$5:$B$4998)='ORDEM GERAL 2022'!$AT$5)*('ORDEM GERAL 2022'!$W$5:$W$4998)*('ORDEM GERAL 2022'!$G$5:$G$4998='ORDEM GERAL 2022'!$AQ$5)*('ORDEM GERAL 2022'!$C$5:$C$4998='ORDEM GERAL 2022'!AM27))</f>
        <v>0</v>
      </c>
      <c r="Y25" s="207">
        <f>SUMPRODUCT((MONTH('ORDEM GERAL 2022'!$B$5:$B$4998)='ORDEM GERAL 2022'!$AT$6)*('ORDEM GERAL 2022'!$W$5:$W$4998)*('ORDEM GERAL 2022'!$G$5:$G$4998='ORDEM GERAL 2022'!$AQ$5)*('ORDEM GERAL 2022'!$C$5:$C$4998='ORDEM GERAL 2022'!AM27))</f>
        <v>0</v>
      </c>
      <c r="Z25" s="207">
        <f>SUMPRODUCT((MONTH('ORDEM GERAL 2022'!$B$5:$B$4998)='ORDEM GERAL 2022'!$AT$7)*('ORDEM GERAL 2022'!$W$5:$W$4998)*('ORDEM GERAL 2022'!$G$5:$G$4998='ORDEM GERAL 2022'!$AQ$5)*('ORDEM GERAL 2022'!$C$5:$C$4998='ORDEM GERAL 2022'!AM27))</f>
        <v>0</v>
      </c>
      <c r="AA25" s="207">
        <f>SUMPRODUCT((MONTH('ORDEM GERAL 2022'!$B$5:$B$4998)='ORDEM GERAL 2022'!$AT$8)*('ORDEM GERAL 2022'!$W$5:$W$4998)*('ORDEM GERAL 2022'!$G$5:$G$4998='ORDEM GERAL 2022'!$AQ$5)*('ORDEM GERAL 2022'!$C$5:$C$4998='ORDEM GERAL 2022'!AM27))</f>
        <v>0</v>
      </c>
      <c r="AB25" s="207">
        <f>SUMPRODUCT((MONTH('ORDEM GERAL 2022'!$B$5:$B$4998)='ORDEM GERAL 2022'!$AT$9)*('ORDEM GERAL 2022'!$W$5:$W$4998)*('ORDEM GERAL 2022'!$G$5:$G$4998='ORDEM GERAL 2022'!$AQ$5)*('ORDEM GERAL 2022'!$C$5:$C$4998='ORDEM GERAL 2022'!AM27))</f>
        <v>0</v>
      </c>
      <c r="AC25" s="207">
        <f>SUMPRODUCT((MONTH('ORDEM GERAL 2022'!$B$5:$B$4998)='ORDEM GERAL 2022'!$AT$10)*('ORDEM GERAL 2022'!$W$5:$W$4998)*('ORDEM GERAL 2022'!$G$5:$G$4998='ORDEM GERAL 2022'!$AQ$5)*('ORDEM GERAL 2022'!$C$5:$C$4998='ORDEM GERAL 2022'!AM27))</f>
        <v>0</v>
      </c>
      <c r="AD25" s="207">
        <f>SUMPRODUCT((MONTH('ORDEM GERAL 2022'!$B$5:$B$4998)='ORDEM GERAL 2022'!$AT$11)*('ORDEM GERAL 2022'!$W$5:$W$4998)*('ORDEM GERAL 2022'!$G$5:$G$4998='ORDEM GERAL 2022'!$AQ$5)*('ORDEM GERAL 2022'!$C$5:$C$4998='ORDEM GERAL 2022'!AM27))</f>
        <v>0</v>
      </c>
      <c r="AE25" s="204">
        <f>SUMPRODUCT((MONTH('ORDEM GERAL 2022'!$B$5:$B$4998)='ORDEM GERAL 2022'!$AT$12)*('ORDEM GERAL 2022'!$W$5:$W$4998)*('ORDEM GERAL 2022'!$G$5:$G$4998='ORDEM GERAL 2022'!$AQ$5)*('ORDEM GERAL 2022'!$C$5:$C$4998='ORDEM GERAL 2022'!AM27))</f>
        <v>0</v>
      </c>
      <c r="AF25" s="204">
        <f>SUMPRODUCT((MONTH('ORDEM GERAL 2022'!$B$5:$B$4998)='ORDEM GERAL 2022'!$AT$13)*('ORDEM GERAL 2022'!$W$5:$W$4998)*('ORDEM GERAL 2022'!$G$5:$G$4998='ORDEM GERAL 2022'!$AQ$5)*('ORDEM GERAL 2022'!$C$5:$C$4998='ORDEM GERAL 2022'!AM27))</f>
        <v>0</v>
      </c>
      <c r="AG25" s="204">
        <f>SUMPRODUCT((MONTH('ORDEM GERAL 2022'!$B$5:$B$4998)='ORDEM GERAL 2022'!$AT$14)*('ORDEM GERAL 2022'!$W$5:$W$4998)*('ORDEM GERAL 2022'!$G$5:$G$4998='ORDEM GERAL 2022'!$AQ$5)*('ORDEM GERAL 2022'!$C$5:$C$4998='ORDEM GERAL 2022'!AM27))</f>
        <v>0</v>
      </c>
      <c r="AH25" s="204">
        <f>SUMPRODUCT((MONTH('ORDEM GERAL 2022'!$B$5:$B$4998)='ORDEM GERAL 2022'!$AT$15)*('ORDEM GERAL 2022'!$W$5:$W$4998)*('ORDEM GERAL 2022'!$G$5:$G$4998='ORDEM GERAL 2022'!$AQ$5)*('ORDEM GERAL 2022'!$C$5:$C$4998='ORDEM GERAL 2022'!AM27))</f>
        <v>0</v>
      </c>
      <c r="AI25" s="204">
        <f>SUMPRODUCT((MONTH('ORDEM GERAL 2022'!$B$5:$B$4998)='ORDEM GERAL 2022'!$AT$16)*('ORDEM GERAL 2022'!$W$5:$W$4998)*('ORDEM GERAL 2022'!$G$5:$G$4998='ORDEM GERAL 2022'!$AQ$5)*('ORDEM GERAL 2022'!$C$5:$C$4998='ORDEM GERAL 2022'!AM27))</f>
        <v>0</v>
      </c>
      <c r="AJ25" s="204">
        <f>SUM(Table_17[[#This Row],[Coluna1]:[Column13]])</f>
        <v>0</v>
      </c>
      <c r="AK25" s="202"/>
      <c r="AL25" s="66"/>
      <c r="AM25" s="66"/>
      <c r="AN25" s="66"/>
      <c r="AO25" s="69"/>
      <c r="AP25" s="69"/>
      <c r="AQ25" s="68"/>
      <c r="AR25" s="209" t="s">
        <v>140</v>
      </c>
      <c r="AS25" s="207">
        <f>SUMPRODUCT((MONTH('ORDEM GERAL 2022'!$B$5:$B$4998)='ORDEM GERAL 2022'!$AT$5)*('ORDEM GERAL 2022'!$W$5:$W$4998)*('ORDEM GERAL 2022'!$G$5:$G$4998='ORDEM GERAL 2022'!$AQ$6)*('ORDEM GERAL 2022'!$C$5:$C$4998='ORDEM GERAL 2022'!AM27))</f>
        <v>0</v>
      </c>
      <c r="AT25" s="207">
        <f>SUMPRODUCT((MONTH('ORDEM GERAL 2022'!$B$5:$B$4998)='ORDEM GERAL 2022'!$AT$6)*('ORDEM GERAL 2022'!$W$5:$W$4998)*('ORDEM GERAL 2022'!$G$5:$G$4998='ORDEM GERAL 2022'!$AQ$6)*('ORDEM GERAL 2022'!$C$5:$C$4998='ORDEM GERAL 2022'!AM27))</f>
        <v>0</v>
      </c>
      <c r="AU25" s="204">
        <f>SUMPRODUCT((MONTH('ORDEM GERAL 2022'!$B$5:$B$4998)='ORDEM GERAL 2022'!$AT$7)*('ORDEM GERAL 2022'!$W$5:$W$4998)*('ORDEM GERAL 2022'!$G$5:$G$4998='ORDEM GERAL 2022'!$AQ$6)*('ORDEM GERAL 2022'!$C$5:$C$4998='ORDEM GERAL 2022'!AM27))</f>
        <v>0</v>
      </c>
      <c r="AV25" s="207">
        <f>SUMPRODUCT((MONTH('ORDEM GERAL 2022'!$B$5:$B$4998)='ORDEM GERAL 2022'!$AT$8)*('ORDEM GERAL 2022'!$W$5:$W$4998)*('ORDEM GERAL 2022'!$G$5:$G$4998='ORDEM GERAL 2022'!$AQ$6)*('ORDEM GERAL 2022'!$C$5:$C$4998='ORDEM GERAL 2022'!AM27))</f>
        <v>0</v>
      </c>
      <c r="AW25" s="204">
        <f>SUMPRODUCT((MONTH('ORDEM GERAL 2022'!$B$5:$B$4998)='ORDEM GERAL 2022'!$AT$9)*('ORDEM GERAL 2022'!$W$5:$W$4998)*('ORDEM GERAL 2022'!$G$5:$G$4998='ORDEM GERAL 2022'!$AQ$6)*('ORDEM GERAL 2022'!$C$5:$C$4998='ORDEM GERAL 2022'!AM27))</f>
        <v>0</v>
      </c>
      <c r="AX25" s="204">
        <f>SUMPRODUCT((MONTH('ORDEM GERAL 2022'!$B$5:$B$4998)='ORDEM GERAL 2022'!$AT$10)*('ORDEM GERAL 2022'!$W$5:$W$4998)*('ORDEM GERAL 2022'!$G$5:$G$4998='ORDEM GERAL 2022'!$AQ$6)*('ORDEM GERAL 2022'!$C$5:$C$4998='ORDEM GERAL 2022'!AM27))</f>
        <v>0</v>
      </c>
      <c r="AY25" s="204">
        <f>SUMPRODUCT((MONTH('ORDEM GERAL 2022'!$B$5:$B$4998)='ORDEM GERAL 2022'!$AT$11)*('ORDEM GERAL 2022'!$W$5:$W$4998)*('ORDEM GERAL 2022'!$G$5:$G$4998='ORDEM GERAL 2022'!$AQ$6)*('ORDEM GERAL 2022'!$C$5:$C$4998='ORDEM GERAL 2022'!AM27))</f>
        <v>0</v>
      </c>
      <c r="AZ25" s="204">
        <f>SUMPRODUCT((MONTH('ORDEM GERAL 2022'!$B$5:$B$4998)='ORDEM GERAL 2022'!$AT$12)*('ORDEM GERAL 2022'!$W$5:$W$4998)*('ORDEM GERAL 2022'!$G$5:$G$4998='ORDEM GERAL 2022'!$AQ$6)*('ORDEM GERAL 2022'!$C$5:$C$4998='ORDEM GERAL 2022'!AM27))</f>
        <v>0</v>
      </c>
      <c r="BA25" s="204">
        <f>SUMPRODUCT((MONTH('ORDEM GERAL 2022'!$B$5:$B$4998)='ORDEM GERAL 2022'!$AT$13)*('ORDEM GERAL 2022'!$W$5:$W$4998)*('ORDEM GERAL 2022'!$G$5:$G$4998='ORDEM GERAL 2022'!$AQ$6)*('ORDEM GERAL 2022'!$C$5:$C$4998='ORDEM GERAL 2022'!AM27))</f>
        <v>0</v>
      </c>
      <c r="BB25" s="207">
        <f>SUMPRODUCT((MONTH('ORDEM GERAL 2022'!$B$5:$B$4998)='ORDEM GERAL 2022'!$AT$14)*('ORDEM GERAL 2022'!$W$5:$W$4998)*('ORDEM GERAL 2022'!$G$5:$G$4998='ORDEM GERAL 2022'!$AQ$6)*('ORDEM GERAL 2022'!$C$5:$C$4998='ORDEM GERAL 2022'!AM27))</f>
        <v>0</v>
      </c>
      <c r="BC25" s="204">
        <f>SUMPRODUCT((MONTH('ORDEM GERAL 2022'!$B$5:$B$4998)='ORDEM GERAL 2022'!$AT$15)*('ORDEM GERAL 2022'!$W$5:$W$4998)*('ORDEM GERAL 2022'!$G$5:$G$4998='ORDEM GERAL 2022'!$AQ$6)*('ORDEM GERAL 2022'!$C$5:$C$4998='ORDEM GERAL 2022'!AM27))</f>
        <v>0</v>
      </c>
      <c r="BD25" s="204">
        <f>SUMPRODUCT((MONTH('ORDEM GERAL 2022'!$B$5:$B$4998)='ORDEM GERAL 2022'!$AT$16)*('ORDEM GERAL 2022'!$W$5:$W$4998)*('ORDEM GERAL 2022'!$G$5:$G$4998='ORDEM GERAL 2022'!$AQ$6)*('ORDEM GERAL 2022'!$C$5:$C$4998='ORDEM GERAL 2022'!AM27))</f>
        <v>0</v>
      </c>
      <c r="BE25" s="204">
        <f>SUM(Table_17[[#This Row],[Column21]:[Column32]])</f>
        <v>0</v>
      </c>
      <c r="BF25" s="202"/>
      <c r="BG25" s="66"/>
      <c r="BH25" s="66"/>
      <c r="BI25" s="66"/>
      <c r="BJ25" s="68"/>
      <c r="BK25" s="209" t="s">
        <v>141</v>
      </c>
      <c r="BL25" s="204">
        <f>SUMPRODUCT((MONTH('ORDEM GERAL 2022'!$B$5:$B$4998)='ORDEM GERAL 2022'!$AT$5)*('ORDEM GERAL 2022'!$W$5:$W$4998)*('ORDEM GERAL 2022'!$G$5:$G$4998='ORDEM GERAL 2022'!$AQ$8)*('ORDEM GERAL 2022'!$C$5:$C$4998='ORDEM GERAL 2022'!AM27))</f>
        <v>0</v>
      </c>
      <c r="BM25" s="204">
        <f>SUMPRODUCT((MONTH('ORDEM GERAL 2022'!$B$5:$B$4998)='ORDEM GERAL 2022'!$AT$6)*('ORDEM GERAL 2022'!$W$5:$W$4998)*('ORDEM GERAL 2022'!$G$5:$G$4998='ORDEM GERAL 2022'!$AQ$8)*('ORDEM GERAL 2022'!$C$5:$C$4998='ORDEM GERAL 2022'!AM27))</f>
        <v>0</v>
      </c>
      <c r="BN25" s="204">
        <f>SUMPRODUCT((MONTH('ORDEM GERAL 2022'!$B$5:$B$4998)='ORDEM GERAL 2022'!$AT$7)*('ORDEM GERAL 2022'!$W$5:$W$4998)*('ORDEM GERAL 2022'!$G$5:$G$4998='ORDEM GERAL 2022'!$AQ$8)*('ORDEM GERAL 2022'!$C$5:$C$4998='ORDEM GERAL 2022'!AM27))</f>
        <v>0</v>
      </c>
      <c r="BO25" s="204">
        <f>SUMPRODUCT((MONTH('ORDEM GERAL 2022'!$B$5:$B$4998)='ORDEM GERAL 2022'!$AT$8)*('ORDEM GERAL 2022'!$W$5:$W$4998)*('ORDEM GERAL 2022'!$G$5:$G$4998='ORDEM GERAL 2022'!$AQ$8)*('ORDEM GERAL 2022'!$C$5:$C$4998='ORDEM GERAL 2022'!AM27))</f>
        <v>0</v>
      </c>
      <c r="BP25" s="204">
        <f>SUMPRODUCT((MONTH('ORDEM GERAL 2022'!$B$5:$B$4998)='ORDEM GERAL 2022'!$AT$9)*('ORDEM GERAL 2022'!$W$5:$W$4998)*('ORDEM GERAL 2022'!$G$5:$G$4998='ORDEM GERAL 2022'!$AQ$8)*('ORDEM GERAL 2022'!$C$5:$C$4998='ORDEM GERAL 2022'!AM27))</f>
        <v>0</v>
      </c>
      <c r="BQ25" s="204">
        <f>SUMPRODUCT((MONTH('ORDEM GERAL 2022'!$B$5:$B$4998)='ORDEM GERAL 2022'!$AT$10)*('ORDEM GERAL 2022'!$W$5:$W$4998)*('ORDEM GERAL 2022'!$G$5:$G$4998='ORDEM GERAL 2022'!$AQ$8)*('ORDEM GERAL 2022'!$C$5:$C$4998='ORDEM GERAL 2022'!AM27))</f>
        <v>0</v>
      </c>
      <c r="BR25" s="204">
        <f>SUMPRODUCT((MONTH('ORDEM GERAL 2022'!$B$5:$B$4998)='ORDEM GERAL 2022'!$AT$11)*('ORDEM GERAL 2022'!$W$5:$W$4998)*('ORDEM GERAL 2022'!$G$5:$G$4998='ORDEM GERAL 2022'!$AQ$8)*('ORDEM GERAL 2022'!$C$5:$C$4998='ORDEM GERAL 2022'!AM27))</f>
        <v>0</v>
      </c>
      <c r="BS25" s="204">
        <f>SUMPRODUCT((MONTH('ORDEM GERAL 2022'!$B$5:$B$4998)='ORDEM GERAL 2022'!$AT$12)*('ORDEM GERAL 2022'!$W$5:$W$4998)*('ORDEM GERAL 2022'!$G$5:$G$4998='ORDEM GERAL 2022'!$AQ$8)*('ORDEM GERAL 2022'!$C$5:$C$4998='ORDEM GERAL 2022'!AM27))</f>
        <v>0</v>
      </c>
      <c r="BT25" s="204">
        <f>SUMPRODUCT((MONTH('ORDEM GERAL 2022'!$B$5:$B$4998)='ORDEM GERAL 2022'!$AT$13)*('ORDEM GERAL 2022'!$W$5:$W$4998)*('ORDEM GERAL 2022'!$G$5:$G$4998='ORDEM GERAL 2022'!$AQ$8)*('ORDEM GERAL 2022'!$C$5:$C$4998='ORDEM GERAL 2022'!AM27))</f>
        <v>0</v>
      </c>
      <c r="BU25" s="204">
        <f>SUMPRODUCT((MONTH('ORDEM GERAL 2022'!$B$5:$B$4998)='ORDEM GERAL 2022'!$AT$14)*('ORDEM GERAL 2022'!$W$5:$W$4998)*('ORDEM GERAL 2022'!$G$5:$G$4998='ORDEM GERAL 2022'!$AQ$8)*('ORDEM GERAL 2022'!$C$5:$C$4998='ORDEM GERAL 2022'!AM27))</f>
        <v>0</v>
      </c>
      <c r="BV25" s="204">
        <f>SUMPRODUCT((MONTH('ORDEM GERAL 2022'!$B$5:$B$4998)='ORDEM GERAL 2022'!$AT$15)*('ORDEM GERAL 2022'!$W$5:$W$4998)*('ORDEM GERAL 2022'!$G$5:$G$4998='ORDEM GERAL 2022'!$AQ$8)*('ORDEM GERAL 2022'!$C$5:$C$4998='ORDEM GERAL 2022'!AM27))</f>
        <v>0</v>
      </c>
      <c r="BW25" s="204">
        <f>SUMPRODUCT((MONTH('ORDEM GERAL 2022'!$B$5:$B$4998)='ORDEM GERAL 2022'!$AT$16)*('ORDEM GERAL 2022'!$W$5:$W$4998)*('ORDEM GERAL 2022'!$G$5:$G$4998='ORDEM GERAL 2022'!$AQ$8)*('ORDEM GERAL 2022'!$C$5:$C$4998='ORDEM GERAL 2022'!AM27))</f>
        <v>0</v>
      </c>
      <c r="BX25" s="87">
        <f>SUM(Table_17[[#This Row],[Column40]:[Column51]])</f>
        <v>0</v>
      </c>
      <c r="BY25" s="66"/>
      <c r="BZ25" s="66"/>
      <c r="CA25" s="69"/>
      <c r="CB25" s="70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</row>
    <row r="26" spans="1:94" ht="15.75" customHeight="1" thickBot="1">
      <c r="A26" s="56" t="s">
        <v>141</v>
      </c>
      <c r="B26" s="57" t="str">
        <f>IF(SUMPRODUCT((TEXT('ORDEM GERAL 2022'!$B$5:$B$4998,"mmm")=DADOS!B$2)*('ORDEM GERAL 2022'!$C$5:$C$4998=DADOS!$A26)*('ORDEM GERAL 2022'!$A$5:$A$4998&gt;0)*('ORDEM GERAL 2022'!$W$5:$W$4998))=0,"",SUMPRODUCT((TEXT('ORDEM GERAL 2022'!$B$5:$B$4998,"mmm")=DADOS!B$2)*('ORDEM GERAL 2022'!$C$5:$C$4998=DADOS!$A26)*('ORDEM GERAL 2022'!$A$5:$A$4998&gt;0)*('ORDEM GERAL 2022'!$W$5:$W$4998)))</f>
        <v/>
      </c>
      <c r="C26" s="57" t="str">
        <f>IF(SUMPRODUCT((TEXT('ORDEM GERAL 2022'!$B$5:$B$4998,"mmm")=DADOS!C$2)*('ORDEM GERAL 2022'!$C$5:$C$4998=DADOS!$A26)*('ORDEM GERAL 2022'!$A$5:$A$4998&gt;0)*('ORDEM GERAL 2022'!$W$5:$W$4998))=0,"",SUMPRODUCT((TEXT('ORDEM GERAL 2022'!$B$5:$B$4998,"mmm")=DADOS!C$2)*('ORDEM GERAL 2022'!$C$5:$C$4998=DADOS!$A26)*('ORDEM GERAL 2022'!$A$5:$A$4998&gt;0)*('ORDEM GERAL 2022'!$W$5:$W$4998)))</f>
        <v/>
      </c>
      <c r="D26" s="57" t="str">
        <f>IF(SUMPRODUCT((TEXT('ORDEM GERAL 2022'!$B$5:$B$4998,"mmm")=DADOS!D$2)*('ORDEM GERAL 2022'!$C$5:$C$4998=DADOS!$A26)*('ORDEM GERAL 2022'!$A$5:$A$4998&gt;0)*('ORDEM GERAL 2022'!$W$5:$W$4998))=0,"",SUMPRODUCT((TEXT('ORDEM GERAL 2022'!$B$5:$B$4998,"mmm")=DADOS!D$2)*('ORDEM GERAL 2022'!$C$5:$C$4998=DADOS!$A26)*('ORDEM GERAL 2022'!$A$5:$A$4998&gt;0)*('ORDEM GERAL 2022'!$W$5:$W$4998)))</f>
        <v/>
      </c>
      <c r="E26" s="57" t="str">
        <f>IF(SUMPRODUCT((TEXT('ORDEM GERAL 2022'!$B$5:$B$4998,"mmm")=DADOS!E$2)*('ORDEM GERAL 2022'!$C$5:$C$4998=DADOS!$A26)*('ORDEM GERAL 2022'!$A$5:$A$4998&gt;0)*('ORDEM GERAL 2022'!$W$5:$W$4998))=0,"",SUMPRODUCT((TEXT('ORDEM GERAL 2022'!$B$5:$B$4998,"mmm")=DADOS!E$2)*('ORDEM GERAL 2022'!$C$5:$C$4998=DADOS!$A26)*('ORDEM GERAL 2022'!$A$5:$A$4998&gt;0)*('ORDEM GERAL 2022'!$W$5:$W$4998)))</f>
        <v/>
      </c>
      <c r="F26" s="57" t="str">
        <f>IF(SUMPRODUCT((TEXT('ORDEM GERAL 2022'!$B$5:$B$4998,"mmm")=DADOS!F$2)*('ORDEM GERAL 2022'!$C$5:$C$4998=DADOS!$A26)*('ORDEM GERAL 2022'!$A$5:$A$4998&gt;0)*('ORDEM GERAL 2022'!$W$5:$W$4998))=0,"",SUMPRODUCT((TEXT('ORDEM GERAL 2022'!$B$5:$B$4998,"mmm")=DADOS!F$2)*('ORDEM GERAL 2022'!$C$5:$C$4998=DADOS!$A26)*('ORDEM GERAL 2022'!$A$5:$A$4998&gt;0)*('ORDEM GERAL 2022'!$W$5:$W$4998)))</f>
        <v/>
      </c>
      <c r="G26" s="57" t="str">
        <f>IF(SUMPRODUCT((TEXT('ORDEM GERAL 2022'!$B$5:$B$4998,"mmm")=DADOS!G$2)*('ORDEM GERAL 2022'!$C$5:$C$4998=DADOS!$A26)*('ORDEM GERAL 2022'!$A$5:$A$4998&gt;0)*('ORDEM GERAL 2022'!$W$5:$W$4998))=0,"",SUMPRODUCT((TEXT('ORDEM GERAL 2022'!$B$5:$B$4998,"mmm")=DADOS!G$2)*('ORDEM GERAL 2022'!$C$5:$C$4998=DADOS!$A26)*('ORDEM GERAL 2022'!$A$5:$A$4998&gt;0)*('ORDEM GERAL 2022'!$W$5:$W$4998)))</f>
        <v/>
      </c>
      <c r="H26" s="57" t="str">
        <f>IF(SUMPRODUCT((TEXT('ORDEM GERAL 2022'!$B$5:$B$4998,"mmm")=DADOS!H$2)*('ORDEM GERAL 2022'!$C$5:$C$4998=DADOS!$A26)*('ORDEM GERAL 2022'!$A$5:$A$4998&gt;0)*('ORDEM GERAL 2022'!$W$5:$W$4998))=0,"",SUMPRODUCT((TEXT('ORDEM GERAL 2022'!$B$5:$B$4998,"mmm")=DADOS!H$2)*('ORDEM GERAL 2022'!$C$5:$C$4998=DADOS!$A26)*('ORDEM GERAL 2022'!$A$5:$A$4998&gt;0)*('ORDEM GERAL 2022'!$W$5:$W$4998)))</f>
        <v/>
      </c>
      <c r="I26" s="57" t="str">
        <f>IF(SUMPRODUCT((TEXT('ORDEM GERAL 2022'!$B$5:$B$4998,"mmm")=DADOS!I$2)*('ORDEM GERAL 2022'!$C$5:$C$4998=DADOS!$A26)*('ORDEM GERAL 2022'!$A$5:$A$4998&gt;0)*('ORDEM GERAL 2022'!$W$5:$W$4998))=0,"",SUMPRODUCT((TEXT('ORDEM GERAL 2022'!$B$5:$B$4998,"mmm")=DADOS!I$2)*('ORDEM GERAL 2022'!$C$5:$C$4998=DADOS!$A26)*('ORDEM GERAL 2022'!$A$5:$A$4998&gt;0)*('ORDEM GERAL 2022'!$W$5:$W$4998)))</f>
        <v/>
      </c>
      <c r="J26" s="57" t="str">
        <f>IF(SUMPRODUCT((TEXT('ORDEM GERAL 2022'!$B$5:$B$4998,"mmm")=DADOS!J$2)*('ORDEM GERAL 2022'!$C$5:$C$4998=DADOS!$A26)*('ORDEM GERAL 2022'!$A$5:$A$4998&gt;0)*('ORDEM GERAL 2022'!$W$5:$W$4998))=0,"",SUMPRODUCT((TEXT('ORDEM GERAL 2022'!$B$5:$B$4998,"mmm")=DADOS!J$2)*('ORDEM GERAL 2022'!$C$5:$C$4998=DADOS!$A26)*('ORDEM GERAL 2022'!$A$5:$A$4998&gt;0)*('ORDEM GERAL 2022'!$W$5:$W$4998)))</f>
        <v/>
      </c>
      <c r="K26" s="57" t="str">
        <f>IF(SUMPRODUCT((TEXT('ORDEM GERAL 2022'!$B$5:$B$4998,"mmm")=DADOS!K$2)*('ORDEM GERAL 2022'!$C$5:$C$4998=DADOS!$A26)*('ORDEM GERAL 2022'!$A$5:$A$4998&gt;0)*('ORDEM GERAL 2022'!$W$5:$W$4998))=0,"",SUMPRODUCT((TEXT('ORDEM GERAL 2022'!$B$5:$B$4998,"mmm")=DADOS!K$2)*('ORDEM GERAL 2022'!$C$5:$C$4998=DADOS!$A26)*('ORDEM GERAL 2022'!$A$5:$A$4998&gt;0)*('ORDEM GERAL 2022'!$W$5:$W$4998)))</f>
        <v/>
      </c>
      <c r="L26" s="57" t="str">
        <f>IF(SUMPRODUCT((TEXT('ORDEM GERAL 2022'!$B$5:$B$4998,"mmm")=DADOS!L$2)*('ORDEM GERAL 2022'!$C$5:$C$4998=DADOS!$A26)*('ORDEM GERAL 2022'!$A$5:$A$4998&gt;0)*('ORDEM GERAL 2022'!$W$5:$W$4998))=0,"",SUMPRODUCT((TEXT('ORDEM GERAL 2022'!$B$5:$B$4998,"mmm")=DADOS!L$2)*('ORDEM GERAL 2022'!$C$5:$C$4998=DADOS!$A26)*('ORDEM GERAL 2022'!$A$5:$A$4998&gt;0)*('ORDEM GERAL 2022'!$W$5:$W$4998)))</f>
        <v/>
      </c>
      <c r="M26" s="57" t="str">
        <f>IF(SUMPRODUCT((TEXT('ORDEM GERAL 2022'!$B$5:$B$4998,"mmm")=DADOS!M$2)*('ORDEM GERAL 2022'!$C$5:$C$4998=DADOS!$A26)*('ORDEM GERAL 2022'!$A$5:$A$4998&gt;0)*('ORDEM GERAL 2022'!$W$5:$W$4998))=0,"",SUMPRODUCT((TEXT('ORDEM GERAL 2022'!$B$5:$B$4998,"mmm")=DADOS!M$2)*('ORDEM GERAL 2022'!$C$5:$C$4998=DADOS!$A26)*('ORDEM GERAL 2022'!$A$5:$A$4998&gt;0)*('ORDEM GERAL 2022'!$W$5:$W$4998)))</f>
        <v/>
      </c>
      <c r="N26" s="57" t="str">
        <f t="shared" si="0"/>
        <v/>
      </c>
      <c r="O26" s="66" t="str">
        <f>IF(COUNTIFS('ORDEM GERAL 2022'!$C:$C,DADOS!$A26,'ORDEM GERAL 2022'!$AJ:$AJ,"CONSERTO")=0,"",(COUNTIFS('ORDEM GERAL 2022'!$C:$C,DADOS!$A26,'ORDEM GERAL 2022'!$AJ:$AJ,"CONSERTO")))</f>
        <v/>
      </c>
      <c r="P26" s="66" t="str">
        <f>IF(COUNTIFS('ORDEM GERAL 2022'!$C:$C,DADOS!$A26,'ORDEM GERAL 2022'!$AJ:$AJ,"QUEBRA")=0,"",COUNTIFS('ORDEM GERAL 2022'!$C:$C,DADOS!$A26,'ORDEM GERAL 2022'!$AJ:$AJ,"QUEBRA"))</f>
        <v/>
      </c>
      <c r="Q26" s="66" t="str">
        <f>IF(COUNTIFS('ORDEM GERAL 2022'!$C:$C,DADOS!$A26,'ORDEM GERAL 2022'!$AJ:$AJ,"TROCA")=0,"",COUNTIFS('ORDEM GERAL 2022'!$C:$C,DADOS!$A26,'ORDEM GERAL 2022'!$AJ:$AJ,"TROCA"))</f>
        <v/>
      </c>
      <c r="R26" s="66" t="str">
        <f>IF(COUNTIFS('ORDEM GERAL 2022'!$C:$C,DADOS!$A26,'ORDEM GERAL 2022'!A:A,"&gt;0")=0,"",COUNTIFS('ORDEM GERAL 2022'!$C:$C,DADOS!$A26,'ORDEM GERAL 2022'!A:A,"&gt;0"))</f>
        <v/>
      </c>
      <c r="S26" s="194" t="str">
        <f t="shared" si="4"/>
        <v/>
      </c>
      <c r="T26" s="196" t="str">
        <f t="shared" si="5"/>
        <v/>
      </c>
      <c r="U26" s="67" t="str">
        <f t="shared" si="3"/>
        <v/>
      </c>
      <c r="V26" s="10"/>
      <c r="W26" s="208" t="s">
        <v>149</v>
      </c>
      <c r="X26" s="207">
        <f>SUMPRODUCT((MONTH('ORDEM GERAL 2022'!$B$5:$B$4998)='ORDEM GERAL 2022'!$AT$5)*('ORDEM GERAL 2022'!$W$5:$W$4998)*('ORDEM GERAL 2022'!$G$5:$G$4998='ORDEM GERAL 2022'!$AQ$5)*('ORDEM GERAL 2022'!$C$5:$C$4998='ORDEM GERAL 2022'!AM28))</f>
        <v>0</v>
      </c>
      <c r="Y26" s="207">
        <f>SUMPRODUCT((MONTH('ORDEM GERAL 2022'!$B$5:$B$4998)='ORDEM GERAL 2022'!$AT$6)*('ORDEM GERAL 2022'!$W$5:$W$4998)*('ORDEM GERAL 2022'!$G$5:$G$4998='ORDEM GERAL 2022'!$AQ$5)*('ORDEM GERAL 2022'!$C$5:$C$4998='ORDEM GERAL 2022'!AM28))</f>
        <v>0</v>
      </c>
      <c r="Z26" s="207">
        <f>SUMPRODUCT((MONTH('ORDEM GERAL 2022'!$B$5:$B$4998)='ORDEM GERAL 2022'!$AT$7)*('ORDEM GERAL 2022'!$W$5:$W$4998)*('ORDEM GERAL 2022'!$G$5:$G$4998='ORDEM GERAL 2022'!$AQ$5)*('ORDEM GERAL 2022'!$C$5:$C$4998='ORDEM GERAL 2022'!AM28))</f>
        <v>0</v>
      </c>
      <c r="AA26" s="207">
        <f>SUMPRODUCT((MONTH('ORDEM GERAL 2022'!$B$5:$B$4998)='ORDEM GERAL 2022'!$AT$8)*('ORDEM GERAL 2022'!$W$5:$W$4998)*('ORDEM GERAL 2022'!$G$5:$G$4998='ORDEM GERAL 2022'!$AQ$5)*('ORDEM GERAL 2022'!$C$5:$C$4998='ORDEM GERAL 2022'!AM28))</f>
        <v>0</v>
      </c>
      <c r="AB26" s="207">
        <f>SUMPRODUCT((MONTH('ORDEM GERAL 2022'!$B$5:$B$4998)='ORDEM GERAL 2022'!$AT$9)*('ORDEM GERAL 2022'!$W$5:$W$4998)*('ORDEM GERAL 2022'!$G$5:$G$4998='ORDEM GERAL 2022'!$AQ$5)*('ORDEM GERAL 2022'!$C$5:$C$4998='ORDEM GERAL 2022'!AM28))</f>
        <v>0</v>
      </c>
      <c r="AC26" s="207">
        <f>SUMPRODUCT((MONTH('ORDEM GERAL 2022'!$B$5:$B$4998)='ORDEM GERAL 2022'!$AT$10)*('ORDEM GERAL 2022'!$W$5:$W$4998)*('ORDEM GERAL 2022'!$G$5:$G$4998='ORDEM GERAL 2022'!$AQ$5)*('ORDEM GERAL 2022'!$C$5:$C$4998='ORDEM GERAL 2022'!AM28))</f>
        <v>0</v>
      </c>
      <c r="AD26" s="207">
        <f>SUMPRODUCT((MONTH('ORDEM GERAL 2022'!$B$5:$B$4998)='ORDEM GERAL 2022'!$AT$11)*('ORDEM GERAL 2022'!$W$5:$W$4998)*('ORDEM GERAL 2022'!$G$5:$G$4998='ORDEM GERAL 2022'!$AQ$5)*('ORDEM GERAL 2022'!$C$5:$C$4998='ORDEM GERAL 2022'!AM28))</f>
        <v>0</v>
      </c>
      <c r="AE26" s="204">
        <f>SUMPRODUCT((MONTH('ORDEM GERAL 2022'!$B$5:$B$4998)='ORDEM GERAL 2022'!$AT$12)*('ORDEM GERAL 2022'!$W$5:$W$4998)*('ORDEM GERAL 2022'!$G$5:$G$4998='ORDEM GERAL 2022'!$AQ$5)*('ORDEM GERAL 2022'!$C$5:$C$4998='ORDEM GERAL 2022'!AM28))</f>
        <v>0</v>
      </c>
      <c r="AF26" s="204">
        <f>SUMPRODUCT((MONTH('ORDEM GERAL 2022'!$B$5:$B$4998)='ORDEM GERAL 2022'!$AT$13)*('ORDEM GERAL 2022'!$W$5:$W$4998)*('ORDEM GERAL 2022'!$G$5:$G$4998='ORDEM GERAL 2022'!$AQ$5)*('ORDEM GERAL 2022'!$C$5:$C$4998='ORDEM GERAL 2022'!AM28))</f>
        <v>0</v>
      </c>
      <c r="AG26" s="204">
        <f>SUMPRODUCT((MONTH('ORDEM GERAL 2022'!$B$5:$B$4998)='ORDEM GERAL 2022'!$AT$14)*('ORDEM GERAL 2022'!$W$5:$W$4998)*('ORDEM GERAL 2022'!$G$5:$G$4998='ORDEM GERAL 2022'!$AQ$5)*('ORDEM GERAL 2022'!$C$5:$C$4998='ORDEM GERAL 2022'!AM28))</f>
        <v>0</v>
      </c>
      <c r="AH26" s="204">
        <f>SUMPRODUCT((MONTH('ORDEM GERAL 2022'!$B$5:$B$4998)='ORDEM GERAL 2022'!$AT$15)*('ORDEM GERAL 2022'!$W$5:$W$4998)*('ORDEM GERAL 2022'!$G$5:$G$4998='ORDEM GERAL 2022'!$AQ$5)*('ORDEM GERAL 2022'!$C$5:$C$4998='ORDEM GERAL 2022'!AM28))</f>
        <v>0</v>
      </c>
      <c r="AI26" s="204">
        <f>SUMPRODUCT((MONTH('ORDEM GERAL 2022'!$B$5:$B$4998)='ORDEM GERAL 2022'!$AT$16)*('ORDEM GERAL 2022'!$W$5:$W$4998)*('ORDEM GERAL 2022'!$G$5:$G$4998='ORDEM GERAL 2022'!$AQ$5)*('ORDEM GERAL 2022'!$C$5:$C$4998='ORDEM GERAL 2022'!AM28))</f>
        <v>0</v>
      </c>
      <c r="AJ26" s="204">
        <f>SUM(Table_17[[#This Row],[Coluna1]:[Column13]])</f>
        <v>0</v>
      </c>
      <c r="AK26" s="202"/>
      <c r="AL26" s="66"/>
      <c r="AM26" s="66"/>
      <c r="AN26" s="66"/>
      <c r="AO26" s="69"/>
      <c r="AP26" s="69"/>
      <c r="AQ26" s="68"/>
      <c r="AR26" s="208" t="s">
        <v>141</v>
      </c>
      <c r="AS26" s="207">
        <f>SUMPRODUCT((MONTH('ORDEM GERAL 2022'!$B$5:$B$4998)='ORDEM GERAL 2022'!$AT$5)*('ORDEM GERAL 2022'!$W$5:$W$4998)*('ORDEM GERAL 2022'!$G$5:$G$4998='ORDEM GERAL 2022'!$AQ$6)*('ORDEM GERAL 2022'!$C$5:$C$4998='ORDEM GERAL 2022'!AM28))</f>
        <v>0</v>
      </c>
      <c r="AT26" s="207">
        <f>SUMPRODUCT((MONTH('ORDEM GERAL 2022'!$B$5:$B$4998)='ORDEM GERAL 2022'!$AT$6)*('ORDEM GERAL 2022'!$W$5:$W$4998)*('ORDEM GERAL 2022'!$G$5:$G$4998='ORDEM GERAL 2022'!$AQ$6)*('ORDEM GERAL 2022'!$C$5:$C$4998='ORDEM GERAL 2022'!AM28))</f>
        <v>0</v>
      </c>
      <c r="AU26" s="204">
        <f>SUMPRODUCT((MONTH('ORDEM GERAL 2022'!$B$5:$B$4998)='ORDEM GERAL 2022'!$AT$7)*('ORDEM GERAL 2022'!$W$5:$W$4998)*('ORDEM GERAL 2022'!$G$5:$G$4998='ORDEM GERAL 2022'!$AQ$6)*('ORDEM GERAL 2022'!$C$5:$C$4998='ORDEM GERAL 2022'!AM28))</f>
        <v>0</v>
      </c>
      <c r="AV26" s="207">
        <f>SUMPRODUCT((MONTH('ORDEM GERAL 2022'!$B$5:$B$4998)='ORDEM GERAL 2022'!$AT$8)*('ORDEM GERAL 2022'!$W$5:$W$4998)*('ORDEM GERAL 2022'!$G$5:$G$4998='ORDEM GERAL 2022'!$AQ$6)*('ORDEM GERAL 2022'!$C$5:$C$4998='ORDEM GERAL 2022'!AM28))</f>
        <v>0</v>
      </c>
      <c r="AW26" s="204">
        <f>SUMPRODUCT((MONTH('ORDEM GERAL 2022'!$B$5:$B$4998)='ORDEM GERAL 2022'!$AT$9)*('ORDEM GERAL 2022'!$W$5:$W$4998)*('ORDEM GERAL 2022'!$G$5:$G$4998='ORDEM GERAL 2022'!$AQ$6)*('ORDEM GERAL 2022'!$C$5:$C$4998='ORDEM GERAL 2022'!AM28))</f>
        <v>0</v>
      </c>
      <c r="AX26" s="204">
        <f>SUMPRODUCT((MONTH('ORDEM GERAL 2022'!$B$5:$B$4998)='ORDEM GERAL 2022'!$AT$10)*('ORDEM GERAL 2022'!$W$5:$W$4998)*('ORDEM GERAL 2022'!$G$5:$G$4998='ORDEM GERAL 2022'!$AQ$6)*('ORDEM GERAL 2022'!$C$5:$C$4998='ORDEM GERAL 2022'!AM28))</f>
        <v>0</v>
      </c>
      <c r="AY26" s="204">
        <f>SUMPRODUCT((MONTH('ORDEM GERAL 2022'!$B$5:$B$4998)='ORDEM GERAL 2022'!$AT$11)*('ORDEM GERAL 2022'!$W$5:$W$4998)*('ORDEM GERAL 2022'!$G$5:$G$4998='ORDEM GERAL 2022'!$AQ$6)*('ORDEM GERAL 2022'!$C$5:$C$4998='ORDEM GERAL 2022'!AM28))</f>
        <v>0</v>
      </c>
      <c r="AZ26" s="204">
        <f>SUMPRODUCT((MONTH('ORDEM GERAL 2022'!$B$5:$B$4998)='ORDEM GERAL 2022'!$AT$12)*('ORDEM GERAL 2022'!$W$5:$W$4998)*('ORDEM GERAL 2022'!$G$5:$G$4998='ORDEM GERAL 2022'!$AQ$6)*('ORDEM GERAL 2022'!$C$5:$C$4998='ORDEM GERAL 2022'!AM28))</f>
        <v>0</v>
      </c>
      <c r="BA26" s="204">
        <f>SUMPRODUCT((MONTH('ORDEM GERAL 2022'!$B$5:$B$4998)='ORDEM GERAL 2022'!$AT$13)*('ORDEM GERAL 2022'!$W$5:$W$4998)*('ORDEM GERAL 2022'!$G$5:$G$4998='ORDEM GERAL 2022'!$AQ$6)*('ORDEM GERAL 2022'!$C$5:$C$4998='ORDEM GERAL 2022'!AM28))</f>
        <v>0</v>
      </c>
      <c r="BB26" s="207">
        <f>SUMPRODUCT((MONTH('ORDEM GERAL 2022'!$B$5:$B$4998)='ORDEM GERAL 2022'!$AT$14)*('ORDEM GERAL 2022'!$W$5:$W$4998)*('ORDEM GERAL 2022'!$G$5:$G$4998='ORDEM GERAL 2022'!$AQ$6)*('ORDEM GERAL 2022'!$C$5:$C$4998='ORDEM GERAL 2022'!AM28))</f>
        <v>0</v>
      </c>
      <c r="BC26" s="204">
        <f>SUMPRODUCT((MONTH('ORDEM GERAL 2022'!$B$5:$B$4998)='ORDEM GERAL 2022'!$AT$15)*('ORDEM GERAL 2022'!$W$5:$W$4998)*('ORDEM GERAL 2022'!$G$5:$G$4998='ORDEM GERAL 2022'!$AQ$6)*('ORDEM GERAL 2022'!$C$5:$C$4998='ORDEM GERAL 2022'!AM28))</f>
        <v>0</v>
      </c>
      <c r="BD26" s="204">
        <f>SUMPRODUCT((MONTH('ORDEM GERAL 2022'!$B$5:$B$4998)='ORDEM GERAL 2022'!$AT$16)*('ORDEM GERAL 2022'!$W$5:$W$4998)*('ORDEM GERAL 2022'!$G$5:$G$4998='ORDEM GERAL 2022'!$AQ$6)*('ORDEM GERAL 2022'!$C$5:$C$4998='ORDEM GERAL 2022'!AM28))</f>
        <v>0</v>
      </c>
      <c r="BE26" s="204">
        <f>SUM(Table_17[[#This Row],[Column21]:[Column32]])</f>
        <v>0</v>
      </c>
      <c r="BF26" s="202"/>
      <c r="BG26" s="66"/>
      <c r="BH26" s="66"/>
      <c r="BI26" s="66"/>
      <c r="BJ26" s="68"/>
      <c r="BK26" s="208" t="s">
        <v>142</v>
      </c>
      <c r="BL26" s="204">
        <f>SUMPRODUCT((MONTH('ORDEM GERAL 2022'!$B$5:$B$4998)='ORDEM GERAL 2022'!$AT$5)*('ORDEM GERAL 2022'!$W$5:$W$4998)*('ORDEM GERAL 2022'!$G$5:$G$4998='ORDEM GERAL 2022'!$AQ$8)*('ORDEM GERAL 2022'!$C$5:$C$4998='ORDEM GERAL 2022'!AM28))</f>
        <v>0</v>
      </c>
      <c r="BM26" s="204">
        <f>SUMPRODUCT((MONTH('ORDEM GERAL 2022'!$B$5:$B$4998)='ORDEM GERAL 2022'!$AT$6)*('ORDEM GERAL 2022'!$W$5:$W$4998)*('ORDEM GERAL 2022'!$G$5:$G$4998='ORDEM GERAL 2022'!$AQ$8)*('ORDEM GERAL 2022'!$C$5:$C$4998='ORDEM GERAL 2022'!AM28))</f>
        <v>0</v>
      </c>
      <c r="BN26" s="204">
        <f>SUMPRODUCT((MONTH('ORDEM GERAL 2022'!$B$5:$B$4998)='ORDEM GERAL 2022'!$AT$7)*('ORDEM GERAL 2022'!$W$5:$W$4998)*('ORDEM GERAL 2022'!$G$5:$G$4998='ORDEM GERAL 2022'!$AQ$8)*('ORDEM GERAL 2022'!$C$5:$C$4998='ORDEM GERAL 2022'!AM28))</f>
        <v>0</v>
      </c>
      <c r="BO26" s="204">
        <f>SUMPRODUCT((MONTH('ORDEM GERAL 2022'!$B$5:$B$4998)='ORDEM GERAL 2022'!$AT$8)*('ORDEM GERAL 2022'!$W$5:$W$4998)*('ORDEM GERAL 2022'!$G$5:$G$4998='ORDEM GERAL 2022'!$AQ$8)*('ORDEM GERAL 2022'!$C$5:$C$4998='ORDEM GERAL 2022'!AM28))</f>
        <v>0</v>
      </c>
      <c r="BP26" s="204">
        <f>SUMPRODUCT((MONTH('ORDEM GERAL 2022'!$B$5:$B$4998)='ORDEM GERAL 2022'!$AT$9)*('ORDEM GERAL 2022'!$W$5:$W$4998)*('ORDEM GERAL 2022'!$G$5:$G$4998='ORDEM GERAL 2022'!$AQ$8)*('ORDEM GERAL 2022'!$C$5:$C$4998='ORDEM GERAL 2022'!AM28))</f>
        <v>0</v>
      </c>
      <c r="BQ26" s="204">
        <f>SUMPRODUCT((MONTH('ORDEM GERAL 2022'!$B$5:$B$4998)='ORDEM GERAL 2022'!$AT$10)*('ORDEM GERAL 2022'!$W$5:$W$4998)*('ORDEM GERAL 2022'!$G$5:$G$4998='ORDEM GERAL 2022'!$AQ$8)*('ORDEM GERAL 2022'!$C$5:$C$4998='ORDEM GERAL 2022'!AM28))</f>
        <v>0</v>
      </c>
      <c r="BR26" s="204">
        <f>SUMPRODUCT((MONTH('ORDEM GERAL 2022'!$B$5:$B$4998)='ORDEM GERAL 2022'!$AT$11)*('ORDEM GERAL 2022'!$W$5:$W$4998)*('ORDEM GERAL 2022'!$G$5:$G$4998='ORDEM GERAL 2022'!$AQ$8)*('ORDEM GERAL 2022'!$C$5:$C$4998='ORDEM GERAL 2022'!AM28))</f>
        <v>0</v>
      </c>
      <c r="BS26" s="204">
        <f>SUMPRODUCT((MONTH('ORDEM GERAL 2022'!$B$5:$B$4998)='ORDEM GERAL 2022'!$AT$12)*('ORDEM GERAL 2022'!$W$5:$W$4998)*('ORDEM GERAL 2022'!$G$5:$G$4998='ORDEM GERAL 2022'!$AQ$8)*('ORDEM GERAL 2022'!$C$5:$C$4998='ORDEM GERAL 2022'!AM28))</f>
        <v>0</v>
      </c>
      <c r="BT26" s="204">
        <f>SUMPRODUCT((MONTH('ORDEM GERAL 2022'!$B$5:$B$4998)='ORDEM GERAL 2022'!$AT$13)*('ORDEM GERAL 2022'!$W$5:$W$4998)*('ORDEM GERAL 2022'!$G$5:$G$4998='ORDEM GERAL 2022'!$AQ$8)*('ORDEM GERAL 2022'!$C$5:$C$4998='ORDEM GERAL 2022'!AM28))</f>
        <v>0</v>
      </c>
      <c r="BU26" s="204">
        <f>SUMPRODUCT((MONTH('ORDEM GERAL 2022'!$B$5:$B$4998)='ORDEM GERAL 2022'!$AT$14)*('ORDEM GERAL 2022'!$W$5:$W$4998)*('ORDEM GERAL 2022'!$G$5:$G$4998='ORDEM GERAL 2022'!$AQ$8)*('ORDEM GERAL 2022'!$C$5:$C$4998='ORDEM GERAL 2022'!AM28))</f>
        <v>0</v>
      </c>
      <c r="BV26" s="204">
        <f>SUMPRODUCT((MONTH('ORDEM GERAL 2022'!$B$5:$B$4998)='ORDEM GERAL 2022'!$AT$15)*('ORDEM GERAL 2022'!$W$5:$W$4998)*('ORDEM GERAL 2022'!$G$5:$G$4998='ORDEM GERAL 2022'!$AQ$8)*('ORDEM GERAL 2022'!$C$5:$C$4998='ORDEM GERAL 2022'!AM28))</f>
        <v>0</v>
      </c>
      <c r="BW26" s="204">
        <f>SUMPRODUCT((MONTH('ORDEM GERAL 2022'!$B$5:$B$4998)='ORDEM GERAL 2022'!$AT$16)*('ORDEM GERAL 2022'!$W$5:$W$4998)*('ORDEM GERAL 2022'!$G$5:$G$4998='ORDEM GERAL 2022'!$AQ$8)*('ORDEM GERAL 2022'!$C$5:$C$4998='ORDEM GERAL 2022'!AM28))</f>
        <v>0</v>
      </c>
      <c r="BX26" s="87">
        <f>SUM(Table_17[[#This Row],[Column40]:[Column51]])</f>
        <v>0</v>
      </c>
      <c r="BY26" s="66"/>
      <c r="BZ26" s="66"/>
      <c r="CA26" s="69"/>
      <c r="CB26" s="70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</row>
    <row r="27" spans="1:94" ht="15.75" customHeight="1" thickBot="1">
      <c r="A27" s="71" t="s">
        <v>142</v>
      </c>
      <c r="B27" s="57" t="str">
        <f>IF(SUMPRODUCT((TEXT('ORDEM GERAL 2022'!$B$5:$B$4998,"mmm")=DADOS!B$2)*('ORDEM GERAL 2022'!$C$5:$C$4998=DADOS!$A27)*('ORDEM GERAL 2022'!$A$5:$A$4998&gt;0)*('ORDEM GERAL 2022'!$W$5:$W$4998))=0,"",SUMPRODUCT((TEXT('ORDEM GERAL 2022'!$B$5:$B$4998,"mmm")=DADOS!B$2)*('ORDEM GERAL 2022'!$C$5:$C$4998=DADOS!$A27)*('ORDEM GERAL 2022'!$A$5:$A$4998&gt;0)*('ORDEM GERAL 2022'!$W$5:$W$4998)))</f>
        <v/>
      </c>
      <c r="C27" s="57" t="str">
        <f>IF(SUMPRODUCT((TEXT('ORDEM GERAL 2022'!$B$5:$B$4998,"mmm")=DADOS!C$2)*('ORDEM GERAL 2022'!$C$5:$C$4998=DADOS!$A27)*('ORDEM GERAL 2022'!$A$5:$A$4998&gt;0)*('ORDEM GERAL 2022'!$W$5:$W$4998))=0,"",SUMPRODUCT((TEXT('ORDEM GERAL 2022'!$B$5:$B$4998,"mmm")=DADOS!C$2)*('ORDEM GERAL 2022'!$C$5:$C$4998=DADOS!$A27)*('ORDEM GERAL 2022'!$A$5:$A$4998&gt;0)*('ORDEM GERAL 2022'!$W$5:$W$4998)))</f>
        <v/>
      </c>
      <c r="D27" s="57" t="str">
        <f>IF(SUMPRODUCT((TEXT('ORDEM GERAL 2022'!$B$5:$B$4998,"mmm")=DADOS!D$2)*('ORDEM GERAL 2022'!$C$5:$C$4998=DADOS!$A27)*('ORDEM GERAL 2022'!$A$5:$A$4998&gt;0)*('ORDEM GERAL 2022'!$W$5:$W$4998))=0,"",SUMPRODUCT((TEXT('ORDEM GERAL 2022'!$B$5:$B$4998,"mmm")=DADOS!D$2)*('ORDEM GERAL 2022'!$C$5:$C$4998=DADOS!$A27)*('ORDEM GERAL 2022'!$A$5:$A$4998&gt;0)*('ORDEM GERAL 2022'!$W$5:$W$4998)))</f>
        <v/>
      </c>
      <c r="E27" s="57" t="str">
        <f>IF(SUMPRODUCT((TEXT('ORDEM GERAL 2022'!$B$5:$B$4998,"mmm")=DADOS!E$2)*('ORDEM GERAL 2022'!$C$5:$C$4998=DADOS!$A27)*('ORDEM GERAL 2022'!$A$5:$A$4998&gt;0)*('ORDEM GERAL 2022'!$W$5:$W$4998))=0,"",SUMPRODUCT((TEXT('ORDEM GERAL 2022'!$B$5:$B$4998,"mmm")=DADOS!E$2)*('ORDEM GERAL 2022'!$C$5:$C$4998=DADOS!$A27)*('ORDEM GERAL 2022'!$A$5:$A$4998&gt;0)*('ORDEM GERAL 2022'!$W$5:$W$4998)))</f>
        <v/>
      </c>
      <c r="F27" s="57" t="str">
        <f>IF(SUMPRODUCT((TEXT('ORDEM GERAL 2022'!$B$5:$B$4998,"mmm")=DADOS!F$2)*('ORDEM GERAL 2022'!$C$5:$C$4998=DADOS!$A27)*('ORDEM GERAL 2022'!$A$5:$A$4998&gt;0)*('ORDEM GERAL 2022'!$W$5:$W$4998))=0,"",SUMPRODUCT((TEXT('ORDEM GERAL 2022'!$B$5:$B$4998,"mmm")=DADOS!F$2)*('ORDEM GERAL 2022'!$C$5:$C$4998=DADOS!$A27)*('ORDEM GERAL 2022'!$A$5:$A$4998&gt;0)*('ORDEM GERAL 2022'!$W$5:$W$4998)))</f>
        <v/>
      </c>
      <c r="G27" s="57" t="str">
        <f>IF(SUMPRODUCT((TEXT('ORDEM GERAL 2022'!$B$5:$B$4998,"mmm")=DADOS!G$2)*('ORDEM GERAL 2022'!$C$5:$C$4998=DADOS!$A27)*('ORDEM GERAL 2022'!$A$5:$A$4998&gt;0)*('ORDEM GERAL 2022'!$W$5:$W$4998))=0,"",SUMPRODUCT((TEXT('ORDEM GERAL 2022'!$B$5:$B$4998,"mmm")=DADOS!G$2)*('ORDEM GERAL 2022'!$C$5:$C$4998=DADOS!$A27)*('ORDEM GERAL 2022'!$A$5:$A$4998&gt;0)*('ORDEM GERAL 2022'!$W$5:$W$4998)))</f>
        <v/>
      </c>
      <c r="H27" s="57" t="str">
        <f>IF(SUMPRODUCT((TEXT('ORDEM GERAL 2022'!$B$5:$B$4998,"mmm")=DADOS!H$2)*('ORDEM GERAL 2022'!$C$5:$C$4998=DADOS!$A27)*('ORDEM GERAL 2022'!$A$5:$A$4998&gt;0)*('ORDEM GERAL 2022'!$W$5:$W$4998))=0,"",SUMPRODUCT((TEXT('ORDEM GERAL 2022'!$B$5:$B$4998,"mmm")=DADOS!H$2)*('ORDEM GERAL 2022'!$C$5:$C$4998=DADOS!$A27)*('ORDEM GERAL 2022'!$A$5:$A$4998&gt;0)*('ORDEM GERAL 2022'!$W$5:$W$4998)))</f>
        <v/>
      </c>
      <c r="I27" s="57" t="str">
        <f>IF(SUMPRODUCT((TEXT('ORDEM GERAL 2022'!$B$5:$B$4998,"mmm")=DADOS!I$2)*('ORDEM GERAL 2022'!$C$5:$C$4998=DADOS!$A27)*('ORDEM GERAL 2022'!$A$5:$A$4998&gt;0)*('ORDEM GERAL 2022'!$W$5:$W$4998))=0,"",SUMPRODUCT((TEXT('ORDEM GERAL 2022'!$B$5:$B$4998,"mmm")=DADOS!I$2)*('ORDEM GERAL 2022'!$C$5:$C$4998=DADOS!$A27)*('ORDEM GERAL 2022'!$A$5:$A$4998&gt;0)*('ORDEM GERAL 2022'!$W$5:$W$4998)))</f>
        <v/>
      </c>
      <c r="J27" s="57" t="str">
        <f>IF(SUMPRODUCT((TEXT('ORDEM GERAL 2022'!$B$5:$B$4998,"mmm")=DADOS!J$2)*('ORDEM GERAL 2022'!$C$5:$C$4998=DADOS!$A27)*('ORDEM GERAL 2022'!$A$5:$A$4998&gt;0)*('ORDEM GERAL 2022'!$W$5:$W$4998))=0,"",SUMPRODUCT((TEXT('ORDEM GERAL 2022'!$B$5:$B$4998,"mmm")=DADOS!J$2)*('ORDEM GERAL 2022'!$C$5:$C$4998=DADOS!$A27)*('ORDEM GERAL 2022'!$A$5:$A$4998&gt;0)*('ORDEM GERAL 2022'!$W$5:$W$4998)))</f>
        <v/>
      </c>
      <c r="K27" s="57" t="str">
        <f>IF(SUMPRODUCT((TEXT('ORDEM GERAL 2022'!$B$5:$B$4998,"mmm")=DADOS!K$2)*('ORDEM GERAL 2022'!$C$5:$C$4998=DADOS!$A27)*('ORDEM GERAL 2022'!$A$5:$A$4998&gt;0)*('ORDEM GERAL 2022'!$W$5:$W$4998))=0,"",SUMPRODUCT((TEXT('ORDEM GERAL 2022'!$B$5:$B$4998,"mmm")=DADOS!K$2)*('ORDEM GERAL 2022'!$C$5:$C$4998=DADOS!$A27)*('ORDEM GERAL 2022'!$A$5:$A$4998&gt;0)*('ORDEM GERAL 2022'!$W$5:$W$4998)))</f>
        <v/>
      </c>
      <c r="L27" s="57" t="str">
        <f>IF(SUMPRODUCT((TEXT('ORDEM GERAL 2022'!$B$5:$B$4998,"mmm")=DADOS!L$2)*('ORDEM GERAL 2022'!$C$5:$C$4998=DADOS!$A27)*('ORDEM GERAL 2022'!$A$5:$A$4998&gt;0)*('ORDEM GERAL 2022'!$W$5:$W$4998))=0,"",SUMPRODUCT((TEXT('ORDEM GERAL 2022'!$B$5:$B$4998,"mmm")=DADOS!L$2)*('ORDEM GERAL 2022'!$C$5:$C$4998=DADOS!$A27)*('ORDEM GERAL 2022'!$A$5:$A$4998&gt;0)*('ORDEM GERAL 2022'!$W$5:$W$4998)))</f>
        <v/>
      </c>
      <c r="M27" s="57" t="str">
        <f>IF(SUMPRODUCT((TEXT('ORDEM GERAL 2022'!$B$5:$B$4998,"mmm")=DADOS!M$2)*('ORDEM GERAL 2022'!$C$5:$C$4998=DADOS!$A27)*('ORDEM GERAL 2022'!$A$5:$A$4998&gt;0)*('ORDEM GERAL 2022'!$W$5:$W$4998))=0,"",SUMPRODUCT((TEXT('ORDEM GERAL 2022'!$B$5:$B$4998,"mmm")=DADOS!M$2)*('ORDEM GERAL 2022'!$C$5:$C$4998=DADOS!$A27)*('ORDEM GERAL 2022'!$A$5:$A$4998&gt;0)*('ORDEM GERAL 2022'!$W$5:$W$4998)))</f>
        <v/>
      </c>
      <c r="N27" s="57" t="str">
        <f t="shared" si="0"/>
        <v/>
      </c>
      <c r="O27" s="66" t="str">
        <f>IF(COUNTIFS('ORDEM GERAL 2022'!$C:$C,DADOS!$A27,'ORDEM GERAL 2022'!$AJ:$AJ,"CONSERTO")=0,"",(COUNTIFS('ORDEM GERAL 2022'!$C:$C,DADOS!$A27,'ORDEM GERAL 2022'!$AJ:$AJ,"CONSERTO")))</f>
        <v/>
      </c>
      <c r="P27" s="66" t="str">
        <f>IF(COUNTIFS('ORDEM GERAL 2022'!$C:$C,DADOS!$A27,'ORDEM GERAL 2022'!$AJ:$AJ,"QUEBRA")=0,"",COUNTIFS('ORDEM GERAL 2022'!$C:$C,DADOS!$A27,'ORDEM GERAL 2022'!$AJ:$AJ,"QUEBRA"))</f>
        <v/>
      </c>
      <c r="Q27" s="66" t="str">
        <f>IF(COUNTIFS('ORDEM GERAL 2022'!$C:$C,DADOS!$A27,'ORDEM GERAL 2022'!$AJ:$AJ,"TROCA")=0,"",COUNTIFS('ORDEM GERAL 2022'!$C:$C,DADOS!$A27,'ORDEM GERAL 2022'!$AJ:$AJ,"TROCA"))</f>
        <v/>
      </c>
      <c r="R27" s="66" t="str">
        <f>IF(COUNTIFS('ORDEM GERAL 2022'!$C:$C,DADOS!$A27,'ORDEM GERAL 2022'!A:A,"&gt;0")=0,"",COUNTIFS('ORDEM GERAL 2022'!$C:$C,DADOS!$A27,'ORDEM GERAL 2022'!A:A,"&gt;0"))</f>
        <v/>
      </c>
      <c r="S27" s="194" t="str">
        <f t="shared" si="4"/>
        <v/>
      </c>
      <c r="T27" s="196" t="str">
        <f t="shared" si="5"/>
        <v/>
      </c>
      <c r="U27" s="67" t="str">
        <f t="shared" si="3"/>
        <v/>
      </c>
      <c r="V27" s="10"/>
      <c r="W27" s="209" t="s">
        <v>142</v>
      </c>
      <c r="X27" s="207">
        <f>SUMPRODUCT((MONTH('ORDEM GERAL 2022'!$B$5:$B$4998)='ORDEM GERAL 2022'!$AT$5)*('ORDEM GERAL 2022'!$W$5:$W$4998)*('ORDEM GERAL 2022'!$G$5:$G$4998='ORDEM GERAL 2022'!$AQ$5)*('ORDEM GERAL 2022'!$C$5:$C$4998='ORDEM GERAL 2022'!AM29))</f>
        <v>0</v>
      </c>
      <c r="Y27" s="207">
        <f>SUMPRODUCT((MONTH('ORDEM GERAL 2022'!$B$5:$B$4998)='ORDEM GERAL 2022'!$AT$6)*('ORDEM GERAL 2022'!$W$5:$W$4998)*('ORDEM GERAL 2022'!$G$5:$G$4998='ORDEM GERAL 2022'!$AQ$5)*('ORDEM GERAL 2022'!$C$5:$C$4998='ORDEM GERAL 2022'!AM29))</f>
        <v>0</v>
      </c>
      <c r="Z27" s="207">
        <f>SUMPRODUCT((MONTH('ORDEM GERAL 2022'!$B$5:$B$4998)='ORDEM GERAL 2022'!$AT$7)*('ORDEM GERAL 2022'!$W$5:$W$4998)*('ORDEM GERAL 2022'!$G$5:$G$4998='ORDEM GERAL 2022'!$AQ$5)*('ORDEM GERAL 2022'!$C$5:$C$4998='ORDEM GERAL 2022'!AM29))</f>
        <v>0</v>
      </c>
      <c r="AA27" s="207">
        <f>SUMPRODUCT((MONTH('ORDEM GERAL 2022'!$B$5:$B$4998)='ORDEM GERAL 2022'!$AT$8)*('ORDEM GERAL 2022'!$W$5:$W$4998)*('ORDEM GERAL 2022'!$G$5:$G$4998='ORDEM GERAL 2022'!$AQ$5)*('ORDEM GERAL 2022'!$C$5:$C$4998='ORDEM GERAL 2022'!AM29))</f>
        <v>0</v>
      </c>
      <c r="AB27" s="207">
        <f>SUMPRODUCT((MONTH('ORDEM GERAL 2022'!$B$5:$B$4998)='ORDEM GERAL 2022'!$AT$9)*('ORDEM GERAL 2022'!$W$5:$W$4998)*('ORDEM GERAL 2022'!$G$5:$G$4998='ORDEM GERAL 2022'!$AQ$5)*('ORDEM GERAL 2022'!$C$5:$C$4998='ORDEM GERAL 2022'!AM29))</f>
        <v>0</v>
      </c>
      <c r="AC27" s="207">
        <f>SUMPRODUCT((MONTH('ORDEM GERAL 2022'!$B$5:$B$4998)='ORDEM GERAL 2022'!$AT$10)*('ORDEM GERAL 2022'!$W$5:$W$4998)*('ORDEM GERAL 2022'!$G$5:$G$4998='ORDEM GERAL 2022'!$AQ$5)*('ORDEM GERAL 2022'!$C$5:$C$4998='ORDEM GERAL 2022'!AM29))</f>
        <v>0</v>
      </c>
      <c r="AD27" s="207">
        <f>SUMPRODUCT((MONTH('ORDEM GERAL 2022'!$B$5:$B$4998)='ORDEM GERAL 2022'!$AT$11)*('ORDEM GERAL 2022'!$W$5:$W$4998)*('ORDEM GERAL 2022'!$G$5:$G$4998='ORDEM GERAL 2022'!$AQ$5)*('ORDEM GERAL 2022'!$C$5:$C$4998='ORDEM GERAL 2022'!AM29))</f>
        <v>0</v>
      </c>
      <c r="AE27" s="204">
        <f>SUMPRODUCT((MONTH('ORDEM GERAL 2022'!$B$5:$B$4998)='ORDEM GERAL 2022'!$AT$12)*('ORDEM GERAL 2022'!$W$5:$W$4998)*('ORDEM GERAL 2022'!$G$5:$G$4998='ORDEM GERAL 2022'!$AQ$5)*('ORDEM GERAL 2022'!$C$5:$C$4998='ORDEM GERAL 2022'!AM29))</f>
        <v>0</v>
      </c>
      <c r="AF27" s="204">
        <f>SUMPRODUCT((MONTH('ORDEM GERAL 2022'!$B$5:$B$4998)='ORDEM GERAL 2022'!$AT$13)*('ORDEM GERAL 2022'!$W$5:$W$4998)*('ORDEM GERAL 2022'!$G$5:$G$4998='ORDEM GERAL 2022'!$AQ$5)*('ORDEM GERAL 2022'!$C$5:$C$4998='ORDEM GERAL 2022'!AM29))</f>
        <v>0</v>
      </c>
      <c r="AG27" s="204">
        <f>SUMPRODUCT((MONTH('ORDEM GERAL 2022'!$B$5:$B$4998)='ORDEM GERAL 2022'!$AT$14)*('ORDEM GERAL 2022'!$W$5:$W$4998)*('ORDEM GERAL 2022'!$G$5:$G$4998='ORDEM GERAL 2022'!$AQ$5)*('ORDEM GERAL 2022'!$C$5:$C$4998='ORDEM GERAL 2022'!AM29))</f>
        <v>0</v>
      </c>
      <c r="AH27" s="204">
        <f>SUMPRODUCT((MONTH('ORDEM GERAL 2022'!$B$5:$B$4998)='ORDEM GERAL 2022'!$AT$15)*('ORDEM GERAL 2022'!$W$5:$W$4998)*('ORDEM GERAL 2022'!$G$5:$G$4998='ORDEM GERAL 2022'!$AQ$5)*('ORDEM GERAL 2022'!$C$5:$C$4998='ORDEM GERAL 2022'!AM29))</f>
        <v>0</v>
      </c>
      <c r="AI27" s="204">
        <f>SUMPRODUCT((MONTH('ORDEM GERAL 2022'!$B$5:$B$4998)='ORDEM GERAL 2022'!$AT$16)*('ORDEM GERAL 2022'!$W$5:$W$4998)*('ORDEM GERAL 2022'!$G$5:$G$4998='ORDEM GERAL 2022'!$AQ$5)*('ORDEM GERAL 2022'!$C$5:$C$4998='ORDEM GERAL 2022'!AM29))</f>
        <v>0</v>
      </c>
      <c r="AJ27" s="204">
        <f>SUM(Table_17[[#This Row],[Coluna1]:[Column13]])</f>
        <v>0</v>
      </c>
      <c r="AK27" s="202"/>
      <c r="AL27" s="66"/>
      <c r="AM27" s="66"/>
      <c r="AN27" s="66"/>
      <c r="AO27" s="69"/>
      <c r="AP27" s="69"/>
      <c r="AQ27" s="68"/>
      <c r="AR27" s="209" t="s">
        <v>142</v>
      </c>
      <c r="AS27" s="207">
        <f>SUMPRODUCT((MONTH('ORDEM GERAL 2022'!$B$5:$B$4998)='ORDEM GERAL 2022'!$AT$5)*('ORDEM GERAL 2022'!$W$5:$W$4998)*('ORDEM GERAL 2022'!$G$5:$G$4998='ORDEM GERAL 2022'!$AQ$6)*('ORDEM GERAL 2022'!$C$5:$C$4998='ORDEM GERAL 2022'!AM29))</f>
        <v>0</v>
      </c>
      <c r="AT27" s="207">
        <f>SUMPRODUCT((MONTH('ORDEM GERAL 2022'!$B$5:$B$4998)='ORDEM GERAL 2022'!$AT$6)*('ORDEM GERAL 2022'!$W$5:$W$4998)*('ORDEM GERAL 2022'!$G$5:$G$4998='ORDEM GERAL 2022'!$AQ$6)*('ORDEM GERAL 2022'!$C$5:$C$4998='ORDEM GERAL 2022'!AM29))</f>
        <v>0</v>
      </c>
      <c r="AU27" s="204">
        <f>SUMPRODUCT((MONTH('ORDEM GERAL 2022'!$B$5:$B$4998)='ORDEM GERAL 2022'!$AT$7)*('ORDEM GERAL 2022'!$W$5:$W$4998)*('ORDEM GERAL 2022'!$G$5:$G$4998='ORDEM GERAL 2022'!$AQ$6)*('ORDEM GERAL 2022'!$C$5:$C$4998='ORDEM GERAL 2022'!AM29))</f>
        <v>0</v>
      </c>
      <c r="AV27" s="207">
        <f>SUMPRODUCT((MONTH('ORDEM GERAL 2022'!$B$5:$B$4998)='ORDEM GERAL 2022'!$AT$8)*('ORDEM GERAL 2022'!$W$5:$W$4998)*('ORDEM GERAL 2022'!$G$5:$G$4998='ORDEM GERAL 2022'!$AQ$6)*('ORDEM GERAL 2022'!$C$5:$C$4998='ORDEM GERAL 2022'!AM29))</f>
        <v>0</v>
      </c>
      <c r="AW27" s="204">
        <f>SUMPRODUCT((MONTH('ORDEM GERAL 2022'!$B$5:$B$4998)='ORDEM GERAL 2022'!$AT$9)*('ORDEM GERAL 2022'!$W$5:$W$4998)*('ORDEM GERAL 2022'!$G$5:$G$4998='ORDEM GERAL 2022'!$AQ$6)*('ORDEM GERAL 2022'!$C$5:$C$4998='ORDEM GERAL 2022'!AM29))</f>
        <v>0</v>
      </c>
      <c r="AX27" s="204">
        <f>SUMPRODUCT((MONTH('ORDEM GERAL 2022'!$B$5:$B$4998)='ORDEM GERAL 2022'!$AT$10)*('ORDEM GERAL 2022'!$W$5:$W$4998)*('ORDEM GERAL 2022'!$G$5:$G$4998='ORDEM GERAL 2022'!$AQ$6)*('ORDEM GERAL 2022'!$C$5:$C$4998='ORDEM GERAL 2022'!AM29))</f>
        <v>0</v>
      </c>
      <c r="AY27" s="204">
        <f>SUMPRODUCT((MONTH('ORDEM GERAL 2022'!$B$5:$B$4998)='ORDEM GERAL 2022'!$AT$11)*('ORDEM GERAL 2022'!$W$5:$W$4998)*('ORDEM GERAL 2022'!$G$5:$G$4998='ORDEM GERAL 2022'!$AQ$6)*('ORDEM GERAL 2022'!$C$5:$C$4998='ORDEM GERAL 2022'!AM29))</f>
        <v>0</v>
      </c>
      <c r="AZ27" s="204">
        <f>SUMPRODUCT((MONTH('ORDEM GERAL 2022'!$B$5:$B$4998)='ORDEM GERAL 2022'!$AT$12)*('ORDEM GERAL 2022'!$W$5:$W$4998)*('ORDEM GERAL 2022'!$G$5:$G$4998='ORDEM GERAL 2022'!$AQ$6)*('ORDEM GERAL 2022'!$C$5:$C$4998='ORDEM GERAL 2022'!AM29))</f>
        <v>0</v>
      </c>
      <c r="BA27" s="204">
        <f>SUMPRODUCT((MONTH('ORDEM GERAL 2022'!$B$5:$B$4998)='ORDEM GERAL 2022'!$AT$13)*('ORDEM GERAL 2022'!$W$5:$W$4998)*('ORDEM GERAL 2022'!$G$5:$G$4998='ORDEM GERAL 2022'!$AQ$6)*('ORDEM GERAL 2022'!$C$5:$C$4998='ORDEM GERAL 2022'!AM29))</f>
        <v>0</v>
      </c>
      <c r="BB27" s="207">
        <f>SUMPRODUCT((MONTH('ORDEM GERAL 2022'!$B$5:$B$4998)='ORDEM GERAL 2022'!$AT$14)*('ORDEM GERAL 2022'!$W$5:$W$4998)*('ORDEM GERAL 2022'!$G$5:$G$4998='ORDEM GERAL 2022'!$AQ$6)*('ORDEM GERAL 2022'!$C$5:$C$4998='ORDEM GERAL 2022'!AM29))</f>
        <v>0</v>
      </c>
      <c r="BC27" s="204">
        <f>SUMPRODUCT((MONTH('ORDEM GERAL 2022'!$B$5:$B$4998)='ORDEM GERAL 2022'!$AT$15)*('ORDEM GERAL 2022'!$W$5:$W$4998)*('ORDEM GERAL 2022'!$G$5:$G$4998='ORDEM GERAL 2022'!$AQ$6)*('ORDEM GERAL 2022'!$C$5:$C$4998='ORDEM GERAL 2022'!AM29))</f>
        <v>0</v>
      </c>
      <c r="BD27" s="204">
        <f>SUMPRODUCT((MONTH('ORDEM GERAL 2022'!$B$5:$B$4998)='ORDEM GERAL 2022'!$AT$16)*('ORDEM GERAL 2022'!$W$5:$W$4998)*('ORDEM GERAL 2022'!$G$5:$G$4998='ORDEM GERAL 2022'!$AQ$6)*('ORDEM GERAL 2022'!$C$5:$C$4998='ORDEM GERAL 2022'!AM29))</f>
        <v>0</v>
      </c>
      <c r="BE27" s="204">
        <f>SUM(Table_17[[#This Row],[Column21]:[Column32]])</f>
        <v>0</v>
      </c>
      <c r="BF27" s="202"/>
      <c r="BG27" s="66"/>
      <c r="BH27" s="66"/>
      <c r="BI27" s="66"/>
      <c r="BJ27" s="68"/>
      <c r="BK27" s="209" t="s">
        <v>143</v>
      </c>
      <c r="BL27" s="204">
        <f>SUMPRODUCT((MONTH('ORDEM GERAL 2022'!$B$5:$B$4998)='ORDEM GERAL 2022'!$AT$5)*('ORDEM GERAL 2022'!$W$5:$W$4998)*('ORDEM GERAL 2022'!$G$5:$G$4998='ORDEM GERAL 2022'!$AQ$8)*('ORDEM GERAL 2022'!$C$5:$C$4998='ORDEM GERAL 2022'!AM29))</f>
        <v>0</v>
      </c>
      <c r="BM27" s="204">
        <f>SUMPRODUCT((MONTH('ORDEM GERAL 2022'!$B$5:$B$4998)='ORDEM GERAL 2022'!$AT$6)*('ORDEM GERAL 2022'!$W$5:$W$4998)*('ORDEM GERAL 2022'!$G$5:$G$4998='ORDEM GERAL 2022'!$AQ$8)*('ORDEM GERAL 2022'!$C$5:$C$4998='ORDEM GERAL 2022'!AM29))</f>
        <v>0</v>
      </c>
      <c r="BN27" s="204">
        <f>SUMPRODUCT((MONTH('ORDEM GERAL 2022'!$B$5:$B$4998)='ORDEM GERAL 2022'!$AT$7)*('ORDEM GERAL 2022'!$W$5:$W$4998)*('ORDEM GERAL 2022'!$G$5:$G$4998='ORDEM GERAL 2022'!$AQ$8)*('ORDEM GERAL 2022'!$C$5:$C$4998='ORDEM GERAL 2022'!AM29))</f>
        <v>0</v>
      </c>
      <c r="BO27" s="204">
        <f>SUMPRODUCT((MONTH('ORDEM GERAL 2022'!$B$5:$B$4998)='ORDEM GERAL 2022'!$AT$8)*('ORDEM GERAL 2022'!$W$5:$W$4998)*('ORDEM GERAL 2022'!$G$5:$G$4998='ORDEM GERAL 2022'!$AQ$8)*('ORDEM GERAL 2022'!$C$5:$C$4998='ORDEM GERAL 2022'!AM29))</f>
        <v>0</v>
      </c>
      <c r="BP27" s="204">
        <f>SUMPRODUCT((MONTH('ORDEM GERAL 2022'!$B$5:$B$4998)='ORDEM GERAL 2022'!$AT$9)*('ORDEM GERAL 2022'!$W$5:$W$4998)*('ORDEM GERAL 2022'!$G$5:$G$4998='ORDEM GERAL 2022'!$AQ$8)*('ORDEM GERAL 2022'!$C$5:$C$4998='ORDEM GERAL 2022'!AM29))</f>
        <v>0</v>
      </c>
      <c r="BQ27" s="204">
        <f>SUMPRODUCT((MONTH('ORDEM GERAL 2022'!$B$5:$B$4998)='ORDEM GERAL 2022'!$AT$10)*('ORDEM GERAL 2022'!$W$5:$W$4998)*('ORDEM GERAL 2022'!$G$5:$G$4998='ORDEM GERAL 2022'!$AQ$8)*('ORDEM GERAL 2022'!$C$5:$C$4998='ORDEM GERAL 2022'!AM29))</f>
        <v>0</v>
      </c>
      <c r="BR27" s="204">
        <f>SUMPRODUCT((MONTH('ORDEM GERAL 2022'!$B$5:$B$4998)='ORDEM GERAL 2022'!$AT$11)*('ORDEM GERAL 2022'!$W$5:$W$4998)*('ORDEM GERAL 2022'!$G$5:$G$4998='ORDEM GERAL 2022'!$AQ$8)*('ORDEM GERAL 2022'!$C$5:$C$4998='ORDEM GERAL 2022'!AM29))</f>
        <v>0</v>
      </c>
      <c r="BS27" s="204">
        <f>SUMPRODUCT((MONTH('ORDEM GERAL 2022'!$B$5:$B$4998)='ORDEM GERAL 2022'!$AT$12)*('ORDEM GERAL 2022'!$W$5:$W$4998)*('ORDEM GERAL 2022'!$G$5:$G$4998='ORDEM GERAL 2022'!$AQ$8)*('ORDEM GERAL 2022'!$C$5:$C$4998='ORDEM GERAL 2022'!AM29))</f>
        <v>0</v>
      </c>
      <c r="BT27" s="204">
        <f>SUMPRODUCT((MONTH('ORDEM GERAL 2022'!$B$5:$B$4998)='ORDEM GERAL 2022'!$AT$13)*('ORDEM GERAL 2022'!$W$5:$W$4998)*('ORDEM GERAL 2022'!$G$5:$G$4998='ORDEM GERAL 2022'!$AQ$8)*('ORDEM GERAL 2022'!$C$5:$C$4998='ORDEM GERAL 2022'!AM29))</f>
        <v>0</v>
      </c>
      <c r="BU27" s="204">
        <f>SUMPRODUCT((MONTH('ORDEM GERAL 2022'!$B$5:$B$4998)='ORDEM GERAL 2022'!$AT$14)*('ORDEM GERAL 2022'!$W$5:$W$4998)*('ORDEM GERAL 2022'!$G$5:$G$4998='ORDEM GERAL 2022'!$AQ$8)*('ORDEM GERAL 2022'!$C$5:$C$4998='ORDEM GERAL 2022'!AM29))</f>
        <v>0</v>
      </c>
      <c r="BV27" s="204">
        <f>SUMPRODUCT((MONTH('ORDEM GERAL 2022'!$B$5:$B$4998)='ORDEM GERAL 2022'!$AT$15)*('ORDEM GERAL 2022'!$W$5:$W$4998)*('ORDEM GERAL 2022'!$G$5:$G$4998='ORDEM GERAL 2022'!$AQ$8)*('ORDEM GERAL 2022'!$C$5:$C$4998='ORDEM GERAL 2022'!AM29))</f>
        <v>0</v>
      </c>
      <c r="BW27" s="204">
        <f>SUMPRODUCT((MONTH('ORDEM GERAL 2022'!$B$5:$B$4998)='ORDEM GERAL 2022'!$AT$16)*('ORDEM GERAL 2022'!$W$5:$W$4998)*('ORDEM GERAL 2022'!$G$5:$G$4998='ORDEM GERAL 2022'!$AQ$8)*('ORDEM GERAL 2022'!$C$5:$C$4998='ORDEM GERAL 2022'!AM29))</f>
        <v>0</v>
      </c>
      <c r="BX27" s="87">
        <f>SUM(Table_17[[#This Row],[Column40]:[Column51]])</f>
        <v>0</v>
      </c>
      <c r="BY27" s="66"/>
      <c r="BZ27" s="66"/>
      <c r="CA27" s="69"/>
      <c r="CB27" s="70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</row>
    <row r="28" spans="1:94" ht="15.75" customHeight="1" thickBot="1">
      <c r="A28" s="56" t="s">
        <v>143</v>
      </c>
      <c r="B28" s="57" t="str">
        <f>IF(SUMPRODUCT((TEXT('ORDEM GERAL 2022'!$B$5:$B$4998,"mmm")=DADOS!B$2)*('ORDEM GERAL 2022'!$C$5:$C$4998=DADOS!$A28)*('ORDEM GERAL 2022'!$A$5:$A$4998&gt;0)*('ORDEM GERAL 2022'!$W$5:$W$4998))=0,"",SUMPRODUCT((TEXT('ORDEM GERAL 2022'!$B$5:$B$4998,"mmm")=DADOS!B$2)*('ORDEM GERAL 2022'!$C$5:$C$4998=DADOS!$A28)*('ORDEM GERAL 2022'!$A$5:$A$4998&gt;0)*('ORDEM GERAL 2022'!$W$5:$W$4998)))</f>
        <v/>
      </c>
      <c r="C28" s="57" t="str">
        <f>IF(SUMPRODUCT((TEXT('ORDEM GERAL 2022'!$B$5:$B$4998,"mmm")=DADOS!C$2)*('ORDEM GERAL 2022'!$C$5:$C$4998=DADOS!$A28)*('ORDEM GERAL 2022'!$A$5:$A$4998&gt;0)*('ORDEM GERAL 2022'!$W$5:$W$4998))=0,"",SUMPRODUCT((TEXT('ORDEM GERAL 2022'!$B$5:$B$4998,"mmm")=DADOS!C$2)*('ORDEM GERAL 2022'!$C$5:$C$4998=DADOS!$A28)*('ORDEM GERAL 2022'!$A$5:$A$4998&gt;0)*('ORDEM GERAL 2022'!$W$5:$W$4998)))</f>
        <v/>
      </c>
      <c r="D28" s="57" t="str">
        <f>IF(SUMPRODUCT((TEXT('ORDEM GERAL 2022'!$B$5:$B$4998,"mmm")=DADOS!D$2)*('ORDEM GERAL 2022'!$C$5:$C$4998=DADOS!$A28)*('ORDEM GERAL 2022'!$A$5:$A$4998&gt;0)*('ORDEM GERAL 2022'!$W$5:$W$4998))=0,"",SUMPRODUCT((TEXT('ORDEM GERAL 2022'!$B$5:$B$4998,"mmm")=DADOS!D$2)*('ORDEM GERAL 2022'!$C$5:$C$4998=DADOS!$A28)*('ORDEM GERAL 2022'!$A$5:$A$4998&gt;0)*('ORDEM GERAL 2022'!$W$5:$W$4998)))</f>
        <v/>
      </c>
      <c r="E28" s="57" t="str">
        <f>IF(SUMPRODUCT((TEXT('ORDEM GERAL 2022'!$B$5:$B$4998,"mmm")=DADOS!E$2)*('ORDEM GERAL 2022'!$C$5:$C$4998=DADOS!$A28)*('ORDEM GERAL 2022'!$A$5:$A$4998&gt;0)*('ORDEM GERAL 2022'!$W$5:$W$4998))=0,"",SUMPRODUCT((TEXT('ORDEM GERAL 2022'!$B$5:$B$4998,"mmm")=DADOS!E$2)*('ORDEM GERAL 2022'!$C$5:$C$4998=DADOS!$A28)*('ORDEM GERAL 2022'!$A$5:$A$4998&gt;0)*('ORDEM GERAL 2022'!$W$5:$W$4998)))</f>
        <v/>
      </c>
      <c r="F28" s="57" t="str">
        <f>IF(SUMPRODUCT((TEXT('ORDEM GERAL 2022'!$B$5:$B$4998,"mmm")=DADOS!F$2)*('ORDEM GERAL 2022'!$C$5:$C$4998=DADOS!$A28)*('ORDEM GERAL 2022'!$A$5:$A$4998&gt;0)*('ORDEM GERAL 2022'!$W$5:$W$4998))=0,"",SUMPRODUCT((TEXT('ORDEM GERAL 2022'!$B$5:$B$4998,"mmm")=DADOS!F$2)*('ORDEM GERAL 2022'!$C$5:$C$4998=DADOS!$A28)*('ORDEM GERAL 2022'!$A$5:$A$4998&gt;0)*('ORDEM GERAL 2022'!$W$5:$W$4998)))</f>
        <v/>
      </c>
      <c r="G28" s="57" t="str">
        <f>IF(SUMPRODUCT((TEXT('ORDEM GERAL 2022'!$B$5:$B$4998,"mmm")=DADOS!G$2)*('ORDEM GERAL 2022'!$C$5:$C$4998=DADOS!$A28)*('ORDEM GERAL 2022'!$A$5:$A$4998&gt;0)*('ORDEM GERAL 2022'!$W$5:$W$4998))=0,"",SUMPRODUCT((TEXT('ORDEM GERAL 2022'!$B$5:$B$4998,"mmm")=DADOS!G$2)*('ORDEM GERAL 2022'!$C$5:$C$4998=DADOS!$A28)*('ORDEM GERAL 2022'!$A$5:$A$4998&gt;0)*('ORDEM GERAL 2022'!$W$5:$W$4998)))</f>
        <v/>
      </c>
      <c r="H28" s="57" t="str">
        <f>IF(SUMPRODUCT((TEXT('ORDEM GERAL 2022'!$B$5:$B$4998,"mmm")=DADOS!H$2)*('ORDEM GERAL 2022'!$C$5:$C$4998=DADOS!$A28)*('ORDEM GERAL 2022'!$A$5:$A$4998&gt;0)*('ORDEM GERAL 2022'!$W$5:$W$4998))=0,"",SUMPRODUCT((TEXT('ORDEM GERAL 2022'!$B$5:$B$4998,"mmm")=DADOS!H$2)*('ORDEM GERAL 2022'!$C$5:$C$4998=DADOS!$A28)*('ORDEM GERAL 2022'!$A$5:$A$4998&gt;0)*('ORDEM GERAL 2022'!$W$5:$W$4998)))</f>
        <v/>
      </c>
      <c r="I28" s="57" t="str">
        <f>IF(SUMPRODUCT((TEXT('ORDEM GERAL 2022'!$B$5:$B$4998,"mmm")=DADOS!I$2)*('ORDEM GERAL 2022'!$C$5:$C$4998=DADOS!$A28)*('ORDEM GERAL 2022'!$A$5:$A$4998&gt;0)*('ORDEM GERAL 2022'!$W$5:$W$4998))=0,"",SUMPRODUCT((TEXT('ORDEM GERAL 2022'!$B$5:$B$4998,"mmm")=DADOS!I$2)*('ORDEM GERAL 2022'!$C$5:$C$4998=DADOS!$A28)*('ORDEM GERAL 2022'!$A$5:$A$4998&gt;0)*('ORDEM GERAL 2022'!$W$5:$W$4998)))</f>
        <v/>
      </c>
      <c r="J28" s="57" t="str">
        <f>IF(SUMPRODUCT((TEXT('ORDEM GERAL 2022'!$B$5:$B$4998,"mmm")=DADOS!J$2)*('ORDEM GERAL 2022'!$C$5:$C$4998=DADOS!$A28)*('ORDEM GERAL 2022'!$A$5:$A$4998&gt;0)*('ORDEM GERAL 2022'!$W$5:$W$4998))=0,"",SUMPRODUCT((TEXT('ORDEM GERAL 2022'!$B$5:$B$4998,"mmm")=DADOS!J$2)*('ORDEM GERAL 2022'!$C$5:$C$4998=DADOS!$A28)*('ORDEM GERAL 2022'!$A$5:$A$4998&gt;0)*('ORDEM GERAL 2022'!$W$5:$W$4998)))</f>
        <v/>
      </c>
      <c r="K28" s="57" t="str">
        <f>IF(SUMPRODUCT((TEXT('ORDEM GERAL 2022'!$B$5:$B$4998,"mmm")=DADOS!K$2)*('ORDEM GERAL 2022'!$C$5:$C$4998=DADOS!$A28)*('ORDEM GERAL 2022'!$A$5:$A$4998&gt;0)*('ORDEM GERAL 2022'!$W$5:$W$4998))=0,"",SUMPRODUCT((TEXT('ORDEM GERAL 2022'!$B$5:$B$4998,"mmm")=DADOS!K$2)*('ORDEM GERAL 2022'!$C$5:$C$4998=DADOS!$A28)*('ORDEM GERAL 2022'!$A$5:$A$4998&gt;0)*('ORDEM GERAL 2022'!$W$5:$W$4998)))</f>
        <v/>
      </c>
      <c r="L28" s="57" t="str">
        <f>IF(SUMPRODUCT((TEXT('ORDEM GERAL 2022'!$B$5:$B$4998,"mmm")=DADOS!L$2)*('ORDEM GERAL 2022'!$C$5:$C$4998=DADOS!$A28)*('ORDEM GERAL 2022'!$A$5:$A$4998&gt;0)*('ORDEM GERAL 2022'!$W$5:$W$4998))=0,"",SUMPRODUCT((TEXT('ORDEM GERAL 2022'!$B$5:$B$4998,"mmm")=DADOS!L$2)*('ORDEM GERAL 2022'!$C$5:$C$4998=DADOS!$A28)*('ORDEM GERAL 2022'!$A$5:$A$4998&gt;0)*('ORDEM GERAL 2022'!$W$5:$W$4998)))</f>
        <v/>
      </c>
      <c r="M28" s="57" t="str">
        <f>IF(SUMPRODUCT((TEXT('ORDEM GERAL 2022'!$B$5:$B$4998,"mmm")=DADOS!M$2)*('ORDEM GERAL 2022'!$C$5:$C$4998=DADOS!$A28)*('ORDEM GERAL 2022'!$A$5:$A$4998&gt;0)*('ORDEM GERAL 2022'!$W$5:$W$4998))=0,"",SUMPRODUCT((TEXT('ORDEM GERAL 2022'!$B$5:$B$4998,"mmm")=DADOS!M$2)*('ORDEM GERAL 2022'!$C$5:$C$4998=DADOS!$A28)*('ORDEM GERAL 2022'!$A$5:$A$4998&gt;0)*('ORDEM GERAL 2022'!$W$5:$W$4998)))</f>
        <v/>
      </c>
      <c r="N28" s="57" t="str">
        <f t="shared" si="0"/>
        <v/>
      </c>
      <c r="O28" s="66" t="str">
        <f>IF(COUNTIFS('ORDEM GERAL 2022'!$C:$C,DADOS!$A28,'ORDEM GERAL 2022'!$AJ:$AJ,"CONSERTO")=0,"",(COUNTIFS('ORDEM GERAL 2022'!$C:$C,DADOS!$A28,'ORDEM GERAL 2022'!$AJ:$AJ,"CONSERTO")))</f>
        <v/>
      </c>
      <c r="P28" s="66" t="str">
        <f>IF(COUNTIFS('ORDEM GERAL 2022'!$C:$C,DADOS!$A28,'ORDEM GERAL 2022'!$AJ:$AJ,"QUEBRA")=0,"",COUNTIFS('ORDEM GERAL 2022'!$C:$C,DADOS!$A28,'ORDEM GERAL 2022'!$AJ:$AJ,"QUEBRA"))</f>
        <v/>
      </c>
      <c r="Q28" s="66" t="str">
        <f>IF(COUNTIFS('ORDEM GERAL 2022'!$C:$C,DADOS!$A28,'ORDEM GERAL 2022'!$AJ:$AJ,"TROCA")=0,"",COUNTIFS('ORDEM GERAL 2022'!$C:$C,DADOS!$A28,'ORDEM GERAL 2022'!$AJ:$AJ,"TROCA"))</f>
        <v/>
      </c>
      <c r="R28" s="66" t="str">
        <f>IF(COUNTIFS('ORDEM GERAL 2022'!$C:$C,DADOS!$A28,'ORDEM GERAL 2022'!A:A,"&gt;0")=0,"",COUNTIFS('ORDEM GERAL 2022'!$C:$C,DADOS!$A28,'ORDEM GERAL 2022'!A:A,"&gt;0"))</f>
        <v/>
      </c>
      <c r="S28" s="194" t="str">
        <f t="shared" si="4"/>
        <v/>
      </c>
      <c r="T28" s="196" t="str">
        <f t="shared" si="5"/>
        <v/>
      </c>
      <c r="U28" s="67" t="str">
        <f t="shared" si="3"/>
        <v/>
      </c>
      <c r="V28" s="10"/>
      <c r="W28" s="208" t="s">
        <v>143</v>
      </c>
      <c r="X28" s="207">
        <f>SUMPRODUCT((MONTH('ORDEM GERAL 2022'!$B$5:$B$4998)='ORDEM GERAL 2022'!$AT$5)*('ORDEM GERAL 2022'!$W$5:$W$4998)*('ORDEM GERAL 2022'!$G$5:$G$4998='ORDEM GERAL 2022'!$AQ$5)*('ORDEM GERAL 2022'!$C$5:$C$4998='ORDEM GERAL 2022'!AM30))</f>
        <v>0</v>
      </c>
      <c r="Y28" s="207">
        <f>SUMPRODUCT((MONTH('ORDEM GERAL 2022'!$B$5:$B$4998)='ORDEM GERAL 2022'!$AT$6)*('ORDEM GERAL 2022'!$W$5:$W$4998)*('ORDEM GERAL 2022'!$G$5:$G$4998='ORDEM GERAL 2022'!$AQ$5)*('ORDEM GERAL 2022'!$C$5:$C$4998='ORDEM GERAL 2022'!AM30))</f>
        <v>0</v>
      </c>
      <c r="Z28" s="207">
        <f>SUMPRODUCT((MONTH('ORDEM GERAL 2022'!$B$5:$B$4998)='ORDEM GERAL 2022'!$AT$7)*('ORDEM GERAL 2022'!$W$5:$W$4998)*('ORDEM GERAL 2022'!$G$5:$G$4998='ORDEM GERAL 2022'!$AQ$5)*('ORDEM GERAL 2022'!$C$5:$C$4998='ORDEM GERAL 2022'!AM30))</f>
        <v>0</v>
      </c>
      <c r="AA28" s="207">
        <f>SUMPRODUCT((MONTH('ORDEM GERAL 2022'!$B$5:$B$4998)='ORDEM GERAL 2022'!$AT$8)*('ORDEM GERAL 2022'!$W$5:$W$4998)*('ORDEM GERAL 2022'!$G$5:$G$4998='ORDEM GERAL 2022'!$AQ$5)*('ORDEM GERAL 2022'!$C$5:$C$4998='ORDEM GERAL 2022'!AM30))</f>
        <v>0</v>
      </c>
      <c r="AB28" s="207">
        <f>SUMPRODUCT((MONTH('ORDEM GERAL 2022'!$B$5:$B$4998)='ORDEM GERAL 2022'!$AT$9)*('ORDEM GERAL 2022'!$W$5:$W$4998)*('ORDEM GERAL 2022'!$G$5:$G$4998='ORDEM GERAL 2022'!$AQ$5)*('ORDEM GERAL 2022'!$C$5:$C$4998='ORDEM GERAL 2022'!AM30))</f>
        <v>0</v>
      </c>
      <c r="AC28" s="207">
        <f>SUMPRODUCT((MONTH('ORDEM GERAL 2022'!$B$5:$B$4998)='ORDEM GERAL 2022'!$AT$10)*('ORDEM GERAL 2022'!$W$5:$W$4998)*('ORDEM GERAL 2022'!$G$5:$G$4998='ORDEM GERAL 2022'!$AQ$5)*('ORDEM GERAL 2022'!$C$5:$C$4998='ORDEM GERAL 2022'!AM30))</f>
        <v>0</v>
      </c>
      <c r="AD28" s="207">
        <f>SUMPRODUCT((MONTH('ORDEM GERAL 2022'!$B$5:$B$4998)='ORDEM GERAL 2022'!$AT$11)*('ORDEM GERAL 2022'!$W$5:$W$4998)*('ORDEM GERAL 2022'!$G$5:$G$4998='ORDEM GERAL 2022'!$AQ$5)*('ORDEM GERAL 2022'!$C$5:$C$4998='ORDEM GERAL 2022'!AM30))</f>
        <v>0</v>
      </c>
      <c r="AE28" s="204">
        <f>SUMPRODUCT((MONTH('ORDEM GERAL 2022'!$B$5:$B$4998)='ORDEM GERAL 2022'!$AT$12)*('ORDEM GERAL 2022'!$W$5:$W$4998)*('ORDEM GERAL 2022'!$G$5:$G$4998='ORDEM GERAL 2022'!$AQ$5)*('ORDEM GERAL 2022'!$C$5:$C$4998='ORDEM GERAL 2022'!AM30))</f>
        <v>0</v>
      </c>
      <c r="AF28" s="204">
        <f>SUMPRODUCT((MONTH('ORDEM GERAL 2022'!$B$5:$B$4998)='ORDEM GERAL 2022'!$AT$13)*('ORDEM GERAL 2022'!$W$5:$W$4998)*('ORDEM GERAL 2022'!$G$5:$G$4998='ORDEM GERAL 2022'!$AQ$5)*('ORDEM GERAL 2022'!$C$5:$C$4998='ORDEM GERAL 2022'!AM30))</f>
        <v>0</v>
      </c>
      <c r="AG28" s="204">
        <f>SUMPRODUCT((MONTH('ORDEM GERAL 2022'!$B$5:$B$4998)='ORDEM GERAL 2022'!$AT$14)*('ORDEM GERAL 2022'!$W$5:$W$4998)*('ORDEM GERAL 2022'!$G$5:$G$4998='ORDEM GERAL 2022'!$AQ$5)*('ORDEM GERAL 2022'!$C$5:$C$4998='ORDEM GERAL 2022'!AM30))</f>
        <v>0</v>
      </c>
      <c r="AH28" s="204">
        <f>SUMPRODUCT((MONTH('ORDEM GERAL 2022'!$B$5:$B$4998)='ORDEM GERAL 2022'!$AT$15)*('ORDEM GERAL 2022'!$W$5:$W$4998)*('ORDEM GERAL 2022'!$G$5:$G$4998='ORDEM GERAL 2022'!$AQ$5)*('ORDEM GERAL 2022'!$C$5:$C$4998='ORDEM GERAL 2022'!AM30))</f>
        <v>0</v>
      </c>
      <c r="AI28" s="204">
        <f>SUMPRODUCT((MONTH('ORDEM GERAL 2022'!$B$5:$B$4998)='ORDEM GERAL 2022'!$AT$16)*('ORDEM GERAL 2022'!$W$5:$W$4998)*('ORDEM GERAL 2022'!$G$5:$G$4998='ORDEM GERAL 2022'!$AQ$5)*('ORDEM GERAL 2022'!$C$5:$C$4998='ORDEM GERAL 2022'!AM30))</f>
        <v>0</v>
      </c>
      <c r="AJ28" s="204">
        <f>SUM(Table_17[[#This Row],[Coluna1]:[Column13]])</f>
        <v>0</v>
      </c>
      <c r="AK28" s="202"/>
      <c r="AL28" s="66"/>
      <c r="AM28" s="66"/>
      <c r="AN28" s="66"/>
      <c r="AO28" s="69"/>
      <c r="AP28" s="69"/>
      <c r="AQ28" s="68"/>
      <c r="AR28" s="208" t="s">
        <v>152</v>
      </c>
      <c r="AS28" s="207">
        <f>SUMPRODUCT((MONTH('ORDEM GERAL 2022'!$B$5:$B$4998)='ORDEM GERAL 2022'!$AT$5)*('ORDEM GERAL 2022'!$W$5:$W$4998)*('ORDEM GERAL 2022'!$G$5:$G$4998='ORDEM GERAL 2022'!$AQ$6)*('ORDEM GERAL 2022'!$C$5:$C$4998='ORDEM GERAL 2022'!AM30))</f>
        <v>0</v>
      </c>
      <c r="AT28" s="207">
        <f>SUMPRODUCT((MONTH('ORDEM GERAL 2022'!$B$5:$B$4998)='ORDEM GERAL 2022'!$AT$6)*('ORDEM GERAL 2022'!$W$5:$W$4998)*('ORDEM GERAL 2022'!$G$5:$G$4998='ORDEM GERAL 2022'!$AQ$6)*('ORDEM GERAL 2022'!$C$5:$C$4998='ORDEM GERAL 2022'!AM30))</f>
        <v>0</v>
      </c>
      <c r="AU28" s="204">
        <f>SUMPRODUCT((MONTH('ORDEM GERAL 2022'!$B$5:$B$4998)='ORDEM GERAL 2022'!$AT$7)*('ORDEM GERAL 2022'!$W$5:$W$4998)*('ORDEM GERAL 2022'!$G$5:$G$4998='ORDEM GERAL 2022'!$AQ$6)*('ORDEM GERAL 2022'!$C$5:$C$4998='ORDEM GERAL 2022'!AM30))</f>
        <v>0</v>
      </c>
      <c r="AV28" s="207">
        <f>SUMPRODUCT((MONTH('ORDEM GERAL 2022'!$B$5:$B$4998)='ORDEM GERAL 2022'!$AT$8)*('ORDEM GERAL 2022'!$W$5:$W$4998)*('ORDEM GERAL 2022'!$G$5:$G$4998='ORDEM GERAL 2022'!$AQ$6)*('ORDEM GERAL 2022'!$C$5:$C$4998='ORDEM GERAL 2022'!AM30))</f>
        <v>0</v>
      </c>
      <c r="AW28" s="204">
        <f>SUMPRODUCT((MONTH('ORDEM GERAL 2022'!$B$5:$B$4998)='ORDEM GERAL 2022'!$AT$9)*('ORDEM GERAL 2022'!$W$5:$W$4998)*('ORDEM GERAL 2022'!$G$5:$G$4998='ORDEM GERAL 2022'!$AQ$6)*('ORDEM GERAL 2022'!$C$5:$C$4998='ORDEM GERAL 2022'!AM30))</f>
        <v>0</v>
      </c>
      <c r="AX28" s="204">
        <f>SUMPRODUCT((MONTH('ORDEM GERAL 2022'!$B$5:$B$4998)='ORDEM GERAL 2022'!$AT$10)*('ORDEM GERAL 2022'!$W$5:$W$4998)*('ORDEM GERAL 2022'!$G$5:$G$4998='ORDEM GERAL 2022'!$AQ$6)*('ORDEM GERAL 2022'!$C$5:$C$4998='ORDEM GERAL 2022'!AM30))</f>
        <v>0</v>
      </c>
      <c r="AY28" s="204">
        <f>SUMPRODUCT((MONTH('ORDEM GERAL 2022'!$B$5:$B$4998)='ORDEM GERAL 2022'!$AT$11)*('ORDEM GERAL 2022'!$W$5:$W$4998)*('ORDEM GERAL 2022'!$G$5:$G$4998='ORDEM GERAL 2022'!$AQ$6)*('ORDEM GERAL 2022'!$C$5:$C$4998='ORDEM GERAL 2022'!AM30))</f>
        <v>0</v>
      </c>
      <c r="AZ28" s="204">
        <f>SUMPRODUCT((MONTH('ORDEM GERAL 2022'!$B$5:$B$4998)='ORDEM GERAL 2022'!$AT$12)*('ORDEM GERAL 2022'!$W$5:$W$4998)*('ORDEM GERAL 2022'!$G$5:$G$4998='ORDEM GERAL 2022'!$AQ$6)*('ORDEM GERAL 2022'!$C$5:$C$4998='ORDEM GERAL 2022'!AM30))</f>
        <v>0</v>
      </c>
      <c r="BA28" s="204">
        <f>SUMPRODUCT((MONTH('ORDEM GERAL 2022'!$B$5:$B$4998)='ORDEM GERAL 2022'!$AT$13)*('ORDEM GERAL 2022'!$W$5:$W$4998)*('ORDEM GERAL 2022'!$G$5:$G$4998='ORDEM GERAL 2022'!$AQ$6)*('ORDEM GERAL 2022'!$C$5:$C$4998='ORDEM GERAL 2022'!AM30))</f>
        <v>0</v>
      </c>
      <c r="BB28" s="207">
        <f>SUMPRODUCT((MONTH('ORDEM GERAL 2022'!$B$5:$B$4998)='ORDEM GERAL 2022'!$AT$14)*('ORDEM GERAL 2022'!$W$5:$W$4998)*('ORDEM GERAL 2022'!$G$5:$G$4998='ORDEM GERAL 2022'!$AQ$6)*('ORDEM GERAL 2022'!$C$5:$C$4998='ORDEM GERAL 2022'!AM30))</f>
        <v>0</v>
      </c>
      <c r="BC28" s="204">
        <f>SUMPRODUCT((MONTH('ORDEM GERAL 2022'!$B$5:$B$4998)='ORDEM GERAL 2022'!$AT$15)*('ORDEM GERAL 2022'!$W$5:$W$4998)*('ORDEM GERAL 2022'!$G$5:$G$4998='ORDEM GERAL 2022'!$AQ$6)*('ORDEM GERAL 2022'!$C$5:$C$4998='ORDEM GERAL 2022'!AM30))</f>
        <v>0</v>
      </c>
      <c r="BD28" s="204">
        <f>SUMPRODUCT((MONTH('ORDEM GERAL 2022'!$B$5:$B$4998)='ORDEM GERAL 2022'!$AT$16)*('ORDEM GERAL 2022'!$W$5:$W$4998)*('ORDEM GERAL 2022'!$G$5:$G$4998='ORDEM GERAL 2022'!$AQ$6)*('ORDEM GERAL 2022'!$C$5:$C$4998='ORDEM GERAL 2022'!AM30))</f>
        <v>0</v>
      </c>
      <c r="BE28" s="204">
        <f>SUM(Table_17[[#This Row],[Column21]:[Column32]])</f>
        <v>0</v>
      </c>
      <c r="BF28" s="202"/>
      <c r="BG28" s="66"/>
      <c r="BH28" s="66"/>
      <c r="BI28" s="66"/>
      <c r="BJ28" s="68"/>
      <c r="BK28" s="208" t="s">
        <v>144</v>
      </c>
      <c r="BL28" s="204">
        <f>SUMPRODUCT((MONTH('ORDEM GERAL 2022'!$B$5:$B$4998)='ORDEM GERAL 2022'!$AT$5)*('ORDEM GERAL 2022'!$W$5:$W$4998)*('ORDEM GERAL 2022'!$G$5:$G$4998='ORDEM GERAL 2022'!$AQ$8)*('ORDEM GERAL 2022'!$C$5:$C$4998='ORDEM GERAL 2022'!AM30))</f>
        <v>0</v>
      </c>
      <c r="BM28" s="204">
        <f>SUMPRODUCT((MONTH('ORDEM GERAL 2022'!$B$5:$B$4998)='ORDEM GERAL 2022'!$AT$6)*('ORDEM GERAL 2022'!$W$5:$W$4998)*('ORDEM GERAL 2022'!$G$5:$G$4998='ORDEM GERAL 2022'!$AQ$8)*('ORDEM GERAL 2022'!$C$5:$C$4998='ORDEM GERAL 2022'!AM30))</f>
        <v>0</v>
      </c>
      <c r="BN28" s="204">
        <f>SUMPRODUCT((MONTH('ORDEM GERAL 2022'!$B$5:$B$4998)='ORDEM GERAL 2022'!$AT$7)*('ORDEM GERAL 2022'!$W$5:$W$4998)*('ORDEM GERAL 2022'!$G$5:$G$4998='ORDEM GERAL 2022'!$AQ$8)*('ORDEM GERAL 2022'!$C$5:$C$4998='ORDEM GERAL 2022'!AM30))</f>
        <v>0</v>
      </c>
      <c r="BO28" s="204">
        <f>SUMPRODUCT((MONTH('ORDEM GERAL 2022'!$B$5:$B$4998)='ORDEM GERAL 2022'!$AT$8)*('ORDEM GERAL 2022'!$W$5:$W$4998)*('ORDEM GERAL 2022'!$G$5:$G$4998='ORDEM GERAL 2022'!$AQ$8)*('ORDEM GERAL 2022'!$C$5:$C$4998='ORDEM GERAL 2022'!AM30))</f>
        <v>0</v>
      </c>
      <c r="BP28" s="204">
        <f>SUMPRODUCT((MONTH('ORDEM GERAL 2022'!$B$5:$B$4998)='ORDEM GERAL 2022'!$AT$9)*('ORDEM GERAL 2022'!$W$5:$W$4998)*('ORDEM GERAL 2022'!$G$5:$G$4998='ORDEM GERAL 2022'!$AQ$8)*('ORDEM GERAL 2022'!$C$5:$C$4998='ORDEM GERAL 2022'!AM30))</f>
        <v>0</v>
      </c>
      <c r="BQ28" s="204">
        <f>SUMPRODUCT((MONTH('ORDEM GERAL 2022'!$B$5:$B$4998)='ORDEM GERAL 2022'!$AT$10)*('ORDEM GERAL 2022'!$W$5:$W$4998)*('ORDEM GERAL 2022'!$G$5:$G$4998='ORDEM GERAL 2022'!$AQ$8)*('ORDEM GERAL 2022'!$C$5:$C$4998='ORDEM GERAL 2022'!AM30))</f>
        <v>0</v>
      </c>
      <c r="BR28" s="204">
        <f>SUMPRODUCT((MONTH('ORDEM GERAL 2022'!$B$5:$B$4998)='ORDEM GERAL 2022'!$AT$11)*('ORDEM GERAL 2022'!$W$5:$W$4998)*('ORDEM GERAL 2022'!$G$5:$G$4998='ORDEM GERAL 2022'!$AQ$8)*('ORDEM GERAL 2022'!$C$5:$C$4998='ORDEM GERAL 2022'!AM30))</f>
        <v>0</v>
      </c>
      <c r="BS28" s="204">
        <f>SUMPRODUCT((MONTH('ORDEM GERAL 2022'!$B$5:$B$4998)='ORDEM GERAL 2022'!$AT$12)*('ORDEM GERAL 2022'!$W$5:$W$4998)*('ORDEM GERAL 2022'!$G$5:$G$4998='ORDEM GERAL 2022'!$AQ$8)*('ORDEM GERAL 2022'!$C$5:$C$4998='ORDEM GERAL 2022'!AM30))</f>
        <v>0</v>
      </c>
      <c r="BT28" s="204">
        <f>SUMPRODUCT((MONTH('ORDEM GERAL 2022'!$B$5:$B$4998)='ORDEM GERAL 2022'!$AT$13)*('ORDEM GERAL 2022'!$W$5:$W$4998)*('ORDEM GERAL 2022'!$G$5:$G$4998='ORDEM GERAL 2022'!$AQ$8)*('ORDEM GERAL 2022'!$C$5:$C$4998='ORDEM GERAL 2022'!AM30))</f>
        <v>0</v>
      </c>
      <c r="BU28" s="204">
        <f>SUMPRODUCT((MONTH('ORDEM GERAL 2022'!$B$5:$B$4998)='ORDEM GERAL 2022'!$AT$14)*('ORDEM GERAL 2022'!$W$5:$W$4998)*('ORDEM GERAL 2022'!$G$5:$G$4998='ORDEM GERAL 2022'!$AQ$8)*('ORDEM GERAL 2022'!$C$5:$C$4998='ORDEM GERAL 2022'!AM30))</f>
        <v>0</v>
      </c>
      <c r="BV28" s="204">
        <f>SUMPRODUCT((MONTH('ORDEM GERAL 2022'!$B$5:$B$4998)='ORDEM GERAL 2022'!$AT$15)*('ORDEM GERAL 2022'!$W$5:$W$4998)*('ORDEM GERAL 2022'!$G$5:$G$4998='ORDEM GERAL 2022'!$AQ$8)*('ORDEM GERAL 2022'!$C$5:$C$4998='ORDEM GERAL 2022'!AM30))</f>
        <v>0</v>
      </c>
      <c r="BW28" s="204">
        <f>SUMPRODUCT((MONTH('ORDEM GERAL 2022'!$B$5:$B$4998)='ORDEM GERAL 2022'!$AT$16)*('ORDEM GERAL 2022'!$W$5:$W$4998)*('ORDEM GERAL 2022'!$G$5:$G$4998='ORDEM GERAL 2022'!$AQ$8)*('ORDEM GERAL 2022'!$C$5:$C$4998='ORDEM GERAL 2022'!AM30))</f>
        <v>0</v>
      </c>
      <c r="BX28" s="87">
        <f>SUM(Table_17[[#This Row],[Column40]:[Column51]])</f>
        <v>0</v>
      </c>
      <c r="BY28" s="66"/>
      <c r="BZ28" s="66"/>
      <c r="CA28" s="69"/>
      <c r="CB28" s="70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</row>
    <row r="29" spans="1:94" ht="15.75" customHeight="1" thickBot="1">
      <c r="A29" s="71" t="s">
        <v>144</v>
      </c>
      <c r="B29" s="57" t="str">
        <f>IF(SUMPRODUCT((TEXT('ORDEM GERAL 2022'!$B$5:$B$4998,"mmm")=DADOS!B$2)*('ORDEM GERAL 2022'!$C$5:$C$4998=DADOS!$A29)*('ORDEM GERAL 2022'!$A$5:$A$4998&gt;0)*('ORDEM GERAL 2022'!$W$5:$W$4998))=0,"",SUMPRODUCT((TEXT('ORDEM GERAL 2022'!$B$5:$B$4998,"mmm")=DADOS!B$2)*('ORDEM GERAL 2022'!$C$5:$C$4998=DADOS!$A29)*('ORDEM GERAL 2022'!$A$5:$A$4998&gt;0)*('ORDEM GERAL 2022'!$W$5:$W$4998)))</f>
        <v/>
      </c>
      <c r="C29" s="57" t="str">
        <f>IF(SUMPRODUCT((TEXT('ORDEM GERAL 2022'!$B$5:$B$4998,"mmm")=DADOS!C$2)*('ORDEM GERAL 2022'!$C$5:$C$4998=DADOS!$A29)*('ORDEM GERAL 2022'!$A$5:$A$4998&gt;0)*('ORDEM GERAL 2022'!$W$5:$W$4998))=0,"",SUMPRODUCT((TEXT('ORDEM GERAL 2022'!$B$5:$B$4998,"mmm")=DADOS!C$2)*('ORDEM GERAL 2022'!$C$5:$C$4998=DADOS!$A29)*('ORDEM GERAL 2022'!$A$5:$A$4998&gt;0)*('ORDEM GERAL 2022'!$W$5:$W$4998)))</f>
        <v/>
      </c>
      <c r="D29" s="57" t="str">
        <f>IF(SUMPRODUCT((TEXT('ORDEM GERAL 2022'!$B$5:$B$4998,"mmm")=DADOS!D$2)*('ORDEM GERAL 2022'!$C$5:$C$4998=DADOS!$A29)*('ORDEM GERAL 2022'!$A$5:$A$4998&gt;0)*('ORDEM GERAL 2022'!$W$5:$W$4998))=0,"",SUMPRODUCT((TEXT('ORDEM GERAL 2022'!$B$5:$B$4998,"mmm")=DADOS!D$2)*('ORDEM GERAL 2022'!$C$5:$C$4998=DADOS!$A29)*('ORDEM GERAL 2022'!$A$5:$A$4998&gt;0)*('ORDEM GERAL 2022'!$W$5:$W$4998)))</f>
        <v/>
      </c>
      <c r="E29" s="57" t="str">
        <f>IF(SUMPRODUCT((TEXT('ORDEM GERAL 2022'!$B$5:$B$4998,"mmm")=DADOS!E$2)*('ORDEM GERAL 2022'!$C$5:$C$4998=DADOS!$A29)*('ORDEM GERAL 2022'!$A$5:$A$4998&gt;0)*('ORDEM GERAL 2022'!$W$5:$W$4998))=0,"",SUMPRODUCT((TEXT('ORDEM GERAL 2022'!$B$5:$B$4998,"mmm")=DADOS!E$2)*('ORDEM GERAL 2022'!$C$5:$C$4998=DADOS!$A29)*('ORDEM GERAL 2022'!$A$5:$A$4998&gt;0)*('ORDEM GERAL 2022'!$W$5:$W$4998)))</f>
        <v/>
      </c>
      <c r="F29" s="57" t="str">
        <f>IF(SUMPRODUCT((TEXT('ORDEM GERAL 2022'!$B$5:$B$4998,"mmm")=DADOS!F$2)*('ORDEM GERAL 2022'!$C$5:$C$4998=DADOS!$A29)*('ORDEM GERAL 2022'!$A$5:$A$4998&gt;0)*('ORDEM GERAL 2022'!$W$5:$W$4998))=0,"",SUMPRODUCT((TEXT('ORDEM GERAL 2022'!$B$5:$B$4998,"mmm")=DADOS!F$2)*('ORDEM GERAL 2022'!$C$5:$C$4998=DADOS!$A29)*('ORDEM GERAL 2022'!$A$5:$A$4998&gt;0)*('ORDEM GERAL 2022'!$W$5:$W$4998)))</f>
        <v/>
      </c>
      <c r="G29" s="57" t="str">
        <f>IF(SUMPRODUCT((TEXT('ORDEM GERAL 2022'!$B$5:$B$4998,"mmm")=DADOS!G$2)*('ORDEM GERAL 2022'!$C$5:$C$4998=DADOS!$A29)*('ORDEM GERAL 2022'!$A$5:$A$4998&gt;0)*('ORDEM GERAL 2022'!$W$5:$W$4998))=0,"",SUMPRODUCT((TEXT('ORDEM GERAL 2022'!$B$5:$B$4998,"mmm")=DADOS!G$2)*('ORDEM GERAL 2022'!$C$5:$C$4998=DADOS!$A29)*('ORDEM GERAL 2022'!$A$5:$A$4998&gt;0)*('ORDEM GERAL 2022'!$W$5:$W$4998)))</f>
        <v/>
      </c>
      <c r="H29" s="57" t="str">
        <f>IF(SUMPRODUCT((TEXT('ORDEM GERAL 2022'!$B$5:$B$4998,"mmm")=DADOS!H$2)*('ORDEM GERAL 2022'!$C$5:$C$4998=DADOS!$A29)*('ORDEM GERAL 2022'!$A$5:$A$4998&gt;0)*('ORDEM GERAL 2022'!$W$5:$W$4998))=0,"",SUMPRODUCT((TEXT('ORDEM GERAL 2022'!$B$5:$B$4998,"mmm")=DADOS!H$2)*('ORDEM GERAL 2022'!$C$5:$C$4998=DADOS!$A29)*('ORDEM GERAL 2022'!$A$5:$A$4998&gt;0)*('ORDEM GERAL 2022'!$W$5:$W$4998)))</f>
        <v/>
      </c>
      <c r="I29" s="57" t="str">
        <f>IF(SUMPRODUCT((TEXT('ORDEM GERAL 2022'!$B$5:$B$4998,"mmm")=DADOS!I$2)*('ORDEM GERAL 2022'!$C$5:$C$4998=DADOS!$A29)*('ORDEM GERAL 2022'!$A$5:$A$4998&gt;0)*('ORDEM GERAL 2022'!$W$5:$W$4998))=0,"",SUMPRODUCT((TEXT('ORDEM GERAL 2022'!$B$5:$B$4998,"mmm")=DADOS!I$2)*('ORDEM GERAL 2022'!$C$5:$C$4998=DADOS!$A29)*('ORDEM GERAL 2022'!$A$5:$A$4998&gt;0)*('ORDEM GERAL 2022'!$W$5:$W$4998)))</f>
        <v/>
      </c>
      <c r="J29" s="57" t="str">
        <f>IF(SUMPRODUCT((TEXT('ORDEM GERAL 2022'!$B$5:$B$4998,"mmm")=DADOS!J$2)*('ORDEM GERAL 2022'!$C$5:$C$4998=DADOS!$A29)*('ORDEM GERAL 2022'!$A$5:$A$4998&gt;0)*('ORDEM GERAL 2022'!$W$5:$W$4998))=0,"",SUMPRODUCT((TEXT('ORDEM GERAL 2022'!$B$5:$B$4998,"mmm")=DADOS!J$2)*('ORDEM GERAL 2022'!$C$5:$C$4998=DADOS!$A29)*('ORDEM GERAL 2022'!$A$5:$A$4998&gt;0)*('ORDEM GERAL 2022'!$W$5:$W$4998)))</f>
        <v/>
      </c>
      <c r="K29" s="57" t="str">
        <f>IF(SUMPRODUCT((TEXT('ORDEM GERAL 2022'!$B$5:$B$4998,"mmm")=DADOS!K$2)*('ORDEM GERAL 2022'!$C$5:$C$4998=DADOS!$A29)*('ORDEM GERAL 2022'!$A$5:$A$4998&gt;0)*('ORDEM GERAL 2022'!$W$5:$W$4998))=0,"",SUMPRODUCT((TEXT('ORDEM GERAL 2022'!$B$5:$B$4998,"mmm")=DADOS!K$2)*('ORDEM GERAL 2022'!$C$5:$C$4998=DADOS!$A29)*('ORDEM GERAL 2022'!$A$5:$A$4998&gt;0)*('ORDEM GERAL 2022'!$W$5:$W$4998)))</f>
        <v/>
      </c>
      <c r="L29" s="57" t="str">
        <f>IF(SUMPRODUCT((TEXT('ORDEM GERAL 2022'!$B$5:$B$4998,"mmm")=DADOS!L$2)*('ORDEM GERAL 2022'!$C$5:$C$4998=DADOS!$A29)*('ORDEM GERAL 2022'!$A$5:$A$4998&gt;0)*('ORDEM GERAL 2022'!$W$5:$W$4998))=0,"",SUMPRODUCT((TEXT('ORDEM GERAL 2022'!$B$5:$B$4998,"mmm")=DADOS!L$2)*('ORDEM GERAL 2022'!$C$5:$C$4998=DADOS!$A29)*('ORDEM GERAL 2022'!$A$5:$A$4998&gt;0)*('ORDEM GERAL 2022'!$W$5:$W$4998)))</f>
        <v/>
      </c>
      <c r="M29" s="57" t="str">
        <f>IF(SUMPRODUCT((TEXT('ORDEM GERAL 2022'!$B$5:$B$4998,"mmm")=DADOS!M$2)*('ORDEM GERAL 2022'!$C$5:$C$4998=DADOS!$A29)*('ORDEM GERAL 2022'!$A$5:$A$4998&gt;0)*('ORDEM GERAL 2022'!$W$5:$W$4998))=0,"",SUMPRODUCT((TEXT('ORDEM GERAL 2022'!$B$5:$B$4998,"mmm")=DADOS!M$2)*('ORDEM GERAL 2022'!$C$5:$C$4998=DADOS!$A29)*('ORDEM GERAL 2022'!$A$5:$A$4998&gt;0)*('ORDEM GERAL 2022'!$W$5:$W$4998)))</f>
        <v/>
      </c>
      <c r="N29" s="57" t="str">
        <f t="shared" si="0"/>
        <v/>
      </c>
      <c r="O29" s="66" t="str">
        <f>IF(COUNTIFS('ORDEM GERAL 2022'!$C:$C,DADOS!$A29,'ORDEM GERAL 2022'!$AJ:$AJ,"CONSERTO")=0,"",(COUNTIFS('ORDEM GERAL 2022'!$C:$C,DADOS!$A29,'ORDEM GERAL 2022'!$AJ:$AJ,"CONSERTO")))</f>
        <v/>
      </c>
      <c r="P29" s="66" t="str">
        <f>IF(COUNTIFS('ORDEM GERAL 2022'!$C:$C,DADOS!$A29,'ORDEM GERAL 2022'!$AJ:$AJ,"QUEBRA")=0,"",COUNTIFS('ORDEM GERAL 2022'!$C:$C,DADOS!$A29,'ORDEM GERAL 2022'!$AJ:$AJ,"QUEBRA"))</f>
        <v/>
      </c>
      <c r="Q29" s="66" t="str">
        <f>IF(COUNTIFS('ORDEM GERAL 2022'!$C:$C,DADOS!$A29,'ORDEM GERAL 2022'!$AJ:$AJ,"TROCA")=0,"",COUNTIFS('ORDEM GERAL 2022'!$C:$C,DADOS!$A29,'ORDEM GERAL 2022'!$AJ:$AJ,"TROCA"))</f>
        <v/>
      </c>
      <c r="R29" s="66" t="str">
        <f>IF(COUNTIFS('ORDEM GERAL 2022'!$C:$C,DADOS!$A29,'ORDEM GERAL 2022'!A:A,"&gt;0")=0,"",COUNTIFS('ORDEM GERAL 2022'!$C:$C,DADOS!$A29,'ORDEM GERAL 2022'!A:A,"&gt;0"))</f>
        <v/>
      </c>
      <c r="S29" s="194" t="str">
        <f t="shared" si="4"/>
        <v/>
      </c>
      <c r="T29" s="196" t="str">
        <f t="shared" si="5"/>
        <v/>
      </c>
      <c r="U29" s="67" t="str">
        <f t="shared" si="3"/>
        <v/>
      </c>
      <c r="V29" s="10"/>
      <c r="W29" s="209" t="s">
        <v>144</v>
      </c>
      <c r="X29" s="207">
        <f>SUMPRODUCT((MONTH('ORDEM GERAL 2022'!$B$5:$B$4998)='ORDEM GERAL 2022'!$AT$5)*('ORDEM GERAL 2022'!$W$5:$W$4998)*('ORDEM GERAL 2022'!$G$5:$G$4998='ORDEM GERAL 2022'!$AQ$5)*('ORDEM GERAL 2022'!$C$5:$C$4998='ORDEM GERAL 2022'!AM31))</f>
        <v>0</v>
      </c>
      <c r="Y29" s="207">
        <f>SUMPRODUCT((MONTH('ORDEM GERAL 2022'!$B$5:$B$4998)='ORDEM GERAL 2022'!$AT$6)*('ORDEM GERAL 2022'!$W$5:$W$4998)*('ORDEM GERAL 2022'!$G$5:$G$4998='ORDEM GERAL 2022'!$AQ$5)*('ORDEM GERAL 2022'!$C$5:$C$4998='ORDEM GERAL 2022'!AM31))</f>
        <v>0</v>
      </c>
      <c r="Z29" s="207">
        <f>SUMPRODUCT((MONTH('ORDEM GERAL 2022'!$B$5:$B$4998)='ORDEM GERAL 2022'!$AT$7)*('ORDEM GERAL 2022'!$W$5:$W$4998)*('ORDEM GERAL 2022'!$G$5:$G$4998='ORDEM GERAL 2022'!$AQ$5)*('ORDEM GERAL 2022'!$C$5:$C$4998='ORDEM GERAL 2022'!AM31))</f>
        <v>0</v>
      </c>
      <c r="AA29" s="207">
        <f>SUMPRODUCT((MONTH('ORDEM GERAL 2022'!$B$5:$B$4998)='ORDEM GERAL 2022'!$AT$8)*('ORDEM GERAL 2022'!$W$5:$W$4998)*('ORDEM GERAL 2022'!$G$5:$G$4998='ORDEM GERAL 2022'!$AQ$5)*('ORDEM GERAL 2022'!$C$5:$C$4998='ORDEM GERAL 2022'!AM31))</f>
        <v>0</v>
      </c>
      <c r="AB29" s="207">
        <f>SUMPRODUCT((MONTH('ORDEM GERAL 2022'!$B$5:$B$4998)='ORDEM GERAL 2022'!$AT$9)*('ORDEM GERAL 2022'!$W$5:$W$4998)*('ORDEM GERAL 2022'!$G$5:$G$4998='ORDEM GERAL 2022'!$AQ$5)*('ORDEM GERAL 2022'!$C$5:$C$4998='ORDEM GERAL 2022'!AM31))</f>
        <v>0</v>
      </c>
      <c r="AC29" s="207">
        <f>SUMPRODUCT((MONTH('ORDEM GERAL 2022'!$B$5:$B$4998)='ORDEM GERAL 2022'!$AT$10)*('ORDEM GERAL 2022'!$W$5:$W$4998)*('ORDEM GERAL 2022'!$G$5:$G$4998='ORDEM GERAL 2022'!$AQ$5)*('ORDEM GERAL 2022'!$C$5:$C$4998='ORDEM GERAL 2022'!AM31))</f>
        <v>0</v>
      </c>
      <c r="AD29" s="207">
        <f>SUMPRODUCT((MONTH('ORDEM GERAL 2022'!$B$5:$B$4998)='ORDEM GERAL 2022'!$AT$11)*('ORDEM GERAL 2022'!$W$5:$W$4998)*('ORDEM GERAL 2022'!$G$5:$G$4998='ORDEM GERAL 2022'!$AQ$5)*('ORDEM GERAL 2022'!$C$5:$C$4998='ORDEM GERAL 2022'!AM31))</f>
        <v>0</v>
      </c>
      <c r="AE29" s="204">
        <f>SUMPRODUCT((MONTH('ORDEM GERAL 2022'!$B$5:$B$4998)='ORDEM GERAL 2022'!$AT$12)*('ORDEM GERAL 2022'!$W$5:$W$4998)*('ORDEM GERAL 2022'!$G$5:$G$4998='ORDEM GERAL 2022'!$AQ$5)*('ORDEM GERAL 2022'!$C$5:$C$4998='ORDEM GERAL 2022'!AM31))</f>
        <v>0</v>
      </c>
      <c r="AF29" s="204">
        <f>SUMPRODUCT((MONTH('ORDEM GERAL 2022'!$B$5:$B$4998)='ORDEM GERAL 2022'!$AT$13)*('ORDEM GERAL 2022'!$W$5:$W$4998)*('ORDEM GERAL 2022'!$G$5:$G$4998='ORDEM GERAL 2022'!$AQ$5)*('ORDEM GERAL 2022'!$C$5:$C$4998='ORDEM GERAL 2022'!AM31))</f>
        <v>0</v>
      </c>
      <c r="AG29" s="204">
        <f>SUMPRODUCT((MONTH('ORDEM GERAL 2022'!$B$5:$B$4998)='ORDEM GERAL 2022'!$AT$14)*('ORDEM GERAL 2022'!$W$5:$W$4998)*('ORDEM GERAL 2022'!$G$5:$G$4998='ORDEM GERAL 2022'!$AQ$5)*('ORDEM GERAL 2022'!$C$5:$C$4998='ORDEM GERAL 2022'!AM31))</f>
        <v>0</v>
      </c>
      <c r="AH29" s="204">
        <f>SUMPRODUCT((MONTH('ORDEM GERAL 2022'!$B$5:$B$4998)='ORDEM GERAL 2022'!$AT$15)*('ORDEM GERAL 2022'!$W$5:$W$4998)*('ORDEM GERAL 2022'!$G$5:$G$4998='ORDEM GERAL 2022'!$AQ$5)*('ORDEM GERAL 2022'!$C$5:$C$4998='ORDEM GERAL 2022'!AM31))</f>
        <v>0</v>
      </c>
      <c r="AI29" s="204">
        <f>SUMPRODUCT((MONTH('ORDEM GERAL 2022'!$B$5:$B$4998)='ORDEM GERAL 2022'!$AT$16)*('ORDEM GERAL 2022'!$W$5:$W$4998)*('ORDEM GERAL 2022'!$G$5:$G$4998='ORDEM GERAL 2022'!$AQ$5)*('ORDEM GERAL 2022'!$C$5:$C$4998='ORDEM GERAL 2022'!AM31))</f>
        <v>0</v>
      </c>
      <c r="AJ29" s="204">
        <f>SUM(Table_17[[#This Row],[Coluna1]:[Column13]])</f>
        <v>0</v>
      </c>
      <c r="AK29" s="202"/>
      <c r="AL29" s="66"/>
      <c r="AM29" s="66"/>
      <c r="AN29" s="66"/>
      <c r="AO29" s="69"/>
      <c r="AP29" s="69"/>
      <c r="AQ29" s="68"/>
      <c r="AR29" s="209" t="s">
        <v>144</v>
      </c>
      <c r="AS29" s="207">
        <f>SUMPRODUCT((MONTH('ORDEM GERAL 2022'!$B$5:$B$4998)='ORDEM GERAL 2022'!$AT$5)*('ORDEM GERAL 2022'!$W$5:$W$4998)*('ORDEM GERAL 2022'!$G$5:$G$4998='ORDEM GERAL 2022'!$AQ$6)*('ORDEM GERAL 2022'!$C$5:$C$4998='ORDEM GERAL 2022'!AM31))</f>
        <v>0</v>
      </c>
      <c r="AT29" s="207">
        <f>SUMPRODUCT((MONTH('ORDEM GERAL 2022'!$B$5:$B$4998)='ORDEM GERAL 2022'!$AT$6)*('ORDEM GERAL 2022'!$W$5:$W$4998)*('ORDEM GERAL 2022'!$G$5:$G$4998='ORDEM GERAL 2022'!$AQ$6)*('ORDEM GERAL 2022'!$C$5:$C$4998='ORDEM GERAL 2022'!AM31))</f>
        <v>0</v>
      </c>
      <c r="AU29" s="204">
        <f>SUMPRODUCT((MONTH('ORDEM GERAL 2022'!$B$5:$B$4998)='ORDEM GERAL 2022'!$AT$7)*('ORDEM GERAL 2022'!$W$5:$W$4998)*('ORDEM GERAL 2022'!$G$5:$G$4998='ORDEM GERAL 2022'!$AQ$6)*('ORDEM GERAL 2022'!$C$5:$C$4998='ORDEM GERAL 2022'!AM31))</f>
        <v>0</v>
      </c>
      <c r="AV29" s="207">
        <f>SUMPRODUCT((MONTH('ORDEM GERAL 2022'!$B$5:$B$4998)='ORDEM GERAL 2022'!$AT$8)*('ORDEM GERAL 2022'!$W$5:$W$4998)*('ORDEM GERAL 2022'!$G$5:$G$4998='ORDEM GERAL 2022'!$AQ$6)*('ORDEM GERAL 2022'!$C$5:$C$4998='ORDEM GERAL 2022'!AM31))</f>
        <v>0</v>
      </c>
      <c r="AW29" s="204">
        <f>SUMPRODUCT((MONTH('ORDEM GERAL 2022'!$B$5:$B$4998)='ORDEM GERAL 2022'!$AT$9)*('ORDEM GERAL 2022'!$W$5:$W$4998)*('ORDEM GERAL 2022'!$G$5:$G$4998='ORDEM GERAL 2022'!$AQ$6)*('ORDEM GERAL 2022'!$C$5:$C$4998='ORDEM GERAL 2022'!AM31))</f>
        <v>0</v>
      </c>
      <c r="AX29" s="204">
        <f>SUMPRODUCT((MONTH('ORDEM GERAL 2022'!$B$5:$B$4998)='ORDEM GERAL 2022'!$AT$10)*('ORDEM GERAL 2022'!$W$5:$W$4998)*('ORDEM GERAL 2022'!$G$5:$G$4998='ORDEM GERAL 2022'!$AQ$6)*('ORDEM GERAL 2022'!$C$5:$C$4998='ORDEM GERAL 2022'!AM31))</f>
        <v>0</v>
      </c>
      <c r="AY29" s="204">
        <f>SUMPRODUCT((MONTH('ORDEM GERAL 2022'!$B$5:$B$4998)='ORDEM GERAL 2022'!$AT$11)*('ORDEM GERAL 2022'!$W$5:$W$4998)*('ORDEM GERAL 2022'!$G$5:$G$4998='ORDEM GERAL 2022'!$AQ$6)*('ORDEM GERAL 2022'!$C$5:$C$4998='ORDEM GERAL 2022'!AM31))</f>
        <v>0</v>
      </c>
      <c r="AZ29" s="204">
        <f>SUMPRODUCT((MONTH('ORDEM GERAL 2022'!$B$5:$B$4998)='ORDEM GERAL 2022'!$AT$12)*('ORDEM GERAL 2022'!$W$5:$W$4998)*('ORDEM GERAL 2022'!$G$5:$G$4998='ORDEM GERAL 2022'!$AQ$6)*('ORDEM GERAL 2022'!$C$5:$C$4998='ORDEM GERAL 2022'!AM31))</f>
        <v>0</v>
      </c>
      <c r="BA29" s="204">
        <f>SUMPRODUCT((MONTH('ORDEM GERAL 2022'!$B$5:$B$4998)='ORDEM GERAL 2022'!$AT$13)*('ORDEM GERAL 2022'!$W$5:$W$4998)*('ORDEM GERAL 2022'!$G$5:$G$4998='ORDEM GERAL 2022'!$AQ$6)*('ORDEM GERAL 2022'!$C$5:$C$4998='ORDEM GERAL 2022'!AM31))</f>
        <v>0</v>
      </c>
      <c r="BB29" s="207">
        <f>SUMPRODUCT((MONTH('ORDEM GERAL 2022'!$B$5:$B$4998)='ORDEM GERAL 2022'!$AT$14)*('ORDEM GERAL 2022'!$W$5:$W$4998)*('ORDEM GERAL 2022'!$G$5:$G$4998='ORDEM GERAL 2022'!$AQ$6)*('ORDEM GERAL 2022'!$C$5:$C$4998='ORDEM GERAL 2022'!AM31))</f>
        <v>0</v>
      </c>
      <c r="BC29" s="204">
        <f>SUMPRODUCT((MONTH('ORDEM GERAL 2022'!$B$5:$B$4998)='ORDEM GERAL 2022'!$AT$15)*('ORDEM GERAL 2022'!$W$5:$W$4998)*('ORDEM GERAL 2022'!$G$5:$G$4998='ORDEM GERAL 2022'!$AQ$6)*('ORDEM GERAL 2022'!$C$5:$C$4998='ORDEM GERAL 2022'!AM31))</f>
        <v>0</v>
      </c>
      <c r="BD29" s="204">
        <f>SUMPRODUCT((MONTH('ORDEM GERAL 2022'!$B$5:$B$4998)='ORDEM GERAL 2022'!$AT$16)*('ORDEM GERAL 2022'!$W$5:$W$4998)*('ORDEM GERAL 2022'!$G$5:$G$4998='ORDEM GERAL 2022'!$AQ$6)*('ORDEM GERAL 2022'!$C$5:$C$4998='ORDEM GERAL 2022'!AM31))</f>
        <v>0</v>
      </c>
      <c r="BE29" s="204">
        <f>SUM(Table_17[[#This Row],[Column21]:[Column32]])</f>
        <v>0</v>
      </c>
      <c r="BF29" s="202"/>
      <c r="BG29" s="66"/>
      <c r="BH29" s="66"/>
      <c r="BI29" s="66"/>
      <c r="BJ29" s="68"/>
      <c r="BK29" s="209" t="s">
        <v>145</v>
      </c>
      <c r="BL29" s="204">
        <f>SUMPRODUCT((MONTH('ORDEM GERAL 2022'!$B$5:$B$4998)='ORDEM GERAL 2022'!$AT$5)*('ORDEM GERAL 2022'!$W$5:$W$4998)*('ORDEM GERAL 2022'!$G$5:$G$4998='ORDEM GERAL 2022'!$AQ$8)*('ORDEM GERAL 2022'!$C$5:$C$4998='ORDEM GERAL 2022'!AM31))</f>
        <v>0</v>
      </c>
      <c r="BM29" s="204">
        <f>SUMPRODUCT((MONTH('ORDEM GERAL 2022'!$B$5:$B$4998)='ORDEM GERAL 2022'!$AT$6)*('ORDEM GERAL 2022'!$W$5:$W$4998)*('ORDEM GERAL 2022'!$G$5:$G$4998='ORDEM GERAL 2022'!$AQ$8)*('ORDEM GERAL 2022'!$C$5:$C$4998='ORDEM GERAL 2022'!AM31))</f>
        <v>0</v>
      </c>
      <c r="BN29" s="204">
        <f>SUMPRODUCT((MONTH('ORDEM GERAL 2022'!$B$5:$B$4998)='ORDEM GERAL 2022'!$AT$7)*('ORDEM GERAL 2022'!$W$5:$W$4998)*('ORDEM GERAL 2022'!$G$5:$G$4998='ORDEM GERAL 2022'!$AQ$8)*('ORDEM GERAL 2022'!$C$5:$C$4998='ORDEM GERAL 2022'!AM31))</f>
        <v>0</v>
      </c>
      <c r="BO29" s="204">
        <f>SUMPRODUCT((MONTH('ORDEM GERAL 2022'!$B$5:$B$4998)='ORDEM GERAL 2022'!$AT$8)*('ORDEM GERAL 2022'!$W$5:$W$4998)*('ORDEM GERAL 2022'!$G$5:$G$4998='ORDEM GERAL 2022'!$AQ$8)*('ORDEM GERAL 2022'!$C$5:$C$4998='ORDEM GERAL 2022'!AM31))</f>
        <v>0</v>
      </c>
      <c r="BP29" s="204">
        <f>SUMPRODUCT((MONTH('ORDEM GERAL 2022'!$B$5:$B$4998)='ORDEM GERAL 2022'!$AT$9)*('ORDEM GERAL 2022'!$W$5:$W$4998)*('ORDEM GERAL 2022'!$G$5:$G$4998='ORDEM GERAL 2022'!$AQ$8)*('ORDEM GERAL 2022'!$C$5:$C$4998='ORDEM GERAL 2022'!AM31))</f>
        <v>0</v>
      </c>
      <c r="BQ29" s="204">
        <f>SUMPRODUCT((MONTH('ORDEM GERAL 2022'!$B$5:$B$4998)='ORDEM GERAL 2022'!$AT$10)*('ORDEM GERAL 2022'!$W$5:$W$4998)*('ORDEM GERAL 2022'!$G$5:$G$4998='ORDEM GERAL 2022'!$AQ$8)*('ORDEM GERAL 2022'!$C$5:$C$4998='ORDEM GERAL 2022'!AM31))</f>
        <v>0</v>
      </c>
      <c r="BR29" s="204">
        <f>SUMPRODUCT((MONTH('ORDEM GERAL 2022'!$B$5:$B$4998)='ORDEM GERAL 2022'!$AT$11)*('ORDEM GERAL 2022'!$W$5:$W$4998)*('ORDEM GERAL 2022'!$G$5:$G$4998='ORDEM GERAL 2022'!$AQ$8)*('ORDEM GERAL 2022'!$C$5:$C$4998='ORDEM GERAL 2022'!AM31))</f>
        <v>0</v>
      </c>
      <c r="BS29" s="204">
        <f>SUMPRODUCT((MONTH('ORDEM GERAL 2022'!$B$5:$B$4998)='ORDEM GERAL 2022'!$AT$12)*('ORDEM GERAL 2022'!$W$5:$W$4998)*('ORDEM GERAL 2022'!$G$5:$G$4998='ORDEM GERAL 2022'!$AQ$8)*('ORDEM GERAL 2022'!$C$5:$C$4998='ORDEM GERAL 2022'!AM31))</f>
        <v>0</v>
      </c>
      <c r="BT29" s="204">
        <f>SUMPRODUCT((MONTH('ORDEM GERAL 2022'!$B$5:$B$4998)='ORDEM GERAL 2022'!$AT$13)*('ORDEM GERAL 2022'!$W$5:$W$4998)*('ORDEM GERAL 2022'!$G$5:$G$4998='ORDEM GERAL 2022'!$AQ$8)*('ORDEM GERAL 2022'!$C$5:$C$4998='ORDEM GERAL 2022'!AM31))</f>
        <v>0</v>
      </c>
      <c r="BU29" s="204">
        <f>SUMPRODUCT((MONTH('ORDEM GERAL 2022'!$B$5:$B$4998)='ORDEM GERAL 2022'!$AT$14)*('ORDEM GERAL 2022'!$W$5:$W$4998)*('ORDEM GERAL 2022'!$G$5:$G$4998='ORDEM GERAL 2022'!$AQ$8)*('ORDEM GERAL 2022'!$C$5:$C$4998='ORDEM GERAL 2022'!AM31))</f>
        <v>0</v>
      </c>
      <c r="BV29" s="204">
        <f>SUMPRODUCT((MONTH('ORDEM GERAL 2022'!$B$5:$B$4998)='ORDEM GERAL 2022'!$AT$15)*('ORDEM GERAL 2022'!$W$5:$W$4998)*('ORDEM GERAL 2022'!$G$5:$G$4998='ORDEM GERAL 2022'!$AQ$8)*('ORDEM GERAL 2022'!$C$5:$C$4998='ORDEM GERAL 2022'!AM31))</f>
        <v>0</v>
      </c>
      <c r="BW29" s="204">
        <f>SUMPRODUCT((MONTH('ORDEM GERAL 2022'!$B$5:$B$4998)='ORDEM GERAL 2022'!$AT$16)*('ORDEM GERAL 2022'!$W$5:$W$4998)*('ORDEM GERAL 2022'!$G$5:$G$4998='ORDEM GERAL 2022'!$AQ$8)*('ORDEM GERAL 2022'!$C$5:$C$4998='ORDEM GERAL 2022'!AM31))</f>
        <v>0</v>
      </c>
      <c r="BX29" s="87">
        <f>SUM(Table_17[[#This Row],[Column40]:[Column51]])</f>
        <v>0</v>
      </c>
      <c r="BY29" s="66"/>
      <c r="BZ29" s="66"/>
      <c r="CA29" s="69"/>
      <c r="CB29" s="70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</row>
    <row r="30" spans="1:94" ht="15.75" customHeight="1" thickBot="1">
      <c r="A30" s="56" t="s">
        <v>145</v>
      </c>
      <c r="B30" s="57" t="str">
        <f>IF(SUMPRODUCT((TEXT('ORDEM GERAL 2022'!$B$5:$B$4998,"mmm")=DADOS!B$2)*('ORDEM GERAL 2022'!$C$5:$C$4998=DADOS!$A30)*('ORDEM GERAL 2022'!$A$5:$A$4998&gt;0)*('ORDEM GERAL 2022'!$W$5:$W$4998))=0,"",SUMPRODUCT((TEXT('ORDEM GERAL 2022'!$B$5:$B$4998,"mmm")=DADOS!B$2)*('ORDEM GERAL 2022'!$C$5:$C$4998=DADOS!$A30)*('ORDEM GERAL 2022'!$A$5:$A$4998&gt;0)*('ORDEM GERAL 2022'!$W$5:$W$4998)))</f>
        <v/>
      </c>
      <c r="C30" s="57" t="str">
        <f>IF(SUMPRODUCT((TEXT('ORDEM GERAL 2022'!$B$5:$B$4998,"mmm")=DADOS!C$2)*('ORDEM GERAL 2022'!$C$5:$C$4998=DADOS!$A30)*('ORDEM GERAL 2022'!$A$5:$A$4998&gt;0)*('ORDEM GERAL 2022'!$W$5:$W$4998))=0,"",SUMPRODUCT((TEXT('ORDEM GERAL 2022'!$B$5:$B$4998,"mmm")=DADOS!C$2)*('ORDEM GERAL 2022'!$C$5:$C$4998=DADOS!$A30)*('ORDEM GERAL 2022'!$A$5:$A$4998&gt;0)*('ORDEM GERAL 2022'!$W$5:$W$4998)))</f>
        <v/>
      </c>
      <c r="D30" s="57" t="str">
        <f>IF(SUMPRODUCT((TEXT('ORDEM GERAL 2022'!$B$5:$B$4998,"mmm")=DADOS!D$2)*('ORDEM GERAL 2022'!$C$5:$C$4998=DADOS!$A30)*('ORDEM GERAL 2022'!$A$5:$A$4998&gt;0)*('ORDEM GERAL 2022'!$W$5:$W$4998))=0,"",SUMPRODUCT((TEXT('ORDEM GERAL 2022'!$B$5:$B$4998,"mmm")=DADOS!D$2)*('ORDEM GERAL 2022'!$C$5:$C$4998=DADOS!$A30)*('ORDEM GERAL 2022'!$A$5:$A$4998&gt;0)*('ORDEM GERAL 2022'!$W$5:$W$4998)))</f>
        <v/>
      </c>
      <c r="E30" s="57" t="str">
        <f>IF(SUMPRODUCT((TEXT('ORDEM GERAL 2022'!$B$5:$B$4998,"mmm")=DADOS!E$2)*('ORDEM GERAL 2022'!$C$5:$C$4998=DADOS!$A30)*('ORDEM GERAL 2022'!$A$5:$A$4998&gt;0)*('ORDEM GERAL 2022'!$W$5:$W$4998))=0,"",SUMPRODUCT((TEXT('ORDEM GERAL 2022'!$B$5:$B$4998,"mmm")=DADOS!E$2)*('ORDEM GERAL 2022'!$C$5:$C$4998=DADOS!$A30)*('ORDEM GERAL 2022'!$A$5:$A$4998&gt;0)*('ORDEM GERAL 2022'!$W$5:$W$4998)))</f>
        <v/>
      </c>
      <c r="F30" s="57" t="str">
        <f>IF(SUMPRODUCT((TEXT('ORDEM GERAL 2022'!$B$5:$B$4998,"mmm")=DADOS!F$2)*('ORDEM GERAL 2022'!$C$5:$C$4998=DADOS!$A30)*('ORDEM GERAL 2022'!$A$5:$A$4998&gt;0)*('ORDEM GERAL 2022'!$W$5:$W$4998))=0,"",SUMPRODUCT((TEXT('ORDEM GERAL 2022'!$B$5:$B$4998,"mmm")=DADOS!F$2)*('ORDEM GERAL 2022'!$C$5:$C$4998=DADOS!$A30)*('ORDEM GERAL 2022'!$A$5:$A$4998&gt;0)*('ORDEM GERAL 2022'!$W$5:$W$4998)))</f>
        <v/>
      </c>
      <c r="G30" s="57" t="str">
        <f>IF(SUMPRODUCT((TEXT('ORDEM GERAL 2022'!$B$5:$B$4998,"mmm")=DADOS!G$2)*('ORDEM GERAL 2022'!$C$5:$C$4998=DADOS!$A30)*('ORDEM GERAL 2022'!$A$5:$A$4998&gt;0)*('ORDEM GERAL 2022'!$W$5:$W$4998))=0,"",SUMPRODUCT((TEXT('ORDEM GERAL 2022'!$B$5:$B$4998,"mmm")=DADOS!G$2)*('ORDEM GERAL 2022'!$C$5:$C$4998=DADOS!$A30)*('ORDEM GERAL 2022'!$A$5:$A$4998&gt;0)*('ORDEM GERAL 2022'!$W$5:$W$4998)))</f>
        <v/>
      </c>
      <c r="H30" s="57" t="str">
        <f>IF(SUMPRODUCT((TEXT('ORDEM GERAL 2022'!$B$5:$B$4998,"mmm")=DADOS!H$2)*('ORDEM GERAL 2022'!$C$5:$C$4998=DADOS!$A30)*('ORDEM GERAL 2022'!$A$5:$A$4998&gt;0)*('ORDEM GERAL 2022'!$W$5:$W$4998))=0,"",SUMPRODUCT((TEXT('ORDEM GERAL 2022'!$B$5:$B$4998,"mmm")=DADOS!H$2)*('ORDEM GERAL 2022'!$C$5:$C$4998=DADOS!$A30)*('ORDEM GERAL 2022'!$A$5:$A$4998&gt;0)*('ORDEM GERAL 2022'!$W$5:$W$4998)))</f>
        <v/>
      </c>
      <c r="I30" s="57" t="str">
        <f>IF(SUMPRODUCT((TEXT('ORDEM GERAL 2022'!$B$5:$B$4998,"mmm")=DADOS!I$2)*('ORDEM GERAL 2022'!$C$5:$C$4998=DADOS!$A30)*('ORDEM GERAL 2022'!$A$5:$A$4998&gt;0)*('ORDEM GERAL 2022'!$W$5:$W$4998))=0,"",SUMPRODUCT((TEXT('ORDEM GERAL 2022'!$B$5:$B$4998,"mmm")=DADOS!I$2)*('ORDEM GERAL 2022'!$C$5:$C$4998=DADOS!$A30)*('ORDEM GERAL 2022'!$A$5:$A$4998&gt;0)*('ORDEM GERAL 2022'!$W$5:$W$4998)))</f>
        <v/>
      </c>
      <c r="J30" s="57" t="str">
        <f>IF(SUMPRODUCT((TEXT('ORDEM GERAL 2022'!$B$5:$B$4998,"mmm")=DADOS!J$2)*('ORDEM GERAL 2022'!$C$5:$C$4998=DADOS!$A30)*('ORDEM GERAL 2022'!$A$5:$A$4998&gt;0)*('ORDEM GERAL 2022'!$W$5:$W$4998))=0,"",SUMPRODUCT((TEXT('ORDEM GERAL 2022'!$B$5:$B$4998,"mmm")=DADOS!J$2)*('ORDEM GERAL 2022'!$C$5:$C$4998=DADOS!$A30)*('ORDEM GERAL 2022'!$A$5:$A$4998&gt;0)*('ORDEM GERAL 2022'!$W$5:$W$4998)))</f>
        <v/>
      </c>
      <c r="K30" s="57" t="str">
        <f>IF(SUMPRODUCT((TEXT('ORDEM GERAL 2022'!$B$5:$B$4998,"mmm")=DADOS!K$2)*('ORDEM GERAL 2022'!$C$5:$C$4998=DADOS!$A30)*('ORDEM GERAL 2022'!$A$5:$A$4998&gt;0)*('ORDEM GERAL 2022'!$W$5:$W$4998))=0,"",SUMPRODUCT((TEXT('ORDEM GERAL 2022'!$B$5:$B$4998,"mmm")=DADOS!K$2)*('ORDEM GERAL 2022'!$C$5:$C$4998=DADOS!$A30)*('ORDEM GERAL 2022'!$A$5:$A$4998&gt;0)*('ORDEM GERAL 2022'!$W$5:$W$4998)))</f>
        <v/>
      </c>
      <c r="L30" s="57" t="str">
        <f>IF(SUMPRODUCT((TEXT('ORDEM GERAL 2022'!$B$5:$B$4998,"mmm")=DADOS!L$2)*('ORDEM GERAL 2022'!$C$5:$C$4998=DADOS!$A30)*('ORDEM GERAL 2022'!$A$5:$A$4998&gt;0)*('ORDEM GERAL 2022'!$W$5:$W$4998))=0,"",SUMPRODUCT((TEXT('ORDEM GERAL 2022'!$B$5:$B$4998,"mmm")=DADOS!L$2)*('ORDEM GERAL 2022'!$C$5:$C$4998=DADOS!$A30)*('ORDEM GERAL 2022'!$A$5:$A$4998&gt;0)*('ORDEM GERAL 2022'!$W$5:$W$4998)))</f>
        <v/>
      </c>
      <c r="M30" s="57" t="str">
        <f>IF(SUMPRODUCT((TEXT('ORDEM GERAL 2022'!$B$5:$B$4998,"mmm")=DADOS!M$2)*('ORDEM GERAL 2022'!$C$5:$C$4998=DADOS!$A30)*('ORDEM GERAL 2022'!$A$5:$A$4998&gt;0)*('ORDEM GERAL 2022'!$W$5:$W$4998))=0,"",SUMPRODUCT((TEXT('ORDEM GERAL 2022'!$B$5:$B$4998,"mmm")=DADOS!M$2)*('ORDEM GERAL 2022'!$C$5:$C$4998=DADOS!$A30)*('ORDEM GERAL 2022'!$A$5:$A$4998&gt;0)*('ORDEM GERAL 2022'!$W$5:$W$4998)))</f>
        <v/>
      </c>
      <c r="N30" s="57" t="str">
        <f t="shared" si="0"/>
        <v/>
      </c>
      <c r="O30" s="66" t="str">
        <f>IF(COUNTIFS('ORDEM GERAL 2022'!$C:$C,DADOS!$A30,'ORDEM GERAL 2022'!$AJ:$AJ,"CONSERTO")=0,"",(COUNTIFS('ORDEM GERAL 2022'!$C:$C,DADOS!$A30,'ORDEM GERAL 2022'!$AJ:$AJ,"CONSERTO")))</f>
        <v/>
      </c>
      <c r="P30" s="66" t="str">
        <f>IF(COUNTIFS('ORDEM GERAL 2022'!$C:$C,DADOS!$A30,'ORDEM GERAL 2022'!$AJ:$AJ,"QUEBRA")=0,"",COUNTIFS('ORDEM GERAL 2022'!$C:$C,DADOS!$A30,'ORDEM GERAL 2022'!$AJ:$AJ,"QUEBRA"))</f>
        <v/>
      </c>
      <c r="Q30" s="66" t="str">
        <f>IF(COUNTIFS('ORDEM GERAL 2022'!$C:$C,DADOS!$A30,'ORDEM GERAL 2022'!$AJ:$AJ,"TROCA")=0,"",COUNTIFS('ORDEM GERAL 2022'!$C:$C,DADOS!$A30,'ORDEM GERAL 2022'!$AJ:$AJ,"TROCA"))</f>
        <v/>
      </c>
      <c r="R30" s="66" t="str">
        <f>IF(COUNTIFS('ORDEM GERAL 2022'!$C:$C,DADOS!$A30,'ORDEM GERAL 2022'!A:A,"&gt;0")=0,"",COUNTIFS('ORDEM GERAL 2022'!$C:$C,DADOS!$A30,'ORDEM GERAL 2022'!A:A,"&gt;0"))</f>
        <v/>
      </c>
      <c r="S30" s="194" t="str">
        <f t="shared" si="4"/>
        <v/>
      </c>
      <c r="T30" s="196" t="str">
        <f t="shared" si="5"/>
        <v/>
      </c>
      <c r="U30" s="67" t="str">
        <f t="shared" si="3"/>
        <v/>
      </c>
      <c r="V30" s="10"/>
      <c r="W30" s="208" t="s">
        <v>145</v>
      </c>
      <c r="X30" s="207">
        <f>SUMPRODUCT((MONTH('ORDEM GERAL 2022'!$B$5:$B$4998)='ORDEM GERAL 2022'!$AT$5)*('ORDEM GERAL 2022'!$W$5:$W$4998)*('ORDEM GERAL 2022'!$G$5:$G$4998='ORDEM GERAL 2022'!$AQ$5)*('ORDEM GERAL 2022'!$C$5:$C$4998='ORDEM GERAL 2022'!AM32))</f>
        <v>0</v>
      </c>
      <c r="Y30" s="207">
        <f>SUMPRODUCT((MONTH('ORDEM GERAL 2022'!$B$5:$B$4998)='ORDEM GERAL 2022'!$AT$6)*('ORDEM GERAL 2022'!$W$5:$W$4998)*('ORDEM GERAL 2022'!$G$5:$G$4998='ORDEM GERAL 2022'!$AQ$5)*('ORDEM GERAL 2022'!$C$5:$C$4998='ORDEM GERAL 2022'!AM32))</f>
        <v>0</v>
      </c>
      <c r="Z30" s="207">
        <f>SUMPRODUCT((MONTH('ORDEM GERAL 2022'!$B$5:$B$4998)='ORDEM GERAL 2022'!$AT$7)*('ORDEM GERAL 2022'!$W$5:$W$4998)*('ORDEM GERAL 2022'!$G$5:$G$4998='ORDEM GERAL 2022'!$AQ$5)*('ORDEM GERAL 2022'!$C$5:$C$4998='ORDEM GERAL 2022'!AM32))</f>
        <v>0</v>
      </c>
      <c r="AA30" s="207">
        <f>SUMPRODUCT((MONTH('ORDEM GERAL 2022'!$B$5:$B$4998)='ORDEM GERAL 2022'!$AT$8)*('ORDEM GERAL 2022'!$W$5:$W$4998)*('ORDEM GERAL 2022'!$G$5:$G$4998='ORDEM GERAL 2022'!$AQ$5)*('ORDEM GERAL 2022'!$C$5:$C$4998='ORDEM GERAL 2022'!AM32))</f>
        <v>0</v>
      </c>
      <c r="AB30" s="207">
        <f>SUMPRODUCT((MONTH('ORDEM GERAL 2022'!$B$5:$B$4998)='ORDEM GERAL 2022'!$AT$9)*('ORDEM GERAL 2022'!$W$5:$W$4998)*('ORDEM GERAL 2022'!$G$5:$G$4998='ORDEM GERAL 2022'!$AQ$5)*('ORDEM GERAL 2022'!$C$5:$C$4998='ORDEM GERAL 2022'!AM32))</f>
        <v>0</v>
      </c>
      <c r="AC30" s="207">
        <f>SUMPRODUCT((MONTH('ORDEM GERAL 2022'!$B$5:$B$4998)='ORDEM GERAL 2022'!$AT$10)*('ORDEM GERAL 2022'!$W$5:$W$4998)*('ORDEM GERAL 2022'!$G$5:$G$4998='ORDEM GERAL 2022'!$AQ$5)*('ORDEM GERAL 2022'!$C$5:$C$4998='ORDEM GERAL 2022'!AM32))</f>
        <v>0</v>
      </c>
      <c r="AD30" s="207">
        <f>SUMPRODUCT((MONTH('ORDEM GERAL 2022'!$B$5:$B$4998)='ORDEM GERAL 2022'!$AT$11)*('ORDEM GERAL 2022'!$W$5:$W$4998)*('ORDEM GERAL 2022'!$G$5:$G$4998='ORDEM GERAL 2022'!$AQ$5)*('ORDEM GERAL 2022'!$C$5:$C$4998='ORDEM GERAL 2022'!AM32))</f>
        <v>0</v>
      </c>
      <c r="AE30" s="204">
        <f>SUMPRODUCT((MONTH('ORDEM GERAL 2022'!$B$5:$B$4998)='ORDEM GERAL 2022'!$AT$12)*('ORDEM GERAL 2022'!$W$5:$W$4998)*('ORDEM GERAL 2022'!$G$5:$G$4998='ORDEM GERAL 2022'!$AQ$5)*('ORDEM GERAL 2022'!$C$5:$C$4998='ORDEM GERAL 2022'!AM32))</f>
        <v>0</v>
      </c>
      <c r="AF30" s="204">
        <f>SUMPRODUCT((MONTH('ORDEM GERAL 2022'!$B$5:$B$4998)='ORDEM GERAL 2022'!$AT$13)*('ORDEM GERAL 2022'!$W$5:$W$4998)*('ORDEM GERAL 2022'!$G$5:$G$4998='ORDEM GERAL 2022'!$AQ$5)*('ORDEM GERAL 2022'!$C$5:$C$4998='ORDEM GERAL 2022'!AM32))</f>
        <v>0</v>
      </c>
      <c r="AG30" s="204">
        <f>SUMPRODUCT((MONTH('ORDEM GERAL 2022'!$B$5:$B$4998)='ORDEM GERAL 2022'!$AT$14)*('ORDEM GERAL 2022'!$W$5:$W$4998)*('ORDEM GERAL 2022'!$G$5:$G$4998='ORDEM GERAL 2022'!$AQ$5)*('ORDEM GERAL 2022'!$C$5:$C$4998='ORDEM GERAL 2022'!AM32))</f>
        <v>0</v>
      </c>
      <c r="AH30" s="204">
        <f>SUMPRODUCT((MONTH('ORDEM GERAL 2022'!$B$5:$B$4998)='ORDEM GERAL 2022'!$AT$15)*('ORDEM GERAL 2022'!$W$5:$W$4998)*('ORDEM GERAL 2022'!$G$5:$G$4998='ORDEM GERAL 2022'!$AQ$5)*('ORDEM GERAL 2022'!$C$5:$C$4998='ORDEM GERAL 2022'!AM32))</f>
        <v>0</v>
      </c>
      <c r="AI30" s="204">
        <f>SUMPRODUCT((MONTH('ORDEM GERAL 2022'!$B$5:$B$4998)='ORDEM GERAL 2022'!$AT$16)*('ORDEM GERAL 2022'!$W$5:$W$4998)*('ORDEM GERAL 2022'!$G$5:$G$4998='ORDEM GERAL 2022'!$AQ$5)*('ORDEM GERAL 2022'!$C$5:$C$4998='ORDEM GERAL 2022'!AM32))</f>
        <v>0</v>
      </c>
      <c r="AJ30" s="204">
        <f>SUM(Table_17[[#This Row],[Coluna1]:[Column13]])</f>
        <v>0</v>
      </c>
      <c r="AK30" s="202"/>
      <c r="AL30" s="66"/>
      <c r="AM30" s="66"/>
      <c r="AN30" s="66"/>
      <c r="AO30" s="69"/>
      <c r="AP30" s="69"/>
      <c r="AQ30" s="68"/>
      <c r="AR30" s="208" t="s">
        <v>145</v>
      </c>
      <c r="AS30" s="207">
        <f>SUMPRODUCT((MONTH('ORDEM GERAL 2022'!$B$5:$B$4998)='ORDEM GERAL 2022'!$AT$5)*('ORDEM GERAL 2022'!$W$5:$W$4998)*('ORDEM GERAL 2022'!$G$5:$G$4998='ORDEM GERAL 2022'!$AQ$6)*('ORDEM GERAL 2022'!$C$5:$C$4998='ORDEM GERAL 2022'!AM32))</f>
        <v>0</v>
      </c>
      <c r="AT30" s="207">
        <f>SUMPRODUCT((MONTH('ORDEM GERAL 2022'!$B$5:$B$4998)='ORDEM GERAL 2022'!$AT$6)*('ORDEM GERAL 2022'!$W$5:$W$4998)*('ORDEM GERAL 2022'!$G$5:$G$4998='ORDEM GERAL 2022'!$AQ$6)*('ORDEM GERAL 2022'!$C$5:$C$4998='ORDEM GERAL 2022'!AM32))</f>
        <v>0</v>
      </c>
      <c r="AU30" s="204">
        <f>SUMPRODUCT((MONTH('ORDEM GERAL 2022'!$B$5:$B$4998)='ORDEM GERAL 2022'!$AT$7)*('ORDEM GERAL 2022'!$W$5:$W$4998)*('ORDEM GERAL 2022'!$G$5:$G$4998='ORDEM GERAL 2022'!$AQ$6)*('ORDEM GERAL 2022'!$C$5:$C$4998='ORDEM GERAL 2022'!AM32))</f>
        <v>0</v>
      </c>
      <c r="AV30" s="207">
        <f>SUMPRODUCT((MONTH('ORDEM GERAL 2022'!$B$5:$B$4998)='ORDEM GERAL 2022'!$AT$8)*('ORDEM GERAL 2022'!$W$5:$W$4998)*('ORDEM GERAL 2022'!$G$5:$G$4998='ORDEM GERAL 2022'!$AQ$6)*('ORDEM GERAL 2022'!$C$5:$C$4998='ORDEM GERAL 2022'!AM32))</f>
        <v>0</v>
      </c>
      <c r="AW30" s="204">
        <f>SUMPRODUCT((MONTH('ORDEM GERAL 2022'!$B$5:$B$4998)='ORDEM GERAL 2022'!$AT$9)*('ORDEM GERAL 2022'!$W$5:$W$4998)*('ORDEM GERAL 2022'!$G$5:$G$4998='ORDEM GERAL 2022'!$AQ$6)*('ORDEM GERAL 2022'!$C$5:$C$4998='ORDEM GERAL 2022'!AM32))</f>
        <v>0</v>
      </c>
      <c r="AX30" s="204">
        <f>SUMPRODUCT((MONTH('ORDEM GERAL 2022'!$B$5:$B$4998)='ORDEM GERAL 2022'!$AT$10)*('ORDEM GERAL 2022'!$W$5:$W$4998)*('ORDEM GERAL 2022'!$G$5:$G$4998='ORDEM GERAL 2022'!$AQ$6)*('ORDEM GERAL 2022'!$C$5:$C$4998='ORDEM GERAL 2022'!AM32))</f>
        <v>0</v>
      </c>
      <c r="AY30" s="204">
        <f>SUMPRODUCT((MONTH('ORDEM GERAL 2022'!$B$5:$B$4998)='ORDEM GERAL 2022'!$AT$11)*('ORDEM GERAL 2022'!$W$5:$W$4998)*('ORDEM GERAL 2022'!$G$5:$G$4998='ORDEM GERAL 2022'!$AQ$6)*('ORDEM GERAL 2022'!$C$5:$C$4998='ORDEM GERAL 2022'!AM32))</f>
        <v>0</v>
      </c>
      <c r="AZ30" s="204">
        <f>SUMPRODUCT((MONTH('ORDEM GERAL 2022'!$B$5:$B$4998)='ORDEM GERAL 2022'!$AT$12)*('ORDEM GERAL 2022'!$W$5:$W$4998)*('ORDEM GERAL 2022'!$G$5:$G$4998='ORDEM GERAL 2022'!$AQ$6)*('ORDEM GERAL 2022'!$C$5:$C$4998='ORDEM GERAL 2022'!AM32))</f>
        <v>0</v>
      </c>
      <c r="BA30" s="204">
        <f>SUMPRODUCT((MONTH('ORDEM GERAL 2022'!$B$5:$B$4998)='ORDEM GERAL 2022'!$AT$13)*('ORDEM GERAL 2022'!$W$5:$W$4998)*('ORDEM GERAL 2022'!$G$5:$G$4998='ORDEM GERAL 2022'!$AQ$6)*('ORDEM GERAL 2022'!$C$5:$C$4998='ORDEM GERAL 2022'!AM32))</f>
        <v>0</v>
      </c>
      <c r="BB30" s="207">
        <f>SUMPRODUCT((MONTH('ORDEM GERAL 2022'!$B$5:$B$4998)='ORDEM GERAL 2022'!$AT$14)*('ORDEM GERAL 2022'!$W$5:$W$4998)*('ORDEM GERAL 2022'!$G$5:$G$4998='ORDEM GERAL 2022'!$AQ$6)*('ORDEM GERAL 2022'!$C$5:$C$4998='ORDEM GERAL 2022'!AM32))</f>
        <v>0</v>
      </c>
      <c r="BC30" s="204">
        <f>SUMPRODUCT((MONTH('ORDEM GERAL 2022'!$B$5:$B$4998)='ORDEM GERAL 2022'!$AT$15)*('ORDEM GERAL 2022'!$W$5:$W$4998)*('ORDEM GERAL 2022'!$G$5:$G$4998='ORDEM GERAL 2022'!$AQ$6)*('ORDEM GERAL 2022'!$C$5:$C$4998='ORDEM GERAL 2022'!AM32))</f>
        <v>0</v>
      </c>
      <c r="BD30" s="204">
        <f>SUMPRODUCT((MONTH('ORDEM GERAL 2022'!$B$5:$B$4998)='ORDEM GERAL 2022'!$AT$16)*('ORDEM GERAL 2022'!$W$5:$W$4998)*('ORDEM GERAL 2022'!$G$5:$G$4998='ORDEM GERAL 2022'!$AQ$6)*('ORDEM GERAL 2022'!$C$5:$C$4998='ORDEM GERAL 2022'!AM32))</f>
        <v>0</v>
      </c>
      <c r="BE30" s="204">
        <f>SUM(Table_17[[#This Row],[Column21]:[Column32]])</f>
        <v>0</v>
      </c>
      <c r="BF30" s="202"/>
      <c r="BG30" s="66"/>
      <c r="BH30" s="66"/>
      <c r="BI30" s="66"/>
      <c r="BJ30" s="68"/>
      <c r="BK30" s="208" t="s">
        <v>146</v>
      </c>
      <c r="BL30" s="204">
        <f>SUMPRODUCT((MONTH('ORDEM GERAL 2022'!$B$5:$B$4998)='ORDEM GERAL 2022'!$AT$5)*('ORDEM GERAL 2022'!$W$5:$W$4998)*('ORDEM GERAL 2022'!$G$5:$G$4998='ORDEM GERAL 2022'!$AQ$8)*('ORDEM GERAL 2022'!$C$5:$C$4998='ORDEM GERAL 2022'!AM32))</f>
        <v>0</v>
      </c>
      <c r="BM30" s="204">
        <f>SUMPRODUCT((MONTH('ORDEM GERAL 2022'!$B$5:$B$4998)='ORDEM GERAL 2022'!$AT$6)*('ORDEM GERAL 2022'!$W$5:$W$4998)*('ORDEM GERAL 2022'!$G$5:$G$4998='ORDEM GERAL 2022'!$AQ$8)*('ORDEM GERAL 2022'!$C$5:$C$4998='ORDEM GERAL 2022'!AM32))</f>
        <v>0</v>
      </c>
      <c r="BN30" s="204">
        <f>SUMPRODUCT((MONTH('ORDEM GERAL 2022'!$B$5:$B$4998)='ORDEM GERAL 2022'!$AT$7)*('ORDEM GERAL 2022'!$W$5:$W$4998)*('ORDEM GERAL 2022'!$G$5:$G$4998='ORDEM GERAL 2022'!$AQ$8)*('ORDEM GERAL 2022'!$C$5:$C$4998='ORDEM GERAL 2022'!AM32))</f>
        <v>0</v>
      </c>
      <c r="BO30" s="204">
        <f>SUMPRODUCT((MONTH('ORDEM GERAL 2022'!$B$5:$B$4998)='ORDEM GERAL 2022'!$AT$8)*('ORDEM GERAL 2022'!$W$5:$W$4998)*('ORDEM GERAL 2022'!$G$5:$G$4998='ORDEM GERAL 2022'!$AQ$8)*('ORDEM GERAL 2022'!$C$5:$C$4998='ORDEM GERAL 2022'!AM32))</f>
        <v>0</v>
      </c>
      <c r="BP30" s="204">
        <f>SUMPRODUCT((MONTH('ORDEM GERAL 2022'!$B$5:$B$4998)='ORDEM GERAL 2022'!$AT$9)*('ORDEM GERAL 2022'!$W$5:$W$4998)*('ORDEM GERAL 2022'!$G$5:$G$4998='ORDEM GERAL 2022'!$AQ$8)*('ORDEM GERAL 2022'!$C$5:$C$4998='ORDEM GERAL 2022'!AM32))</f>
        <v>0</v>
      </c>
      <c r="BQ30" s="204">
        <f>SUMPRODUCT((MONTH('ORDEM GERAL 2022'!$B$5:$B$4998)='ORDEM GERAL 2022'!$AT$10)*('ORDEM GERAL 2022'!$W$5:$W$4998)*('ORDEM GERAL 2022'!$G$5:$G$4998='ORDEM GERAL 2022'!$AQ$8)*('ORDEM GERAL 2022'!$C$5:$C$4998='ORDEM GERAL 2022'!AM32))</f>
        <v>0</v>
      </c>
      <c r="BR30" s="204">
        <f>SUMPRODUCT((MONTH('ORDEM GERAL 2022'!$B$5:$B$4998)='ORDEM GERAL 2022'!$AT$11)*('ORDEM GERAL 2022'!$W$5:$W$4998)*('ORDEM GERAL 2022'!$G$5:$G$4998='ORDEM GERAL 2022'!$AQ$8)*('ORDEM GERAL 2022'!$C$5:$C$4998='ORDEM GERAL 2022'!AM32))</f>
        <v>0</v>
      </c>
      <c r="BS30" s="204">
        <f>SUMPRODUCT((MONTH('ORDEM GERAL 2022'!$B$5:$B$4998)='ORDEM GERAL 2022'!$AT$12)*('ORDEM GERAL 2022'!$W$5:$W$4998)*('ORDEM GERAL 2022'!$G$5:$G$4998='ORDEM GERAL 2022'!$AQ$8)*('ORDEM GERAL 2022'!$C$5:$C$4998='ORDEM GERAL 2022'!AM32))</f>
        <v>0</v>
      </c>
      <c r="BT30" s="204">
        <f>SUMPRODUCT((MONTH('ORDEM GERAL 2022'!$B$5:$B$4998)='ORDEM GERAL 2022'!$AT$13)*('ORDEM GERAL 2022'!$W$5:$W$4998)*('ORDEM GERAL 2022'!$G$5:$G$4998='ORDEM GERAL 2022'!$AQ$8)*('ORDEM GERAL 2022'!$C$5:$C$4998='ORDEM GERAL 2022'!AM32))</f>
        <v>0</v>
      </c>
      <c r="BU30" s="204">
        <f>SUMPRODUCT((MONTH('ORDEM GERAL 2022'!$B$5:$B$4998)='ORDEM GERAL 2022'!$AT$14)*('ORDEM GERAL 2022'!$W$5:$W$4998)*('ORDEM GERAL 2022'!$G$5:$G$4998='ORDEM GERAL 2022'!$AQ$8)*('ORDEM GERAL 2022'!$C$5:$C$4998='ORDEM GERAL 2022'!AM32))</f>
        <v>0</v>
      </c>
      <c r="BV30" s="204">
        <f>SUMPRODUCT((MONTH('ORDEM GERAL 2022'!$B$5:$B$4998)='ORDEM GERAL 2022'!$AT$15)*('ORDEM GERAL 2022'!$W$5:$W$4998)*('ORDEM GERAL 2022'!$G$5:$G$4998='ORDEM GERAL 2022'!$AQ$8)*('ORDEM GERAL 2022'!$C$5:$C$4998='ORDEM GERAL 2022'!AM32))</f>
        <v>0</v>
      </c>
      <c r="BW30" s="204">
        <f>SUMPRODUCT((MONTH('ORDEM GERAL 2022'!$B$5:$B$4998)='ORDEM GERAL 2022'!$AT$16)*('ORDEM GERAL 2022'!$W$5:$W$4998)*('ORDEM GERAL 2022'!$G$5:$G$4998='ORDEM GERAL 2022'!$AQ$8)*('ORDEM GERAL 2022'!$C$5:$C$4998='ORDEM GERAL 2022'!AM32))</f>
        <v>0</v>
      </c>
      <c r="BX30" s="87">
        <f>SUM(Table_17[[#This Row],[Column40]:[Column51]])</f>
        <v>0</v>
      </c>
      <c r="BY30" s="66"/>
      <c r="BZ30" s="66"/>
      <c r="CA30" s="69"/>
      <c r="CB30" s="70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</row>
    <row r="31" spans="1:94" ht="15.75" customHeight="1" thickBot="1">
      <c r="A31" s="71" t="s">
        <v>146</v>
      </c>
      <c r="B31" s="57" t="str">
        <f>IF(SUMPRODUCT((TEXT('ORDEM GERAL 2022'!$B$5:$B$4998,"mmm")=DADOS!B$2)*('ORDEM GERAL 2022'!$C$5:$C$4998=DADOS!$A31)*('ORDEM GERAL 2022'!$A$5:$A$4998&gt;0)*('ORDEM GERAL 2022'!$W$5:$W$4998))=0,"",SUMPRODUCT((TEXT('ORDEM GERAL 2022'!$B$5:$B$4998,"mmm")=DADOS!B$2)*('ORDEM GERAL 2022'!$C$5:$C$4998=DADOS!$A31)*('ORDEM GERAL 2022'!$A$5:$A$4998&gt;0)*('ORDEM GERAL 2022'!$W$5:$W$4998)))</f>
        <v/>
      </c>
      <c r="C31" s="57" t="str">
        <f>IF(SUMPRODUCT((TEXT('ORDEM GERAL 2022'!$B$5:$B$4998,"mmm")=DADOS!C$2)*('ORDEM GERAL 2022'!$C$5:$C$4998=DADOS!$A31)*('ORDEM GERAL 2022'!$A$5:$A$4998&gt;0)*('ORDEM GERAL 2022'!$W$5:$W$4998))=0,"",SUMPRODUCT((TEXT('ORDEM GERAL 2022'!$B$5:$B$4998,"mmm")=DADOS!C$2)*('ORDEM GERAL 2022'!$C$5:$C$4998=DADOS!$A31)*('ORDEM GERAL 2022'!$A$5:$A$4998&gt;0)*('ORDEM GERAL 2022'!$W$5:$W$4998)))</f>
        <v/>
      </c>
      <c r="D31" s="57" t="str">
        <f>IF(SUMPRODUCT((TEXT('ORDEM GERAL 2022'!$B$5:$B$4998,"mmm")=DADOS!D$2)*('ORDEM GERAL 2022'!$C$5:$C$4998=DADOS!$A31)*('ORDEM GERAL 2022'!$A$5:$A$4998&gt;0)*('ORDEM GERAL 2022'!$W$5:$W$4998))=0,"",SUMPRODUCT((TEXT('ORDEM GERAL 2022'!$B$5:$B$4998,"mmm")=DADOS!D$2)*('ORDEM GERAL 2022'!$C$5:$C$4998=DADOS!$A31)*('ORDEM GERAL 2022'!$A$5:$A$4998&gt;0)*('ORDEM GERAL 2022'!$W$5:$W$4998)))</f>
        <v/>
      </c>
      <c r="E31" s="57" t="str">
        <f>IF(SUMPRODUCT((TEXT('ORDEM GERAL 2022'!$B$5:$B$4998,"mmm")=DADOS!E$2)*('ORDEM GERAL 2022'!$C$5:$C$4998=DADOS!$A31)*('ORDEM GERAL 2022'!$A$5:$A$4998&gt;0)*('ORDEM GERAL 2022'!$W$5:$W$4998))=0,"",SUMPRODUCT((TEXT('ORDEM GERAL 2022'!$B$5:$B$4998,"mmm")=DADOS!E$2)*('ORDEM GERAL 2022'!$C$5:$C$4998=DADOS!$A31)*('ORDEM GERAL 2022'!$A$5:$A$4998&gt;0)*('ORDEM GERAL 2022'!$W$5:$W$4998)))</f>
        <v/>
      </c>
      <c r="F31" s="57" t="str">
        <f>IF(SUMPRODUCT((TEXT('ORDEM GERAL 2022'!$B$5:$B$4998,"mmm")=DADOS!F$2)*('ORDEM GERAL 2022'!$C$5:$C$4998=DADOS!$A31)*('ORDEM GERAL 2022'!$A$5:$A$4998&gt;0)*('ORDEM GERAL 2022'!$W$5:$W$4998))=0,"",SUMPRODUCT((TEXT('ORDEM GERAL 2022'!$B$5:$B$4998,"mmm")=DADOS!F$2)*('ORDEM GERAL 2022'!$C$5:$C$4998=DADOS!$A31)*('ORDEM GERAL 2022'!$A$5:$A$4998&gt;0)*('ORDEM GERAL 2022'!$W$5:$W$4998)))</f>
        <v/>
      </c>
      <c r="G31" s="57" t="str">
        <f>IF(SUMPRODUCT((TEXT('ORDEM GERAL 2022'!$B$5:$B$4998,"mmm")=DADOS!G$2)*('ORDEM GERAL 2022'!$C$5:$C$4998=DADOS!$A31)*('ORDEM GERAL 2022'!$A$5:$A$4998&gt;0)*('ORDEM GERAL 2022'!$W$5:$W$4998))=0,"",SUMPRODUCT((TEXT('ORDEM GERAL 2022'!$B$5:$B$4998,"mmm")=DADOS!G$2)*('ORDEM GERAL 2022'!$C$5:$C$4998=DADOS!$A31)*('ORDEM GERAL 2022'!$A$5:$A$4998&gt;0)*('ORDEM GERAL 2022'!$W$5:$W$4998)))</f>
        <v/>
      </c>
      <c r="H31" s="57" t="str">
        <f>IF(SUMPRODUCT((TEXT('ORDEM GERAL 2022'!$B$5:$B$4998,"mmm")=DADOS!H$2)*('ORDEM GERAL 2022'!$C$5:$C$4998=DADOS!$A31)*('ORDEM GERAL 2022'!$A$5:$A$4998&gt;0)*('ORDEM GERAL 2022'!$W$5:$W$4998))=0,"",SUMPRODUCT((TEXT('ORDEM GERAL 2022'!$B$5:$B$4998,"mmm")=DADOS!H$2)*('ORDEM GERAL 2022'!$C$5:$C$4998=DADOS!$A31)*('ORDEM GERAL 2022'!$A$5:$A$4998&gt;0)*('ORDEM GERAL 2022'!$W$5:$W$4998)))</f>
        <v/>
      </c>
      <c r="I31" s="57" t="str">
        <f>IF(SUMPRODUCT((TEXT('ORDEM GERAL 2022'!$B$5:$B$4998,"mmm")=DADOS!I$2)*('ORDEM GERAL 2022'!$C$5:$C$4998=DADOS!$A31)*('ORDEM GERAL 2022'!$A$5:$A$4998&gt;0)*('ORDEM GERAL 2022'!$W$5:$W$4998))=0,"",SUMPRODUCT((TEXT('ORDEM GERAL 2022'!$B$5:$B$4998,"mmm")=DADOS!I$2)*('ORDEM GERAL 2022'!$C$5:$C$4998=DADOS!$A31)*('ORDEM GERAL 2022'!$A$5:$A$4998&gt;0)*('ORDEM GERAL 2022'!$W$5:$W$4998)))</f>
        <v/>
      </c>
      <c r="J31" s="57" t="str">
        <f>IF(SUMPRODUCT((TEXT('ORDEM GERAL 2022'!$B$5:$B$4998,"mmm")=DADOS!J$2)*('ORDEM GERAL 2022'!$C$5:$C$4998=DADOS!$A31)*('ORDEM GERAL 2022'!$A$5:$A$4998&gt;0)*('ORDEM GERAL 2022'!$W$5:$W$4998))=0,"",SUMPRODUCT((TEXT('ORDEM GERAL 2022'!$B$5:$B$4998,"mmm")=DADOS!J$2)*('ORDEM GERAL 2022'!$C$5:$C$4998=DADOS!$A31)*('ORDEM GERAL 2022'!$A$5:$A$4998&gt;0)*('ORDEM GERAL 2022'!$W$5:$W$4998)))</f>
        <v/>
      </c>
      <c r="K31" s="57" t="str">
        <f>IF(SUMPRODUCT((TEXT('ORDEM GERAL 2022'!$B$5:$B$4998,"mmm")=DADOS!K$2)*('ORDEM GERAL 2022'!$C$5:$C$4998=DADOS!$A31)*('ORDEM GERAL 2022'!$A$5:$A$4998&gt;0)*('ORDEM GERAL 2022'!$W$5:$W$4998))=0,"",SUMPRODUCT((TEXT('ORDEM GERAL 2022'!$B$5:$B$4998,"mmm")=DADOS!K$2)*('ORDEM GERAL 2022'!$C$5:$C$4998=DADOS!$A31)*('ORDEM GERAL 2022'!$A$5:$A$4998&gt;0)*('ORDEM GERAL 2022'!$W$5:$W$4998)))</f>
        <v/>
      </c>
      <c r="L31" s="57" t="str">
        <f>IF(SUMPRODUCT((TEXT('ORDEM GERAL 2022'!$B$5:$B$4998,"mmm")=DADOS!L$2)*('ORDEM GERAL 2022'!$C$5:$C$4998=DADOS!$A31)*('ORDEM GERAL 2022'!$A$5:$A$4998&gt;0)*('ORDEM GERAL 2022'!$W$5:$W$4998))=0,"",SUMPRODUCT((TEXT('ORDEM GERAL 2022'!$B$5:$B$4998,"mmm")=DADOS!L$2)*('ORDEM GERAL 2022'!$C$5:$C$4998=DADOS!$A31)*('ORDEM GERAL 2022'!$A$5:$A$4998&gt;0)*('ORDEM GERAL 2022'!$W$5:$W$4998)))</f>
        <v/>
      </c>
      <c r="M31" s="57" t="str">
        <f>IF(SUMPRODUCT((TEXT('ORDEM GERAL 2022'!$B$5:$B$4998,"mmm")=DADOS!M$2)*('ORDEM GERAL 2022'!$C$5:$C$4998=DADOS!$A31)*('ORDEM GERAL 2022'!$A$5:$A$4998&gt;0)*('ORDEM GERAL 2022'!$W$5:$W$4998))=0,"",SUMPRODUCT((TEXT('ORDEM GERAL 2022'!$B$5:$B$4998,"mmm")=DADOS!M$2)*('ORDEM GERAL 2022'!$C$5:$C$4998=DADOS!$A31)*('ORDEM GERAL 2022'!$A$5:$A$4998&gt;0)*('ORDEM GERAL 2022'!$W$5:$W$4998)))</f>
        <v/>
      </c>
      <c r="N31" s="57" t="str">
        <f t="shared" si="0"/>
        <v/>
      </c>
      <c r="O31" s="66" t="str">
        <f>IF(COUNTIFS('ORDEM GERAL 2022'!$C:$C,DADOS!$A31,'ORDEM GERAL 2022'!$AJ:$AJ,"CONSERTO")=0,"",(COUNTIFS('ORDEM GERAL 2022'!$C:$C,DADOS!$A31,'ORDEM GERAL 2022'!$AJ:$AJ,"CONSERTO")))</f>
        <v/>
      </c>
      <c r="P31" s="66" t="str">
        <f>IF(COUNTIFS('ORDEM GERAL 2022'!$C:$C,DADOS!$A31,'ORDEM GERAL 2022'!$AJ:$AJ,"QUEBRA")=0,"",COUNTIFS('ORDEM GERAL 2022'!$C:$C,DADOS!$A31,'ORDEM GERAL 2022'!$AJ:$AJ,"QUEBRA"))</f>
        <v/>
      </c>
      <c r="Q31" s="66" t="str">
        <f>IF(COUNTIFS('ORDEM GERAL 2022'!$C:$C,DADOS!$A31,'ORDEM GERAL 2022'!$AJ:$AJ,"TROCA")=0,"",COUNTIFS('ORDEM GERAL 2022'!$C:$C,DADOS!$A31,'ORDEM GERAL 2022'!$AJ:$AJ,"TROCA"))</f>
        <v/>
      </c>
      <c r="R31" s="66" t="str">
        <f>IF(COUNTIFS('ORDEM GERAL 2022'!$C:$C,DADOS!$A31,'ORDEM GERAL 2022'!A:A,"&gt;0")=0,"",COUNTIFS('ORDEM GERAL 2022'!$C:$C,DADOS!$A31,'ORDEM GERAL 2022'!A:A,"&gt;0"))</f>
        <v/>
      </c>
      <c r="S31" s="194" t="str">
        <f t="shared" si="4"/>
        <v/>
      </c>
      <c r="T31" s="196" t="str">
        <f t="shared" si="5"/>
        <v/>
      </c>
      <c r="U31" s="67" t="str">
        <f t="shared" si="3"/>
        <v/>
      </c>
      <c r="V31" s="10"/>
      <c r="W31" s="209" t="s">
        <v>146</v>
      </c>
      <c r="X31" s="207">
        <f>SUMPRODUCT((MONTH('ORDEM GERAL 2022'!$B$5:$B$4998)='ORDEM GERAL 2022'!$AT$5)*('ORDEM GERAL 2022'!$W$5:$W$4998)*('ORDEM GERAL 2022'!$G$5:$G$4998='ORDEM GERAL 2022'!$AQ$5)*('ORDEM GERAL 2022'!$C$5:$C$4998='ORDEM GERAL 2022'!AM33))</f>
        <v>0</v>
      </c>
      <c r="Y31" s="207">
        <f>SUMPRODUCT((MONTH('ORDEM GERAL 2022'!$B$5:$B$4998)='ORDEM GERAL 2022'!$AT$6)*('ORDEM GERAL 2022'!$W$5:$W$4998)*('ORDEM GERAL 2022'!$G$5:$G$4998='ORDEM GERAL 2022'!$AQ$5)*('ORDEM GERAL 2022'!$C$5:$C$4998='ORDEM GERAL 2022'!AM33))</f>
        <v>0</v>
      </c>
      <c r="Z31" s="207">
        <f>SUMPRODUCT((MONTH('ORDEM GERAL 2022'!$B$5:$B$4998)='ORDEM GERAL 2022'!$AT$7)*('ORDEM GERAL 2022'!$W$5:$W$4998)*('ORDEM GERAL 2022'!$G$5:$G$4998='ORDEM GERAL 2022'!$AQ$5)*('ORDEM GERAL 2022'!$C$5:$C$4998='ORDEM GERAL 2022'!AM33))</f>
        <v>0</v>
      </c>
      <c r="AA31" s="207">
        <f>SUMPRODUCT((MONTH('ORDEM GERAL 2022'!$B$5:$B$4998)='ORDEM GERAL 2022'!$AT$8)*('ORDEM GERAL 2022'!$W$5:$W$4998)*('ORDEM GERAL 2022'!$G$5:$G$4998='ORDEM GERAL 2022'!$AQ$5)*('ORDEM GERAL 2022'!$C$5:$C$4998='ORDEM GERAL 2022'!AM33))</f>
        <v>0</v>
      </c>
      <c r="AB31" s="207">
        <f>SUMPRODUCT((MONTH('ORDEM GERAL 2022'!$B$5:$B$4998)='ORDEM GERAL 2022'!$AT$9)*('ORDEM GERAL 2022'!$W$5:$W$4998)*('ORDEM GERAL 2022'!$G$5:$G$4998='ORDEM GERAL 2022'!$AQ$5)*('ORDEM GERAL 2022'!$C$5:$C$4998='ORDEM GERAL 2022'!AM33))</f>
        <v>0</v>
      </c>
      <c r="AC31" s="207">
        <f>SUMPRODUCT((MONTH('ORDEM GERAL 2022'!$B$5:$B$4998)='ORDEM GERAL 2022'!$AT$10)*('ORDEM GERAL 2022'!$W$5:$W$4998)*('ORDEM GERAL 2022'!$G$5:$G$4998='ORDEM GERAL 2022'!$AQ$5)*('ORDEM GERAL 2022'!$C$5:$C$4998='ORDEM GERAL 2022'!AM33))</f>
        <v>0</v>
      </c>
      <c r="AD31" s="207">
        <f>SUMPRODUCT((MONTH('ORDEM GERAL 2022'!$B$5:$B$4998)='ORDEM GERAL 2022'!$AT$11)*('ORDEM GERAL 2022'!$W$5:$W$4998)*('ORDEM GERAL 2022'!$G$5:$G$4998='ORDEM GERAL 2022'!$AQ$5)*('ORDEM GERAL 2022'!$C$5:$C$4998='ORDEM GERAL 2022'!AM33))</f>
        <v>0</v>
      </c>
      <c r="AE31" s="204">
        <f>SUMPRODUCT((MONTH('ORDEM GERAL 2022'!$B$5:$B$4998)='ORDEM GERAL 2022'!$AT$12)*('ORDEM GERAL 2022'!$W$5:$W$4998)*('ORDEM GERAL 2022'!$G$5:$G$4998='ORDEM GERAL 2022'!$AQ$5)*('ORDEM GERAL 2022'!$C$5:$C$4998='ORDEM GERAL 2022'!AM33))</f>
        <v>0</v>
      </c>
      <c r="AF31" s="204">
        <f>SUMPRODUCT((MONTH('ORDEM GERAL 2022'!$B$5:$B$4998)='ORDEM GERAL 2022'!$AT$13)*('ORDEM GERAL 2022'!$W$5:$W$4998)*('ORDEM GERAL 2022'!$G$5:$G$4998='ORDEM GERAL 2022'!$AQ$5)*('ORDEM GERAL 2022'!$C$5:$C$4998='ORDEM GERAL 2022'!AM33))</f>
        <v>0</v>
      </c>
      <c r="AG31" s="204">
        <f>SUMPRODUCT((MONTH('ORDEM GERAL 2022'!$B$5:$B$4998)='ORDEM GERAL 2022'!$AT$14)*('ORDEM GERAL 2022'!$W$5:$W$4998)*('ORDEM GERAL 2022'!$G$5:$G$4998='ORDEM GERAL 2022'!$AQ$5)*('ORDEM GERAL 2022'!$C$5:$C$4998='ORDEM GERAL 2022'!AM33))</f>
        <v>0</v>
      </c>
      <c r="AH31" s="204">
        <f>SUMPRODUCT((MONTH('ORDEM GERAL 2022'!$B$5:$B$4998)='ORDEM GERAL 2022'!$AT$15)*('ORDEM GERAL 2022'!$W$5:$W$4998)*('ORDEM GERAL 2022'!$G$5:$G$4998='ORDEM GERAL 2022'!$AQ$5)*('ORDEM GERAL 2022'!$C$5:$C$4998='ORDEM GERAL 2022'!AM33))</f>
        <v>0</v>
      </c>
      <c r="AI31" s="204">
        <f>SUMPRODUCT((MONTH('ORDEM GERAL 2022'!$B$5:$B$4998)='ORDEM GERAL 2022'!$AT$16)*('ORDEM GERAL 2022'!$W$5:$W$4998)*('ORDEM GERAL 2022'!$G$5:$G$4998='ORDEM GERAL 2022'!$AQ$5)*('ORDEM GERAL 2022'!$C$5:$C$4998='ORDEM GERAL 2022'!AM33))</f>
        <v>0</v>
      </c>
      <c r="AJ31" s="204">
        <f>SUM(Table_17[[#This Row],[Coluna1]:[Column13]])</f>
        <v>0</v>
      </c>
      <c r="AK31" s="202"/>
      <c r="AL31" s="66"/>
      <c r="AM31" s="66"/>
      <c r="AN31" s="66"/>
      <c r="AO31" s="69"/>
      <c r="AP31" s="69"/>
      <c r="AQ31" s="68"/>
      <c r="AR31" s="209" t="s">
        <v>146</v>
      </c>
      <c r="AS31" s="207">
        <f>SUMPRODUCT((MONTH('ORDEM GERAL 2022'!$B$5:$B$4998)='ORDEM GERAL 2022'!$AT$5)*('ORDEM GERAL 2022'!$W$5:$W$4998)*('ORDEM GERAL 2022'!$G$5:$G$4998='ORDEM GERAL 2022'!$AQ$6)*('ORDEM GERAL 2022'!$C$5:$C$4998='ORDEM GERAL 2022'!AM33))</f>
        <v>0</v>
      </c>
      <c r="AT31" s="207">
        <f>SUMPRODUCT((MONTH('ORDEM GERAL 2022'!$B$5:$B$4998)='ORDEM GERAL 2022'!$AT$6)*('ORDEM GERAL 2022'!$W$5:$W$4998)*('ORDEM GERAL 2022'!$G$5:$G$4998='ORDEM GERAL 2022'!$AQ$6)*('ORDEM GERAL 2022'!$C$5:$C$4998='ORDEM GERAL 2022'!AM33))</f>
        <v>0</v>
      </c>
      <c r="AU31" s="204">
        <f>SUMPRODUCT((MONTH('ORDEM GERAL 2022'!$B$5:$B$4998)='ORDEM GERAL 2022'!$AT$7)*('ORDEM GERAL 2022'!$W$5:$W$4998)*('ORDEM GERAL 2022'!$G$5:$G$4998='ORDEM GERAL 2022'!$AQ$6)*('ORDEM GERAL 2022'!$C$5:$C$4998='ORDEM GERAL 2022'!AM33))</f>
        <v>0</v>
      </c>
      <c r="AV31" s="207">
        <f>SUMPRODUCT((MONTH('ORDEM GERAL 2022'!$B$5:$B$4998)='ORDEM GERAL 2022'!$AT$8)*('ORDEM GERAL 2022'!$W$5:$W$4998)*('ORDEM GERAL 2022'!$G$5:$G$4998='ORDEM GERAL 2022'!$AQ$6)*('ORDEM GERAL 2022'!$C$5:$C$4998='ORDEM GERAL 2022'!AM33))</f>
        <v>0</v>
      </c>
      <c r="AW31" s="204">
        <f>SUMPRODUCT((MONTH('ORDEM GERAL 2022'!$B$5:$B$4998)='ORDEM GERAL 2022'!$AT$9)*('ORDEM GERAL 2022'!$W$5:$W$4998)*('ORDEM GERAL 2022'!$G$5:$G$4998='ORDEM GERAL 2022'!$AQ$6)*('ORDEM GERAL 2022'!$C$5:$C$4998='ORDEM GERAL 2022'!AM33))</f>
        <v>0</v>
      </c>
      <c r="AX31" s="204">
        <f>SUMPRODUCT((MONTH('ORDEM GERAL 2022'!$B$5:$B$4998)='ORDEM GERAL 2022'!$AT$10)*('ORDEM GERAL 2022'!$W$5:$W$4998)*('ORDEM GERAL 2022'!$G$5:$G$4998='ORDEM GERAL 2022'!$AQ$6)*('ORDEM GERAL 2022'!$C$5:$C$4998='ORDEM GERAL 2022'!AM33))</f>
        <v>0</v>
      </c>
      <c r="AY31" s="204">
        <f>SUMPRODUCT((MONTH('ORDEM GERAL 2022'!$B$5:$B$4998)='ORDEM GERAL 2022'!$AT$11)*('ORDEM GERAL 2022'!$W$5:$W$4998)*('ORDEM GERAL 2022'!$G$5:$G$4998='ORDEM GERAL 2022'!$AQ$6)*('ORDEM GERAL 2022'!$C$5:$C$4998='ORDEM GERAL 2022'!AM33))</f>
        <v>0</v>
      </c>
      <c r="AZ31" s="204">
        <f>SUMPRODUCT((MONTH('ORDEM GERAL 2022'!$B$5:$B$4998)='ORDEM GERAL 2022'!$AT$12)*('ORDEM GERAL 2022'!$W$5:$W$4998)*('ORDEM GERAL 2022'!$G$5:$G$4998='ORDEM GERAL 2022'!$AQ$6)*('ORDEM GERAL 2022'!$C$5:$C$4998='ORDEM GERAL 2022'!AM33))</f>
        <v>0</v>
      </c>
      <c r="BA31" s="204">
        <f>SUMPRODUCT((MONTH('ORDEM GERAL 2022'!$B$5:$B$4998)='ORDEM GERAL 2022'!$AT$13)*('ORDEM GERAL 2022'!$W$5:$W$4998)*('ORDEM GERAL 2022'!$G$5:$G$4998='ORDEM GERAL 2022'!$AQ$6)*('ORDEM GERAL 2022'!$C$5:$C$4998='ORDEM GERAL 2022'!AM33))</f>
        <v>0</v>
      </c>
      <c r="BB31" s="207">
        <f>SUMPRODUCT((MONTH('ORDEM GERAL 2022'!$B$5:$B$4998)='ORDEM GERAL 2022'!$AT$14)*('ORDEM GERAL 2022'!$W$5:$W$4998)*('ORDEM GERAL 2022'!$G$5:$G$4998='ORDEM GERAL 2022'!$AQ$6)*('ORDEM GERAL 2022'!$C$5:$C$4998='ORDEM GERAL 2022'!AM33))</f>
        <v>0</v>
      </c>
      <c r="BC31" s="204">
        <f>SUMPRODUCT((MONTH('ORDEM GERAL 2022'!$B$5:$B$4998)='ORDEM GERAL 2022'!$AT$15)*('ORDEM GERAL 2022'!$W$5:$W$4998)*('ORDEM GERAL 2022'!$G$5:$G$4998='ORDEM GERAL 2022'!$AQ$6)*('ORDEM GERAL 2022'!$C$5:$C$4998='ORDEM GERAL 2022'!AM33))</f>
        <v>0</v>
      </c>
      <c r="BD31" s="204">
        <f>SUMPRODUCT((MONTH('ORDEM GERAL 2022'!$B$5:$B$4998)='ORDEM GERAL 2022'!$AT$16)*('ORDEM GERAL 2022'!$W$5:$W$4998)*('ORDEM GERAL 2022'!$G$5:$G$4998='ORDEM GERAL 2022'!$AQ$6)*('ORDEM GERAL 2022'!$C$5:$C$4998='ORDEM GERAL 2022'!AM33))</f>
        <v>0</v>
      </c>
      <c r="BE31" s="204">
        <f>SUM(Table_17[[#This Row],[Column21]:[Column32]])</f>
        <v>0</v>
      </c>
      <c r="BF31" s="202"/>
      <c r="BG31" s="66"/>
      <c r="BH31" s="66"/>
      <c r="BI31" s="66"/>
      <c r="BJ31" s="68"/>
      <c r="BK31" s="209" t="s">
        <v>147</v>
      </c>
      <c r="BL31" s="204">
        <f>SUMPRODUCT((MONTH('ORDEM GERAL 2022'!$B$5:$B$4998)='ORDEM GERAL 2022'!$AT$5)*('ORDEM GERAL 2022'!$W$5:$W$4998)*('ORDEM GERAL 2022'!$G$5:$G$4998='ORDEM GERAL 2022'!$AQ$8)*('ORDEM GERAL 2022'!$C$5:$C$4998='ORDEM GERAL 2022'!AM33))</f>
        <v>0</v>
      </c>
      <c r="BM31" s="204">
        <f>SUMPRODUCT((MONTH('ORDEM GERAL 2022'!$B$5:$B$4998)='ORDEM GERAL 2022'!$AT$6)*('ORDEM GERAL 2022'!$W$5:$W$4998)*('ORDEM GERAL 2022'!$G$5:$G$4998='ORDEM GERAL 2022'!$AQ$8)*('ORDEM GERAL 2022'!$C$5:$C$4998='ORDEM GERAL 2022'!AM33))</f>
        <v>0</v>
      </c>
      <c r="BN31" s="204">
        <f>SUMPRODUCT((MONTH('ORDEM GERAL 2022'!$B$5:$B$4998)='ORDEM GERAL 2022'!$AT$7)*('ORDEM GERAL 2022'!$W$5:$W$4998)*('ORDEM GERAL 2022'!$G$5:$G$4998='ORDEM GERAL 2022'!$AQ$8)*('ORDEM GERAL 2022'!$C$5:$C$4998='ORDEM GERAL 2022'!AM33))</f>
        <v>0</v>
      </c>
      <c r="BO31" s="204">
        <f>SUMPRODUCT((MONTH('ORDEM GERAL 2022'!$B$5:$B$4998)='ORDEM GERAL 2022'!$AT$8)*('ORDEM GERAL 2022'!$W$5:$W$4998)*('ORDEM GERAL 2022'!$G$5:$G$4998='ORDEM GERAL 2022'!$AQ$8)*('ORDEM GERAL 2022'!$C$5:$C$4998='ORDEM GERAL 2022'!AM33))</f>
        <v>0</v>
      </c>
      <c r="BP31" s="204">
        <f>SUMPRODUCT((MONTH('ORDEM GERAL 2022'!$B$5:$B$4998)='ORDEM GERAL 2022'!$AT$9)*('ORDEM GERAL 2022'!$W$5:$W$4998)*('ORDEM GERAL 2022'!$G$5:$G$4998='ORDEM GERAL 2022'!$AQ$8)*('ORDEM GERAL 2022'!$C$5:$C$4998='ORDEM GERAL 2022'!AM33))</f>
        <v>0</v>
      </c>
      <c r="BQ31" s="204">
        <f>SUMPRODUCT((MONTH('ORDEM GERAL 2022'!$B$5:$B$4998)='ORDEM GERAL 2022'!$AT$10)*('ORDEM GERAL 2022'!$W$5:$W$4998)*('ORDEM GERAL 2022'!$G$5:$G$4998='ORDEM GERAL 2022'!$AQ$8)*('ORDEM GERAL 2022'!$C$5:$C$4998='ORDEM GERAL 2022'!AM33))</f>
        <v>0</v>
      </c>
      <c r="BR31" s="204">
        <f>SUMPRODUCT((MONTH('ORDEM GERAL 2022'!$B$5:$B$4998)='ORDEM GERAL 2022'!$AT$11)*('ORDEM GERAL 2022'!$W$5:$W$4998)*('ORDEM GERAL 2022'!$G$5:$G$4998='ORDEM GERAL 2022'!$AQ$8)*('ORDEM GERAL 2022'!$C$5:$C$4998='ORDEM GERAL 2022'!AM33))</f>
        <v>0</v>
      </c>
      <c r="BS31" s="204">
        <f>SUMPRODUCT((MONTH('ORDEM GERAL 2022'!$B$5:$B$4998)='ORDEM GERAL 2022'!$AT$12)*('ORDEM GERAL 2022'!$W$5:$W$4998)*('ORDEM GERAL 2022'!$G$5:$G$4998='ORDEM GERAL 2022'!$AQ$8)*('ORDEM GERAL 2022'!$C$5:$C$4998='ORDEM GERAL 2022'!AM33))</f>
        <v>0</v>
      </c>
      <c r="BT31" s="204">
        <f>SUMPRODUCT((MONTH('ORDEM GERAL 2022'!$B$5:$B$4998)='ORDEM GERAL 2022'!$AT$13)*('ORDEM GERAL 2022'!$W$5:$W$4998)*('ORDEM GERAL 2022'!$G$5:$G$4998='ORDEM GERAL 2022'!$AQ$8)*('ORDEM GERAL 2022'!$C$5:$C$4998='ORDEM GERAL 2022'!AM33))</f>
        <v>0</v>
      </c>
      <c r="BU31" s="204">
        <f>SUMPRODUCT((MONTH('ORDEM GERAL 2022'!$B$5:$B$4998)='ORDEM GERAL 2022'!$AT$14)*('ORDEM GERAL 2022'!$W$5:$W$4998)*('ORDEM GERAL 2022'!$G$5:$G$4998='ORDEM GERAL 2022'!$AQ$8)*('ORDEM GERAL 2022'!$C$5:$C$4998='ORDEM GERAL 2022'!AM33))</f>
        <v>0</v>
      </c>
      <c r="BV31" s="204">
        <f>SUMPRODUCT((MONTH('ORDEM GERAL 2022'!$B$5:$B$4998)='ORDEM GERAL 2022'!$AT$15)*('ORDEM GERAL 2022'!$W$5:$W$4998)*('ORDEM GERAL 2022'!$G$5:$G$4998='ORDEM GERAL 2022'!$AQ$8)*('ORDEM GERAL 2022'!$C$5:$C$4998='ORDEM GERAL 2022'!AM33))</f>
        <v>0</v>
      </c>
      <c r="BW31" s="204">
        <f>SUMPRODUCT((MONTH('ORDEM GERAL 2022'!$B$5:$B$4998)='ORDEM GERAL 2022'!$AT$16)*('ORDEM GERAL 2022'!$W$5:$W$4998)*('ORDEM GERAL 2022'!$G$5:$G$4998='ORDEM GERAL 2022'!$AQ$8)*('ORDEM GERAL 2022'!$C$5:$C$4998='ORDEM GERAL 2022'!AM33))</f>
        <v>0</v>
      </c>
      <c r="BX31" s="87">
        <f>SUM(Table_17[[#This Row],[Column40]:[Column51]])</f>
        <v>0</v>
      </c>
      <c r="BY31" s="66"/>
      <c r="BZ31" s="66"/>
      <c r="CA31" s="69"/>
      <c r="CB31" s="70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</row>
    <row r="32" spans="1:94" ht="15.75" customHeight="1" thickBot="1">
      <c r="A32" s="56" t="s">
        <v>147</v>
      </c>
      <c r="B32" s="57" t="str">
        <f>IF(SUMPRODUCT((TEXT('ORDEM GERAL 2022'!$B$5:$B$4998,"mmm")=DADOS!B$2)*('ORDEM GERAL 2022'!$C$5:$C$4998=DADOS!$A32)*('ORDEM GERAL 2022'!$A$5:$A$4998&gt;0)*('ORDEM GERAL 2022'!$W$5:$W$4998))=0,"",SUMPRODUCT((TEXT('ORDEM GERAL 2022'!$B$5:$B$4998,"mmm")=DADOS!B$2)*('ORDEM GERAL 2022'!$C$5:$C$4998=DADOS!$A32)*('ORDEM GERAL 2022'!$A$5:$A$4998&gt;0)*('ORDEM GERAL 2022'!$W$5:$W$4998)))</f>
        <v/>
      </c>
      <c r="C32" s="57" t="str">
        <f>IF(SUMPRODUCT((TEXT('ORDEM GERAL 2022'!$B$5:$B$4998,"mmm")=DADOS!C$2)*('ORDEM GERAL 2022'!$C$5:$C$4998=DADOS!$A32)*('ORDEM GERAL 2022'!$A$5:$A$4998&gt;0)*('ORDEM GERAL 2022'!$W$5:$W$4998))=0,"",SUMPRODUCT((TEXT('ORDEM GERAL 2022'!$B$5:$B$4998,"mmm")=DADOS!C$2)*('ORDEM GERAL 2022'!$C$5:$C$4998=DADOS!$A32)*('ORDEM GERAL 2022'!$A$5:$A$4998&gt;0)*('ORDEM GERAL 2022'!$W$5:$W$4998)))</f>
        <v/>
      </c>
      <c r="D32" s="57" t="str">
        <f>IF(SUMPRODUCT((TEXT('ORDEM GERAL 2022'!$B$5:$B$4998,"mmm")=DADOS!D$2)*('ORDEM GERAL 2022'!$C$5:$C$4998=DADOS!$A32)*('ORDEM GERAL 2022'!$A$5:$A$4998&gt;0)*('ORDEM GERAL 2022'!$W$5:$W$4998))=0,"",SUMPRODUCT((TEXT('ORDEM GERAL 2022'!$B$5:$B$4998,"mmm")=DADOS!D$2)*('ORDEM GERAL 2022'!$C$5:$C$4998=DADOS!$A32)*('ORDEM GERAL 2022'!$A$5:$A$4998&gt;0)*('ORDEM GERAL 2022'!$W$5:$W$4998)))</f>
        <v/>
      </c>
      <c r="E32" s="57" t="str">
        <f>IF(SUMPRODUCT((TEXT('ORDEM GERAL 2022'!$B$5:$B$4998,"mmm")=DADOS!E$2)*('ORDEM GERAL 2022'!$C$5:$C$4998=DADOS!$A32)*('ORDEM GERAL 2022'!$A$5:$A$4998&gt;0)*('ORDEM GERAL 2022'!$W$5:$W$4998))=0,"",SUMPRODUCT((TEXT('ORDEM GERAL 2022'!$B$5:$B$4998,"mmm")=DADOS!E$2)*('ORDEM GERAL 2022'!$C$5:$C$4998=DADOS!$A32)*('ORDEM GERAL 2022'!$A$5:$A$4998&gt;0)*('ORDEM GERAL 2022'!$W$5:$W$4998)))</f>
        <v/>
      </c>
      <c r="F32" s="57" t="str">
        <f>IF(SUMPRODUCT((TEXT('ORDEM GERAL 2022'!$B$5:$B$4998,"mmm")=DADOS!F$2)*('ORDEM GERAL 2022'!$C$5:$C$4998=DADOS!$A32)*('ORDEM GERAL 2022'!$A$5:$A$4998&gt;0)*('ORDEM GERAL 2022'!$W$5:$W$4998))=0,"",SUMPRODUCT((TEXT('ORDEM GERAL 2022'!$B$5:$B$4998,"mmm")=DADOS!F$2)*('ORDEM GERAL 2022'!$C$5:$C$4998=DADOS!$A32)*('ORDEM GERAL 2022'!$A$5:$A$4998&gt;0)*('ORDEM GERAL 2022'!$W$5:$W$4998)))</f>
        <v/>
      </c>
      <c r="G32" s="57" t="str">
        <f>IF(SUMPRODUCT((TEXT('ORDEM GERAL 2022'!$B$5:$B$4998,"mmm")=DADOS!G$2)*('ORDEM GERAL 2022'!$C$5:$C$4998=DADOS!$A32)*('ORDEM GERAL 2022'!$A$5:$A$4998&gt;0)*('ORDEM GERAL 2022'!$W$5:$W$4998))=0,"",SUMPRODUCT((TEXT('ORDEM GERAL 2022'!$B$5:$B$4998,"mmm")=DADOS!G$2)*('ORDEM GERAL 2022'!$C$5:$C$4998=DADOS!$A32)*('ORDEM GERAL 2022'!$A$5:$A$4998&gt;0)*('ORDEM GERAL 2022'!$W$5:$W$4998)))</f>
        <v/>
      </c>
      <c r="H32" s="57" t="str">
        <f>IF(SUMPRODUCT((TEXT('ORDEM GERAL 2022'!$B$5:$B$4998,"mmm")=DADOS!H$2)*('ORDEM GERAL 2022'!$C$5:$C$4998=DADOS!$A32)*('ORDEM GERAL 2022'!$A$5:$A$4998&gt;0)*('ORDEM GERAL 2022'!$W$5:$W$4998))=0,"",SUMPRODUCT((TEXT('ORDEM GERAL 2022'!$B$5:$B$4998,"mmm")=DADOS!H$2)*('ORDEM GERAL 2022'!$C$5:$C$4998=DADOS!$A32)*('ORDEM GERAL 2022'!$A$5:$A$4998&gt;0)*('ORDEM GERAL 2022'!$W$5:$W$4998)))</f>
        <v/>
      </c>
      <c r="I32" s="57" t="str">
        <f>IF(SUMPRODUCT((TEXT('ORDEM GERAL 2022'!$B$5:$B$4998,"mmm")=DADOS!I$2)*('ORDEM GERAL 2022'!$C$5:$C$4998=DADOS!$A32)*('ORDEM GERAL 2022'!$A$5:$A$4998&gt;0)*('ORDEM GERAL 2022'!$W$5:$W$4998))=0,"",SUMPRODUCT((TEXT('ORDEM GERAL 2022'!$B$5:$B$4998,"mmm")=DADOS!I$2)*('ORDEM GERAL 2022'!$C$5:$C$4998=DADOS!$A32)*('ORDEM GERAL 2022'!$A$5:$A$4998&gt;0)*('ORDEM GERAL 2022'!$W$5:$W$4998)))</f>
        <v/>
      </c>
      <c r="J32" s="57" t="str">
        <f>IF(SUMPRODUCT((TEXT('ORDEM GERAL 2022'!$B$5:$B$4998,"mmm")=DADOS!J$2)*('ORDEM GERAL 2022'!$C$5:$C$4998=DADOS!$A32)*('ORDEM GERAL 2022'!$A$5:$A$4998&gt;0)*('ORDEM GERAL 2022'!$W$5:$W$4998))=0,"",SUMPRODUCT((TEXT('ORDEM GERAL 2022'!$B$5:$B$4998,"mmm")=DADOS!J$2)*('ORDEM GERAL 2022'!$C$5:$C$4998=DADOS!$A32)*('ORDEM GERAL 2022'!$A$5:$A$4998&gt;0)*('ORDEM GERAL 2022'!$W$5:$W$4998)))</f>
        <v/>
      </c>
      <c r="K32" s="57" t="str">
        <f>IF(SUMPRODUCT((TEXT('ORDEM GERAL 2022'!$B$5:$B$4998,"mmm")=DADOS!K$2)*('ORDEM GERAL 2022'!$C$5:$C$4998=DADOS!$A32)*('ORDEM GERAL 2022'!$A$5:$A$4998&gt;0)*('ORDEM GERAL 2022'!$W$5:$W$4998))=0,"",SUMPRODUCT((TEXT('ORDEM GERAL 2022'!$B$5:$B$4998,"mmm")=DADOS!K$2)*('ORDEM GERAL 2022'!$C$5:$C$4998=DADOS!$A32)*('ORDEM GERAL 2022'!$A$5:$A$4998&gt;0)*('ORDEM GERAL 2022'!$W$5:$W$4998)))</f>
        <v/>
      </c>
      <c r="L32" s="57" t="str">
        <f>IF(SUMPRODUCT((TEXT('ORDEM GERAL 2022'!$B$5:$B$4998,"mmm")=DADOS!L$2)*('ORDEM GERAL 2022'!$C$5:$C$4998=DADOS!$A32)*('ORDEM GERAL 2022'!$A$5:$A$4998&gt;0)*('ORDEM GERAL 2022'!$W$5:$W$4998))=0,"",SUMPRODUCT((TEXT('ORDEM GERAL 2022'!$B$5:$B$4998,"mmm")=DADOS!L$2)*('ORDEM GERAL 2022'!$C$5:$C$4998=DADOS!$A32)*('ORDEM GERAL 2022'!$A$5:$A$4998&gt;0)*('ORDEM GERAL 2022'!$W$5:$W$4998)))</f>
        <v/>
      </c>
      <c r="M32" s="57" t="str">
        <f>IF(SUMPRODUCT((TEXT('ORDEM GERAL 2022'!$B$5:$B$4998,"mmm")=DADOS!M$2)*('ORDEM GERAL 2022'!$C$5:$C$4998=DADOS!$A32)*('ORDEM GERAL 2022'!$A$5:$A$4998&gt;0)*('ORDEM GERAL 2022'!$W$5:$W$4998))=0,"",SUMPRODUCT((TEXT('ORDEM GERAL 2022'!$B$5:$B$4998,"mmm")=DADOS!M$2)*('ORDEM GERAL 2022'!$C$5:$C$4998=DADOS!$A32)*('ORDEM GERAL 2022'!$A$5:$A$4998&gt;0)*('ORDEM GERAL 2022'!$W$5:$W$4998)))</f>
        <v/>
      </c>
      <c r="N32" s="57" t="str">
        <f t="shared" si="0"/>
        <v/>
      </c>
      <c r="O32" s="66" t="str">
        <f>IF(COUNTIFS('ORDEM GERAL 2022'!$C:$C,DADOS!$A32,'ORDEM GERAL 2022'!$AJ:$AJ,"CONSERTO")=0,"",(COUNTIFS('ORDEM GERAL 2022'!$C:$C,DADOS!$A32,'ORDEM GERAL 2022'!$AJ:$AJ,"CONSERTO")))</f>
        <v/>
      </c>
      <c r="P32" s="66" t="str">
        <f>IF(COUNTIFS('ORDEM GERAL 2022'!$C:$C,DADOS!$A32,'ORDEM GERAL 2022'!$AJ:$AJ,"QUEBRA")=0,"",COUNTIFS('ORDEM GERAL 2022'!$C:$C,DADOS!$A32,'ORDEM GERAL 2022'!$AJ:$AJ,"QUEBRA"))</f>
        <v/>
      </c>
      <c r="Q32" s="66" t="str">
        <f>IF(COUNTIFS('ORDEM GERAL 2022'!$C:$C,DADOS!$A32,'ORDEM GERAL 2022'!$AJ:$AJ,"TROCA")=0,"",COUNTIFS('ORDEM GERAL 2022'!$C:$C,DADOS!$A32,'ORDEM GERAL 2022'!$AJ:$AJ,"TROCA"))</f>
        <v/>
      </c>
      <c r="R32" s="66" t="str">
        <f>IF(COUNTIFS('ORDEM GERAL 2022'!$C:$C,DADOS!$A32,'ORDEM GERAL 2022'!A:A,"&gt;0")=0,"",COUNTIFS('ORDEM GERAL 2022'!$C:$C,DADOS!$A32,'ORDEM GERAL 2022'!A:A,"&gt;0"))</f>
        <v/>
      </c>
      <c r="S32" s="194" t="str">
        <f t="shared" si="4"/>
        <v/>
      </c>
      <c r="T32" s="196" t="str">
        <f t="shared" si="5"/>
        <v/>
      </c>
      <c r="U32" s="67" t="str">
        <f t="shared" si="3"/>
        <v/>
      </c>
      <c r="V32" s="10"/>
      <c r="W32" s="208" t="s">
        <v>147</v>
      </c>
      <c r="X32" s="207">
        <f>SUMPRODUCT((MONTH('ORDEM GERAL 2022'!$B$5:$B$4998)='ORDEM GERAL 2022'!$AT$5)*('ORDEM GERAL 2022'!$W$5:$W$4998)*('ORDEM GERAL 2022'!$G$5:$G$4998='ORDEM GERAL 2022'!$AQ$5)*('ORDEM GERAL 2022'!$C$5:$C$4998='ORDEM GERAL 2022'!AM34))</f>
        <v>0</v>
      </c>
      <c r="Y32" s="207">
        <f>SUMPRODUCT((MONTH('ORDEM GERAL 2022'!$B$5:$B$4998)='ORDEM GERAL 2022'!$AT$6)*('ORDEM GERAL 2022'!$W$5:$W$4998)*('ORDEM GERAL 2022'!$G$5:$G$4998='ORDEM GERAL 2022'!$AQ$5)*('ORDEM GERAL 2022'!$C$5:$C$4998='ORDEM GERAL 2022'!AM34))</f>
        <v>0</v>
      </c>
      <c r="Z32" s="207">
        <f>SUMPRODUCT((MONTH('ORDEM GERAL 2022'!$B$5:$B$4998)='ORDEM GERAL 2022'!$AT$7)*('ORDEM GERAL 2022'!$W$5:$W$4998)*('ORDEM GERAL 2022'!$G$5:$G$4998='ORDEM GERAL 2022'!$AQ$5)*('ORDEM GERAL 2022'!$C$5:$C$4998='ORDEM GERAL 2022'!AM34))</f>
        <v>0</v>
      </c>
      <c r="AA32" s="207">
        <f>SUMPRODUCT((MONTH('ORDEM GERAL 2022'!$B$5:$B$4998)='ORDEM GERAL 2022'!$AT$8)*('ORDEM GERAL 2022'!$W$5:$W$4998)*('ORDEM GERAL 2022'!$G$5:$G$4998='ORDEM GERAL 2022'!$AQ$5)*('ORDEM GERAL 2022'!$C$5:$C$4998='ORDEM GERAL 2022'!AM34))</f>
        <v>0</v>
      </c>
      <c r="AB32" s="207">
        <f>SUMPRODUCT((MONTH('ORDEM GERAL 2022'!$B$5:$B$4998)='ORDEM GERAL 2022'!$AT$9)*('ORDEM GERAL 2022'!$W$5:$W$4998)*('ORDEM GERAL 2022'!$G$5:$G$4998='ORDEM GERAL 2022'!$AQ$5)*('ORDEM GERAL 2022'!$C$5:$C$4998='ORDEM GERAL 2022'!AM34))</f>
        <v>0</v>
      </c>
      <c r="AC32" s="207">
        <f>SUMPRODUCT((MONTH('ORDEM GERAL 2022'!$B$5:$B$4998)='ORDEM GERAL 2022'!$AT$10)*('ORDEM GERAL 2022'!$W$5:$W$4998)*('ORDEM GERAL 2022'!$G$5:$G$4998='ORDEM GERAL 2022'!$AQ$5)*('ORDEM GERAL 2022'!$C$5:$C$4998='ORDEM GERAL 2022'!AM34))</f>
        <v>0</v>
      </c>
      <c r="AD32" s="207">
        <f>SUMPRODUCT((MONTH('ORDEM GERAL 2022'!$B$5:$B$4998)='ORDEM GERAL 2022'!$AT$11)*('ORDEM GERAL 2022'!$W$5:$W$4998)*('ORDEM GERAL 2022'!$G$5:$G$4998='ORDEM GERAL 2022'!$AQ$5)*('ORDEM GERAL 2022'!$C$5:$C$4998='ORDEM GERAL 2022'!AM34))</f>
        <v>0</v>
      </c>
      <c r="AE32" s="204">
        <f>SUMPRODUCT((MONTH('ORDEM GERAL 2022'!$B$5:$B$4998)='ORDEM GERAL 2022'!$AT$12)*('ORDEM GERAL 2022'!$W$5:$W$4998)*('ORDEM GERAL 2022'!$G$5:$G$4998='ORDEM GERAL 2022'!$AQ$5)*('ORDEM GERAL 2022'!$C$5:$C$4998='ORDEM GERAL 2022'!AM34))</f>
        <v>0</v>
      </c>
      <c r="AF32" s="204">
        <f>SUMPRODUCT((MONTH('ORDEM GERAL 2022'!$B$5:$B$4998)='ORDEM GERAL 2022'!$AT$13)*('ORDEM GERAL 2022'!$W$5:$W$4998)*('ORDEM GERAL 2022'!$G$5:$G$4998='ORDEM GERAL 2022'!$AQ$5)*('ORDEM GERAL 2022'!$C$5:$C$4998='ORDEM GERAL 2022'!AM34))</f>
        <v>0</v>
      </c>
      <c r="AG32" s="204">
        <f>SUMPRODUCT((MONTH('ORDEM GERAL 2022'!$B$5:$B$4998)='ORDEM GERAL 2022'!$AT$14)*('ORDEM GERAL 2022'!$W$5:$W$4998)*('ORDEM GERAL 2022'!$G$5:$G$4998='ORDEM GERAL 2022'!$AQ$5)*('ORDEM GERAL 2022'!$C$5:$C$4998='ORDEM GERAL 2022'!AM34))</f>
        <v>0</v>
      </c>
      <c r="AH32" s="204">
        <f>SUMPRODUCT((MONTH('ORDEM GERAL 2022'!$B$5:$B$4998)='ORDEM GERAL 2022'!$AT$15)*('ORDEM GERAL 2022'!$W$5:$W$4998)*('ORDEM GERAL 2022'!$G$5:$G$4998='ORDEM GERAL 2022'!$AQ$5)*('ORDEM GERAL 2022'!$C$5:$C$4998='ORDEM GERAL 2022'!AM34))</f>
        <v>0</v>
      </c>
      <c r="AI32" s="204">
        <f>SUMPRODUCT((MONTH('ORDEM GERAL 2022'!$B$5:$B$4998)='ORDEM GERAL 2022'!$AT$16)*('ORDEM GERAL 2022'!$W$5:$W$4998)*('ORDEM GERAL 2022'!$G$5:$G$4998='ORDEM GERAL 2022'!$AQ$5)*('ORDEM GERAL 2022'!$C$5:$C$4998='ORDEM GERAL 2022'!AM34))</f>
        <v>0</v>
      </c>
      <c r="AJ32" s="204">
        <f>SUM(Table_17[[#This Row],[Coluna1]:[Column13]])</f>
        <v>0</v>
      </c>
      <c r="AK32" s="202"/>
      <c r="AL32" s="66"/>
      <c r="AM32" s="66"/>
      <c r="AN32" s="66"/>
      <c r="AO32" s="69"/>
      <c r="AP32" s="69"/>
      <c r="AQ32" s="68"/>
      <c r="AR32" s="208" t="s">
        <v>147</v>
      </c>
      <c r="AS32" s="207">
        <f>SUMPRODUCT((MONTH('ORDEM GERAL 2022'!$B$5:$B$4998)='ORDEM GERAL 2022'!$AT$5)*('ORDEM GERAL 2022'!$W$5:$W$4998)*('ORDEM GERAL 2022'!$G$5:$G$4998='ORDEM GERAL 2022'!$AQ$6)*('ORDEM GERAL 2022'!$C$5:$C$4998='ORDEM GERAL 2022'!AM34))</f>
        <v>0</v>
      </c>
      <c r="AT32" s="207">
        <f>SUMPRODUCT((MONTH('ORDEM GERAL 2022'!$B$5:$B$4998)='ORDEM GERAL 2022'!$AT$6)*('ORDEM GERAL 2022'!$W$5:$W$4998)*('ORDEM GERAL 2022'!$G$5:$G$4998='ORDEM GERAL 2022'!$AQ$6)*('ORDEM GERAL 2022'!$C$5:$C$4998='ORDEM GERAL 2022'!AM34))</f>
        <v>0</v>
      </c>
      <c r="AU32" s="204">
        <f>SUMPRODUCT((MONTH('ORDEM GERAL 2022'!$B$5:$B$4998)='ORDEM GERAL 2022'!$AT$7)*('ORDEM GERAL 2022'!$W$5:$W$4998)*('ORDEM GERAL 2022'!$G$5:$G$4998='ORDEM GERAL 2022'!$AQ$6)*('ORDEM GERAL 2022'!$C$5:$C$4998='ORDEM GERAL 2022'!AM34))</f>
        <v>0</v>
      </c>
      <c r="AV32" s="207">
        <f>SUMPRODUCT((MONTH('ORDEM GERAL 2022'!$B$5:$B$4998)='ORDEM GERAL 2022'!$AT$8)*('ORDEM GERAL 2022'!$W$5:$W$4998)*('ORDEM GERAL 2022'!$G$5:$G$4998='ORDEM GERAL 2022'!$AQ$6)*('ORDEM GERAL 2022'!$C$5:$C$4998='ORDEM GERAL 2022'!AM34))</f>
        <v>0</v>
      </c>
      <c r="AW32" s="204">
        <f>SUMPRODUCT((MONTH('ORDEM GERAL 2022'!$B$5:$B$4998)='ORDEM GERAL 2022'!$AT$9)*('ORDEM GERAL 2022'!$W$5:$W$4998)*('ORDEM GERAL 2022'!$G$5:$G$4998='ORDEM GERAL 2022'!$AQ$6)*('ORDEM GERAL 2022'!$C$5:$C$4998='ORDEM GERAL 2022'!AM34))</f>
        <v>0</v>
      </c>
      <c r="AX32" s="204">
        <f>SUMPRODUCT((MONTH('ORDEM GERAL 2022'!$B$5:$B$4998)='ORDEM GERAL 2022'!$AT$10)*('ORDEM GERAL 2022'!$W$5:$W$4998)*('ORDEM GERAL 2022'!$G$5:$G$4998='ORDEM GERAL 2022'!$AQ$6)*('ORDEM GERAL 2022'!$C$5:$C$4998='ORDEM GERAL 2022'!AM34))</f>
        <v>0</v>
      </c>
      <c r="AY32" s="204">
        <f>SUMPRODUCT((MONTH('ORDEM GERAL 2022'!$B$5:$B$4998)='ORDEM GERAL 2022'!$AT$11)*('ORDEM GERAL 2022'!$W$5:$W$4998)*('ORDEM GERAL 2022'!$G$5:$G$4998='ORDEM GERAL 2022'!$AQ$6)*('ORDEM GERAL 2022'!$C$5:$C$4998='ORDEM GERAL 2022'!AM34))</f>
        <v>0</v>
      </c>
      <c r="AZ32" s="204">
        <f>SUMPRODUCT((MONTH('ORDEM GERAL 2022'!$B$5:$B$4998)='ORDEM GERAL 2022'!$AT$12)*('ORDEM GERAL 2022'!$W$5:$W$4998)*('ORDEM GERAL 2022'!$G$5:$G$4998='ORDEM GERAL 2022'!$AQ$6)*('ORDEM GERAL 2022'!$C$5:$C$4998='ORDEM GERAL 2022'!AM34))</f>
        <v>0</v>
      </c>
      <c r="BA32" s="204">
        <f>SUMPRODUCT((MONTH('ORDEM GERAL 2022'!$B$5:$B$4998)='ORDEM GERAL 2022'!$AT$13)*('ORDEM GERAL 2022'!$W$5:$W$4998)*('ORDEM GERAL 2022'!$G$5:$G$4998='ORDEM GERAL 2022'!$AQ$6)*('ORDEM GERAL 2022'!$C$5:$C$4998='ORDEM GERAL 2022'!AM34))</f>
        <v>0</v>
      </c>
      <c r="BB32" s="207">
        <f>SUMPRODUCT((MONTH('ORDEM GERAL 2022'!$B$5:$B$4998)='ORDEM GERAL 2022'!$AT$14)*('ORDEM GERAL 2022'!$W$5:$W$4998)*('ORDEM GERAL 2022'!$G$5:$G$4998='ORDEM GERAL 2022'!$AQ$6)*('ORDEM GERAL 2022'!$C$5:$C$4998='ORDEM GERAL 2022'!AM34))</f>
        <v>0</v>
      </c>
      <c r="BC32" s="204">
        <f>SUMPRODUCT((MONTH('ORDEM GERAL 2022'!$B$5:$B$4998)='ORDEM GERAL 2022'!$AT$15)*('ORDEM GERAL 2022'!$W$5:$W$4998)*('ORDEM GERAL 2022'!$G$5:$G$4998='ORDEM GERAL 2022'!$AQ$6)*('ORDEM GERAL 2022'!$C$5:$C$4998='ORDEM GERAL 2022'!AM34))</f>
        <v>0</v>
      </c>
      <c r="BD32" s="204">
        <f>SUMPRODUCT((MONTH('ORDEM GERAL 2022'!$B$5:$B$4998)='ORDEM GERAL 2022'!$AT$16)*('ORDEM GERAL 2022'!$W$5:$W$4998)*('ORDEM GERAL 2022'!$G$5:$G$4998='ORDEM GERAL 2022'!$AQ$6)*('ORDEM GERAL 2022'!$C$5:$C$4998='ORDEM GERAL 2022'!AM34))</f>
        <v>0</v>
      </c>
      <c r="BE32" s="204">
        <f>SUM(Table_17[[#This Row],[Column21]:[Column32]])</f>
        <v>0</v>
      </c>
      <c r="BF32" s="202"/>
      <c r="BG32" s="66"/>
      <c r="BH32" s="66"/>
      <c r="BI32" s="66"/>
      <c r="BJ32" s="68"/>
      <c r="BK32" s="231" t="s">
        <v>73</v>
      </c>
      <c r="BL32" s="204">
        <f>SUMPRODUCT((MONTH('ORDEM GERAL 2022'!$B$5:$B$4998)='ORDEM GERAL 2022'!$AT$5)*('ORDEM GERAL 2022'!$W$5:$W$4998)*('ORDEM GERAL 2022'!$G$5:$G$4998='ORDEM GERAL 2022'!$AQ$8)*('ORDEM GERAL 2022'!$C$5:$C$4998='ORDEM GERAL 2022'!AM34))</f>
        <v>0</v>
      </c>
      <c r="BM32" s="204">
        <f>SUMPRODUCT((MONTH('ORDEM GERAL 2022'!$B$5:$B$4998)='ORDEM GERAL 2022'!$AT$6)*('ORDEM GERAL 2022'!$W$5:$W$4998)*('ORDEM GERAL 2022'!$G$5:$G$4998='ORDEM GERAL 2022'!$AQ$8)*('ORDEM GERAL 2022'!$C$5:$C$4998='ORDEM GERAL 2022'!AM34))</f>
        <v>0</v>
      </c>
      <c r="BN32" s="204">
        <f>SUMPRODUCT((MONTH('ORDEM GERAL 2022'!$B$5:$B$4998)='ORDEM GERAL 2022'!$AT$7)*('ORDEM GERAL 2022'!$W$5:$W$4998)*('ORDEM GERAL 2022'!$G$5:$G$4998='ORDEM GERAL 2022'!$AQ$8)*('ORDEM GERAL 2022'!$C$5:$C$4998='ORDEM GERAL 2022'!AM34))</f>
        <v>0</v>
      </c>
      <c r="BO32" s="204">
        <f>SUMPRODUCT((MONTH('ORDEM GERAL 2022'!$B$5:$B$4998)='ORDEM GERAL 2022'!$AT$8)*('ORDEM GERAL 2022'!$W$5:$W$4998)*('ORDEM GERAL 2022'!$G$5:$G$4998='ORDEM GERAL 2022'!$AQ$8)*('ORDEM GERAL 2022'!$C$5:$C$4998='ORDEM GERAL 2022'!AM34))</f>
        <v>0</v>
      </c>
      <c r="BP32" s="204">
        <f>SUMPRODUCT((MONTH('ORDEM GERAL 2022'!$B$5:$B$4998)='ORDEM GERAL 2022'!$AT$9)*('ORDEM GERAL 2022'!$W$5:$W$4998)*('ORDEM GERAL 2022'!$G$5:$G$4998='ORDEM GERAL 2022'!$AQ$8)*('ORDEM GERAL 2022'!$C$5:$C$4998='ORDEM GERAL 2022'!AM34))</f>
        <v>0</v>
      </c>
      <c r="BQ32" s="204">
        <f>SUMPRODUCT((MONTH('ORDEM GERAL 2022'!$B$5:$B$4998)='ORDEM GERAL 2022'!$AT$10)*('ORDEM GERAL 2022'!$W$5:$W$4998)*('ORDEM GERAL 2022'!$G$5:$G$4998='ORDEM GERAL 2022'!$AQ$8)*('ORDEM GERAL 2022'!$C$5:$C$4998='ORDEM GERAL 2022'!AM34))</f>
        <v>0</v>
      </c>
      <c r="BR32" s="204">
        <f>SUMPRODUCT((MONTH('ORDEM GERAL 2022'!$B$5:$B$4998)='ORDEM GERAL 2022'!$AT$11)*('ORDEM GERAL 2022'!$W$5:$W$4998)*('ORDEM GERAL 2022'!$G$5:$G$4998='ORDEM GERAL 2022'!$AQ$8)*('ORDEM GERAL 2022'!$C$5:$C$4998='ORDEM GERAL 2022'!AM34))</f>
        <v>0</v>
      </c>
      <c r="BS32" s="204">
        <f>SUMPRODUCT((MONTH('ORDEM GERAL 2022'!$B$5:$B$4998)='ORDEM GERAL 2022'!$AT$12)*('ORDEM GERAL 2022'!$W$5:$W$4998)*('ORDEM GERAL 2022'!$G$5:$G$4998='ORDEM GERAL 2022'!$AQ$8)*('ORDEM GERAL 2022'!$C$5:$C$4998='ORDEM GERAL 2022'!AM34))</f>
        <v>0</v>
      </c>
      <c r="BT32" s="204">
        <f>SUMPRODUCT((MONTH('ORDEM GERAL 2022'!$B$5:$B$4998)='ORDEM GERAL 2022'!$AT$13)*('ORDEM GERAL 2022'!$W$5:$W$4998)*('ORDEM GERAL 2022'!$G$5:$G$4998='ORDEM GERAL 2022'!$AQ$8)*('ORDEM GERAL 2022'!$C$5:$C$4998='ORDEM GERAL 2022'!AM34))</f>
        <v>0</v>
      </c>
      <c r="BU32" s="204">
        <f>SUMPRODUCT((MONTH('ORDEM GERAL 2022'!$B$5:$B$4998)='ORDEM GERAL 2022'!$AT$14)*('ORDEM GERAL 2022'!$W$5:$W$4998)*('ORDEM GERAL 2022'!$G$5:$G$4998='ORDEM GERAL 2022'!$AQ$8)*('ORDEM GERAL 2022'!$C$5:$C$4998='ORDEM GERAL 2022'!AM34))</f>
        <v>0</v>
      </c>
      <c r="BV32" s="204">
        <f>SUMPRODUCT((MONTH('ORDEM GERAL 2022'!$B$5:$B$4998)='ORDEM GERAL 2022'!$AT$15)*('ORDEM GERAL 2022'!$W$5:$W$4998)*('ORDEM GERAL 2022'!$G$5:$G$4998='ORDEM GERAL 2022'!$AQ$8)*('ORDEM GERAL 2022'!$C$5:$C$4998='ORDEM GERAL 2022'!AM34))</f>
        <v>0</v>
      </c>
      <c r="BW32" s="204">
        <f>SUMPRODUCT((MONTH('ORDEM GERAL 2022'!$B$5:$B$4998)='ORDEM GERAL 2022'!$AT$16)*('ORDEM GERAL 2022'!$W$5:$W$4998)*('ORDEM GERAL 2022'!$G$5:$G$4998='ORDEM GERAL 2022'!$AQ$8)*('ORDEM GERAL 2022'!$C$5:$C$4998='ORDEM GERAL 2022'!AM34))</f>
        <v>0</v>
      </c>
      <c r="BX32" s="87">
        <f>SUM(Table_17[[#This Row],[Column40]:[Column51]])</f>
        <v>0</v>
      </c>
      <c r="BY32" s="66"/>
      <c r="BZ32" s="66"/>
      <c r="CA32" s="69"/>
      <c r="CB32" s="70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</row>
    <row r="33" spans="1:94" ht="15.75" customHeight="1" thickBot="1">
      <c r="A33" s="71" t="s">
        <v>73</v>
      </c>
      <c r="B33" s="57" t="str">
        <f>IF(SUMPRODUCT((TEXT('ORDEM GERAL 2022'!$B$5:$B$4998,"mmm")=DADOS!B$2)*('ORDEM GERAL 2022'!$C$5:$C$4998=DADOS!$A33)*('ORDEM GERAL 2022'!$A$5:$A$4998&gt;0)*('ORDEM GERAL 2022'!$W$5:$W$4998))=0,"",SUMPRODUCT((TEXT('ORDEM GERAL 2022'!$B$5:$B$4998,"mmm")=DADOS!B$2)*('ORDEM GERAL 2022'!$C$5:$C$4998=DADOS!$A33)*('ORDEM GERAL 2022'!$A$5:$A$4998&gt;0)*('ORDEM GERAL 2022'!$W$5:$W$4998)))</f>
        <v/>
      </c>
      <c r="C33" s="57" t="str">
        <f>IF(SUMPRODUCT((TEXT('ORDEM GERAL 2022'!$B$5:$B$4998,"mmm")=DADOS!C$2)*('ORDEM GERAL 2022'!$C$5:$C$4998=DADOS!$A33)*('ORDEM GERAL 2022'!$A$5:$A$4998&gt;0)*('ORDEM GERAL 2022'!$W$5:$W$4998))=0,"",SUMPRODUCT((TEXT('ORDEM GERAL 2022'!$B$5:$B$4998,"mmm")=DADOS!C$2)*('ORDEM GERAL 2022'!$C$5:$C$4998=DADOS!$A33)*('ORDEM GERAL 2022'!$A$5:$A$4998&gt;0)*('ORDEM GERAL 2022'!$W$5:$W$4998)))</f>
        <v/>
      </c>
      <c r="D33" s="57" t="str">
        <f>IF(SUMPRODUCT((TEXT('ORDEM GERAL 2022'!$B$5:$B$4998,"mmm")=DADOS!D$2)*('ORDEM GERAL 2022'!$C$5:$C$4998=DADOS!$A33)*('ORDEM GERAL 2022'!$A$5:$A$4998&gt;0)*('ORDEM GERAL 2022'!$W$5:$W$4998))=0,"",SUMPRODUCT((TEXT('ORDEM GERAL 2022'!$B$5:$B$4998,"mmm")=DADOS!D$2)*('ORDEM GERAL 2022'!$C$5:$C$4998=DADOS!$A33)*('ORDEM GERAL 2022'!$A$5:$A$4998&gt;0)*('ORDEM GERAL 2022'!$W$5:$W$4998)))</f>
        <v/>
      </c>
      <c r="E33" s="57" t="str">
        <f>IF(SUMPRODUCT((TEXT('ORDEM GERAL 2022'!$B$5:$B$4998,"mmm")=DADOS!E$2)*('ORDEM GERAL 2022'!$C$5:$C$4998=DADOS!$A33)*('ORDEM GERAL 2022'!$A$5:$A$4998&gt;0)*('ORDEM GERAL 2022'!$W$5:$W$4998))=0,"",SUMPRODUCT((TEXT('ORDEM GERAL 2022'!$B$5:$B$4998,"mmm")=DADOS!E$2)*('ORDEM GERAL 2022'!$C$5:$C$4998=DADOS!$A33)*('ORDEM GERAL 2022'!$A$5:$A$4998&gt;0)*('ORDEM GERAL 2022'!$W$5:$W$4998)))</f>
        <v/>
      </c>
      <c r="F33" s="57" t="str">
        <f>IF(SUMPRODUCT((TEXT('ORDEM GERAL 2022'!$B$5:$B$4998,"mmm")=DADOS!F$2)*('ORDEM GERAL 2022'!$C$5:$C$4998=DADOS!$A33)*('ORDEM GERAL 2022'!$A$5:$A$4998&gt;0)*('ORDEM GERAL 2022'!$W$5:$W$4998))=0,"",SUMPRODUCT((TEXT('ORDEM GERAL 2022'!$B$5:$B$4998,"mmm")=DADOS!F$2)*('ORDEM GERAL 2022'!$C$5:$C$4998=DADOS!$A33)*('ORDEM GERAL 2022'!$A$5:$A$4998&gt;0)*('ORDEM GERAL 2022'!$W$5:$W$4998)))</f>
        <v/>
      </c>
      <c r="G33" s="57" t="str">
        <f>IF(SUMPRODUCT((TEXT('ORDEM GERAL 2022'!$B$5:$B$4998,"mmm")=DADOS!G$2)*('ORDEM GERAL 2022'!$C$5:$C$4998=DADOS!$A33)*('ORDEM GERAL 2022'!$A$5:$A$4998&gt;0)*('ORDEM GERAL 2022'!$W$5:$W$4998))=0,"",SUMPRODUCT((TEXT('ORDEM GERAL 2022'!$B$5:$B$4998,"mmm")=DADOS!G$2)*('ORDEM GERAL 2022'!$C$5:$C$4998=DADOS!$A33)*('ORDEM GERAL 2022'!$A$5:$A$4998&gt;0)*('ORDEM GERAL 2022'!$W$5:$W$4998)))</f>
        <v/>
      </c>
      <c r="H33" s="57" t="str">
        <f>IF(SUMPRODUCT((TEXT('ORDEM GERAL 2022'!$B$5:$B$4998,"mmm")=DADOS!H$2)*('ORDEM GERAL 2022'!$C$5:$C$4998=DADOS!$A33)*('ORDEM GERAL 2022'!$A$5:$A$4998&gt;0)*('ORDEM GERAL 2022'!$W$5:$W$4998))=0,"",SUMPRODUCT((TEXT('ORDEM GERAL 2022'!$B$5:$B$4998,"mmm")=DADOS!H$2)*('ORDEM GERAL 2022'!$C$5:$C$4998=DADOS!$A33)*('ORDEM GERAL 2022'!$A$5:$A$4998&gt;0)*('ORDEM GERAL 2022'!$W$5:$W$4998)))</f>
        <v/>
      </c>
      <c r="I33" s="57" t="str">
        <f>IF(SUMPRODUCT((TEXT('ORDEM GERAL 2022'!$B$5:$B$4998,"mmm")=DADOS!I$2)*('ORDEM GERAL 2022'!$C$5:$C$4998=DADOS!$A33)*('ORDEM GERAL 2022'!$A$5:$A$4998&gt;0)*('ORDEM GERAL 2022'!$W$5:$W$4998))=0,"",SUMPRODUCT((TEXT('ORDEM GERAL 2022'!$B$5:$B$4998,"mmm")=DADOS!I$2)*('ORDEM GERAL 2022'!$C$5:$C$4998=DADOS!$A33)*('ORDEM GERAL 2022'!$A$5:$A$4998&gt;0)*('ORDEM GERAL 2022'!$W$5:$W$4998)))</f>
        <v/>
      </c>
      <c r="J33" s="57" t="str">
        <f>IF(SUMPRODUCT((TEXT('ORDEM GERAL 2022'!$B$5:$B$4998,"mmm")=DADOS!J$2)*('ORDEM GERAL 2022'!$C$5:$C$4998=DADOS!$A33)*('ORDEM GERAL 2022'!$A$5:$A$4998&gt;0)*('ORDEM GERAL 2022'!$W$5:$W$4998))=0,"",SUMPRODUCT((TEXT('ORDEM GERAL 2022'!$B$5:$B$4998,"mmm")=DADOS!J$2)*('ORDEM GERAL 2022'!$C$5:$C$4998=DADOS!$A33)*('ORDEM GERAL 2022'!$A$5:$A$4998&gt;0)*('ORDEM GERAL 2022'!$W$5:$W$4998)))</f>
        <v/>
      </c>
      <c r="K33" s="57" t="str">
        <f>IF(SUMPRODUCT((TEXT('ORDEM GERAL 2022'!$B$5:$B$4998,"mmm")=DADOS!K$2)*('ORDEM GERAL 2022'!$C$5:$C$4998=DADOS!$A33)*('ORDEM GERAL 2022'!$A$5:$A$4998&gt;0)*('ORDEM GERAL 2022'!$W$5:$W$4998))=0,"",SUMPRODUCT((TEXT('ORDEM GERAL 2022'!$B$5:$B$4998,"mmm")=DADOS!K$2)*('ORDEM GERAL 2022'!$C$5:$C$4998=DADOS!$A33)*('ORDEM GERAL 2022'!$A$5:$A$4998&gt;0)*('ORDEM GERAL 2022'!$W$5:$W$4998)))</f>
        <v/>
      </c>
      <c r="L33" s="57" t="str">
        <f>IF(SUMPRODUCT((TEXT('ORDEM GERAL 2022'!$B$5:$B$4998,"mmm")=DADOS!L$2)*('ORDEM GERAL 2022'!$C$5:$C$4998=DADOS!$A33)*('ORDEM GERAL 2022'!$A$5:$A$4998&gt;0)*('ORDEM GERAL 2022'!$W$5:$W$4998))=0,"",SUMPRODUCT((TEXT('ORDEM GERAL 2022'!$B$5:$B$4998,"mmm")=DADOS!L$2)*('ORDEM GERAL 2022'!$C$5:$C$4998=DADOS!$A33)*('ORDEM GERAL 2022'!$A$5:$A$4998&gt;0)*('ORDEM GERAL 2022'!$W$5:$W$4998)))</f>
        <v/>
      </c>
      <c r="M33" s="57" t="str">
        <f>IF(SUMPRODUCT((TEXT('ORDEM GERAL 2022'!$B$5:$B$4998,"mmm")=DADOS!M$2)*('ORDEM GERAL 2022'!$C$5:$C$4998=DADOS!$A33)*('ORDEM GERAL 2022'!$A$5:$A$4998&gt;0)*('ORDEM GERAL 2022'!$W$5:$W$4998))=0,"",SUMPRODUCT((TEXT('ORDEM GERAL 2022'!$B$5:$B$4998,"mmm")=DADOS!M$2)*('ORDEM GERAL 2022'!$C$5:$C$4998=DADOS!$A33)*('ORDEM GERAL 2022'!$A$5:$A$4998&gt;0)*('ORDEM GERAL 2022'!$W$5:$W$4998)))</f>
        <v/>
      </c>
      <c r="N33" s="57" t="str">
        <f t="shared" si="0"/>
        <v/>
      </c>
      <c r="O33" s="66" t="str">
        <f>IF(COUNTIFS('ORDEM GERAL 2022'!$C:$C,DADOS!$A33,'ORDEM GERAL 2022'!$AJ:$AJ,"CONSERTO")=0,"",(COUNTIFS('ORDEM GERAL 2022'!$C:$C,DADOS!$A33,'ORDEM GERAL 2022'!$AJ:$AJ,"CONSERTO")))</f>
        <v/>
      </c>
      <c r="P33" s="66" t="str">
        <f>IF(COUNTIFS('ORDEM GERAL 2022'!$C:$C,DADOS!$A33,'ORDEM GERAL 2022'!$AJ:$AJ,"QUEBRA")=0,"",COUNTIFS('ORDEM GERAL 2022'!$C:$C,DADOS!$A33,'ORDEM GERAL 2022'!$AJ:$AJ,"QUEBRA"))</f>
        <v/>
      </c>
      <c r="Q33" s="66" t="str">
        <f>IF(COUNTIFS('ORDEM GERAL 2022'!$C:$C,DADOS!$A33,'ORDEM GERAL 2022'!$AJ:$AJ,"TROCA")=0,"",COUNTIFS('ORDEM GERAL 2022'!$C:$C,DADOS!$A33,'ORDEM GERAL 2022'!$AJ:$AJ,"TROCA"))</f>
        <v/>
      </c>
      <c r="R33" s="66" t="str">
        <f>IF(COUNTIFS('ORDEM GERAL 2022'!$C:$C,DADOS!$A33,'ORDEM GERAL 2022'!A:A,"&gt;0")=0,"",COUNTIFS('ORDEM GERAL 2022'!$C:$C,DADOS!$A33,'ORDEM GERAL 2022'!A:A,"&gt;0"))</f>
        <v/>
      </c>
      <c r="S33" s="194" t="str">
        <f t="shared" si="4"/>
        <v/>
      </c>
      <c r="T33" s="196" t="str">
        <f t="shared" si="5"/>
        <v/>
      </c>
      <c r="U33" s="67" t="str">
        <f t="shared" si="3"/>
        <v/>
      </c>
      <c r="V33" s="57" t="str">
        <f>IF(SUMPRODUCT((TEXT('ORDEM GERAL 2022'!$B$5:$B$4998,"mmm")=DADOS!V$2)*('ORDEM GERAL 2022'!$C$5:$C$4998=DADOS!$A33)*('ORDEM GERAL 2022'!$A$5:$A$4998&gt;0)*('ORDEM GERAL 2022'!$W$5:$W$4998))=0,"",SUMPRODUCT((TEXT('ORDEM GERAL 2022'!$B$5:$B$4998,"mmm")=DADOS!V$2)*('ORDEM GERAL 2022'!$C$5:$C$4998=DADOS!$A33)*('ORDEM GERAL 2022'!$A$5:$A$4998&gt;0)*('ORDEM GERAL 2022'!$W$5:$W$4998)))</f>
        <v/>
      </c>
      <c r="W33" s="209" t="s">
        <v>73</v>
      </c>
      <c r="X33" s="207">
        <f>SUMPRODUCT((MONTH('ORDEM GERAL 2022'!$B$5:$B$4998)='ORDEM GERAL 2022'!$AT$5)*('ORDEM GERAL 2022'!$W$5:$W$4998)*('ORDEM GERAL 2022'!$G$5:$G$4998='ORDEM GERAL 2022'!$AQ$5)*('ORDEM GERAL 2022'!$C$5:$C$4998='ORDEM GERAL 2022'!AM35))</f>
        <v>0</v>
      </c>
      <c r="Y33" s="207">
        <f>SUMPRODUCT((MONTH('ORDEM GERAL 2022'!$B$5:$B$4998)='ORDEM GERAL 2022'!$AT$6)*('ORDEM GERAL 2022'!$W$5:$W$4998)*('ORDEM GERAL 2022'!$G$5:$G$4998='ORDEM GERAL 2022'!$AQ$5)*('ORDEM GERAL 2022'!$C$5:$C$4998='ORDEM GERAL 2022'!AM35))</f>
        <v>0</v>
      </c>
      <c r="Z33" s="207">
        <f>SUMPRODUCT((MONTH('ORDEM GERAL 2022'!$B$5:$B$4998)='ORDEM GERAL 2022'!$AT$7)*('ORDEM GERAL 2022'!$W$5:$W$4998)*('ORDEM GERAL 2022'!$G$5:$G$4998='ORDEM GERAL 2022'!$AQ$5)*('ORDEM GERAL 2022'!$C$5:$C$4998='ORDEM GERAL 2022'!AM35))</f>
        <v>0</v>
      </c>
      <c r="AA33" s="207">
        <f>SUMPRODUCT((MONTH('ORDEM GERAL 2022'!$B$5:$B$4998)='ORDEM GERAL 2022'!$AT$8)*('ORDEM GERAL 2022'!$W$5:$W$4998)*('ORDEM GERAL 2022'!$G$5:$G$4998='ORDEM GERAL 2022'!$AQ$5)*('ORDEM GERAL 2022'!$C$5:$C$4998='ORDEM GERAL 2022'!AM35))</f>
        <v>0</v>
      </c>
      <c r="AB33" s="207">
        <f>SUMPRODUCT((MONTH('ORDEM GERAL 2022'!$B$5:$B$4998)='ORDEM GERAL 2022'!$AT$9)*('ORDEM GERAL 2022'!$W$5:$W$4998)*('ORDEM GERAL 2022'!$G$5:$G$4998='ORDEM GERAL 2022'!$AQ$5)*('ORDEM GERAL 2022'!$C$5:$C$4998='ORDEM GERAL 2022'!AM35))</f>
        <v>0</v>
      </c>
      <c r="AC33" s="207">
        <f>SUMPRODUCT((MONTH('ORDEM GERAL 2022'!$B$5:$B$4998)='ORDEM GERAL 2022'!$AT$10)*('ORDEM GERAL 2022'!$W$5:$W$4998)*('ORDEM GERAL 2022'!$G$5:$G$4998='ORDEM GERAL 2022'!$AQ$5)*('ORDEM GERAL 2022'!$C$5:$C$4998='ORDEM GERAL 2022'!AM35))</f>
        <v>0</v>
      </c>
      <c r="AD33" s="207">
        <f>SUMPRODUCT((MONTH('ORDEM GERAL 2022'!$B$5:$B$4998)='ORDEM GERAL 2022'!$AT$11)*('ORDEM GERAL 2022'!$W$5:$W$4998)*('ORDEM GERAL 2022'!$G$5:$G$4998='ORDEM GERAL 2022'!$AQ$5)*('ORDEM GERAL 2022'!$C$5:$C$4998='ORDEM GERAL 2022'!AM35))</f>
        <v>0</v>
      </c>
      <c r="AE33" s="204">
        <f>SUMPRODUCT((MONTH('ORDEM GERAL 2022'!$B$5:$B$4998)='ORDEM GERAL 2022'!$AT$12)*('ORDEM GERAL 2022'!$W$5:$W$4998)*('ORDEM GERAL 2022'!$G$5:$G$4998='ORDEM GERAL 2022'!$AQ$5)*('ORDEM GERAL 2022'!$C$5:$C$4998='ORDEM GERAL 2022'!AM35))</f>
        <v>0</v>
      </c>
      <c r="AF33" s="204">
        <f>SUMPRODUCT((MONTH('ORDEM GERAL 2022'!$B$5:$B$4998)='ORDEM GERAL 2022'!$AT$13)*('ORDEM GERAL 2022'!$W$5:$W$4998)*('ORDEM GERAL 2022'!$G$5:$G$4998='ORDEM GERAL 2022'!$AQ$5)*('ORDEM GERAL 2022'!$C$5:$C$4998='ORDEM GERAL 2022'!AM35))</f>
        <v>0</v>
      </c>
      <c r="AG33" s="204">
        <f>SUMPRODUCT((MONTH('ORDEM GERAL 2022'!$B$5:$B$4998)='ORDEM GERAL 2022'!$AT$14)*('ORDEM GERAL 2022'!$W$5:$W$4998)*('ORDEM GERAL 2022'!$G$5:$G$4998='ORDEM GERAL 2022'!$AQ$5)*('ORDEM GERAL 2022'!$C$5:$C$4998='ORDEM GERAL 2022'!AM35))</f>
        <v>0</v>
      </c>
      <c r="AH33" s="204">
        <f>SUMPRODUCT((MONTH('ORDEM GERAL 2022'!$B$5:$B$4998)='ORDEM GERAL 2022'!$AT$15)*('ORDEM GERAL 2022'!$W$5:$W$4998)*('ORDEM GERAL 2022'!$G$5:$G$4998='ORDEM GERAL 2022'!$AQ$5)*('ORDEM GERAL 2022'!$C$5:$C$4998='ORDEM GERAL 2022'!AM35))</f>
        <v>0</v>
      </c>
      <c r="AI33" s="204">
        <f>SUMPRODUCT((MONTH('ORDEM GERAL 2022'!$B$5:$B$4998)='ORDEM GERAL 2022'!$AT$16)*('ORDEM GERAL 2022'!$W$5:$W$4998)*('ORDEM GERAL 2022'!$G$5:$G$4998='ORDEM GERAL 2022'!$AQ$5)*('ORDEM GERAL 2022'!$C$5:$C$4998='ORDEM GERAL 2022'!AM35))</f>
        <v>0</v>
      </c>
      <c r="AJ33" s="204">
        <f>SUM(Table_17[[#This Row],[Coluna1]:[Column13]])</f>
        <v>0</v>
      </c>
      <c r="AK33" s="203"/>
      <c r="AL33" s="75"/>
      <c r="AM33" s="75"/>
      <c r="AN33" s="75"/>
      <c r="AO33" s="76"/>
      <c r="AP33" s="76"/>
      <c r="AQ33" s="77"/>
      <c r="AR33" s="231" t="s">
        <v>73</v>
      </c>
      <c r="AS33" s="207">
        <f>SUMPRODUCT((MONTH('ORDEM GERAL 2022'!$B$5:$B$4998)='ORDEM GERAL 2022'!$AT$5)*('ORDEM GERAL 2022'!$W$5:$W$4998)*('ORDEM GERAL 2022'!$G$5:$G$4998='ORDEM GERAL 2022'!$AQ$6)*('ORDEM GERAL 2022'!$C$5:$C$4998='ORDEM GERAL 2022'!AM35))</f>
        <v>0</v>
      </c>
      <c r="AT33" s="207">
        <f>SUMPRODUCT((MONTH('ORDEM GERAL 2022'!$B$5:$B$4998)='ORDEM GERAL 2022'!$AT$6)*('ORDEM GERAL 2022'!$W$5:$W$4998)*('ORDEM GERAL 2022'!$G$5:$G$4998='ORDEM GERAL 2022'!$AQ$6)*('ORDEM GERAL 2022'!$C$5:$C$4998='ORDEM GERAL 2022'!AM35))</f>
        <v>0</v>
      </c>
      <c r="AU33" s="204">
        <f>SUMPRODUCT((MONTH('ORDEM GERAL 2022'!$B$5:$B$4998)='ORDEM GERAL 2022'!$AT$7)*('ORDEM GERAL 2022'!$W$5:$W$4998)*('ORDEM GERAL 2022'!$G$5:$G$4998='ORDEM GERAL 2022'!$AQ$6)*('ORDEM GERAL 2022'!$C$5:$C$4998='ORDEM GERAL 2022'!AM35))</f>
        <v>0</v>
      </c>
      <c r="AV33" s="207">
        <f>SUMPRODUCT((MONTH('ORDEM GERAL 2022'!$B$5:$B$4998)='ORDEM GERAL 2022'!$AT$8)*('ORDEM GERAL 2022'!$W$5:$W$4998)*('ORDEM GERAL 2022'!$G$5:$G$4998='ORDEM GERAL 2022'!$AQ$6)*('ORDEM GERAL 2022'!$C$5:$C$4998='ORDEM GERAL 2022'!AM35))</f>
        <v>0</v>
      </c>
      <c r="AW33" s="204">
        <f>SUMPRODUCT((MONTH('ORDEM GERAL 2022'!$B$5:$B$4998)='ORDEM GERAL 2022'!$AT$9)*('ORDEM GERAL 2022'!$W$5:$W$4998)*('ORDEM GERAL 2022'!$G$5:$G$4998='ORDEM GERAL 2022'!$AQ$6)*('ORDEM GERAL 2022'!$C$5:$C$4998='ORDEM GERAL 2022'!AM35))</f>
        <v>0</v>
      </c>
      <c r="AX33" s="204">
        <f>SUMPRODUCT((MONTH('ORDEM GERAL 2022'!$B$5:$B$4998)='ORDEM GERAL 2022'!$AT$10)*('ORDEM GERAL 2022'!$W$5:$W$4998)*('ORDEM GERAL 2022'!$G$5:$G$4998='ORDEM GERAL 2022'!$AQ$6)*('ORDEM GERAL 2022'!$C$5:$C$4998='ORDEM GERAL 2022'!AM35))</f>
        <v>0</v>
      </c>
      <c r="AY33" s="204">
        <f>SUMPRODUCT((MONTH('ORDEM GERAL 2022'!$B$5:$B$4998)='ORDEM GERAL 2022'!$AT$11)*('ORDEM GERAL 2022'!$W$5:$W$4998)*('ORDEM GERAL 2022'!$G$5:$G$4998='ORDEM GERAL 2022'!$AQ$6)*('ORDEM GERAL 2022'!$C$5:$C$4998='ORDEM GERAL 2022'!AM35))</f>
        <v>0</v>
      </c>
      <c r="AZ33" s="204">
        <f>SUMPRODUCT((MONTH('ORDEM GERAL 2022'!$B$5:$B$4998)='ORDEM GERAL 2022'!$AT$12)*('ORDEM GERAL 2022'!$W$5:$W$4998)*('ORDEM GERAL 2022'!$G$5:$G$4998='ORDEM GERAL 2022'!$AQ$6)*('ORDEM GERAL 2022'!$C$5:$C$4998='ORDEM GERAL 2022'!AM35))</f>
        <v>0</v>
      </c>
      <c r="BA33" s="204">
        <f>SUMPRODUCT((MONTH('ORDEM GERAL 2022'!$B$5:$B$4998)='ORDEM GERAL 2022'!$AT$13)*('ORDEM GERAL 2022'!$W$5:$W$4998)*('ORDEM GERAL 2022'!$G$5:$G$4998='ORDEM GERAL 2022'!$AQ$6)*('ORDEM GERAL 2022'!$C$5:$C$4998='ORDEM GERAL 2022'!AM35))</f>
        <v>0</v>
      </c>
      <c r="BB33" s="207">
        <f>SUMPRODUCT((MONTH('ORDEM GERAL 2022'!$B$5:$B$4998)='ORDEM GERAL 2022'!$AT$14)*('ORDEM GERAL 2022'!$W$5:$W$4998)*('ORDEM GERAL 2022'!$G$5:$G$4998='ORDEM GERAL 2022'!$AQ$6)*('ORDEM GERAL 2022'!$C$5:$C$4998='ORDEM GERAL 2022'!AM35))</f>
        <v>0</v>
      </c>
      <c r="BC33" s="204">
        <f>SUMPRODUCT((MONTH('ORDEM GERAL 2022'!$B$5:$B$4998)='ORDEM GERAL 2022'!$AT$15)*('ORDEM GERAL 2022'!$W$5:$W$4998)*('ORDEM GERAL 2022'!$G$5:$G$4998='ORDEM GERAL 2022'!$AQ$6)*('ORDEM GERAL 2022'!$C$5:$C$4998='ORDEM GERAL 2022'!AM35))</f>
        <v>0</v>
      </c>
      <c r="BD33" s="204">
        <f>SUMPRODUCT((MONTH('ORDEM GERAL 2022'!$B$5:$B$4998)='ORDEM GERAL 2022'!$AT$16)*('ORDEM GERAL 2022'!$W$5:$W$4998)*('ORDEM GERAL 2022'!$G$5:$G$4998='ORDEM GERAL 2022'!$AQ$6)*('ORDEM GERAL 2022'!$C$5:$C$4998='ORDEM GERAL 2022'!AM35))</f>
        <v>0</v>
      </c>
      <c r="BE33" s="204">
        <f>SUM(Table_17[[#This Row],[Column21]:[Column32]])</f>
        <v>0</v>
      </c>
      <c r="BF33" s="203"/>
      <c r="BG33" s="75"/>
      <c r="BH33" s="75"/>
      <c r="BI33" s="75"/>
      <c r="BJ33" s="77"/>
      <c r="BK33" s="208" t="s">
        <v>154</v>
      </c>
      <c r="BL33" s="204">
        <f>SUMPRODUCT((MONTH('ORDEM GERAL 2022'!$B$5:$B$4998)='ORDEM GERAL 2022'!$AT$5)*('ORDEM GERAL 2022'!$W$5:$W$4998)*('ORDEM GERAL 2022'!$G$5:$G$4998='ORDEM GERAL 2022'!$AQ$8)*('ORDEM GERAL 2022'!$C$5:$C$4998='ORDEM GERAL 2022'!AM35))</f>
        <v>0</v>
      </c>
      <c r="BM33" s="204">
        <f>SUMPRODUCT((MONTH('ORDEM GERAL 2022'!$B$5:$B$4998)='ORDEM GERAL 2022'!$AT$6)*('ORDEM GERAL 2022'!$W$5:$W$4998)*('ORDEM GERAL 2022'!$G$5:$G$4998='ORDEM GERAL 2022'!$AQ$8)*('ORDEM GERAL 2022'!$C$5:$C$4998='ORDEM GERAL 2022'!AM35))</f>
        <v>0</v>
      </c>
      <c r="BN33" s="204">
        <f>SUMPRODUCT((MONTH('ORDEM GERAL 2022'!$B$5:$B$4998)='ORDEM GERAL 2022'!$AT$7)*('ORDEM GERAL 2022'!$W$5:$W$4998)*('ORDEM GERAL 2022'!$G$5:$G$4998='ORDEM GERAL 2022'!$AQ$8)*('ORDEM GERAL 2022'!$C$5:$C$4998='ORDEM GERAL 2022'!AM35))</f>
        <v>0</v>
      </c>
      <c r="BO33" s="204">
        <f>SUMPRODUCT((MONTH('ORDEM GERAL 2022'!$B$5:$B$4998)='ORDEM GERAL 2022'!$AT$8)*('ORDEM GERAL 2022'!$W$5:$W$4998)*('ORDEM GERAL 2022'!$G$5:$G$4998='ORDEM GERAL 2022'!$AQ$8)*('ORDEM GERAL 2022'!$C$5:$C$4998='ORDEM GERAL 2022'!AM35))</f>
        <v>0</v>
      </c>
      <c r="BP33" s="204">
        <f>SUMPRODUCT((MONTH('ORDEM GERAL 2022'!$B$5:$B$4998)='ORDEM GERAL 2022'!$AT$9)*('ORDEM GERAL 2022'!$W$5:$W$4998)*('ORDEM GERAL 2022'!$G$5:$G$4998='ORDEM GERAL 2022'!$AQ$8)*('ORDEM GERAL 2022'!$C$5:$C$4998='ORDEM GERAL 2022'!AM35))</f>
        <v>0</v>
      </c>
      <c r="BQ33" s="204">
        <f>SUMPRODUCT((MONTH('ORDEM GERAL 2022'!$B$5:$B$4998)='ORDEM GERAL 2022'!$AT$10)*('ORDEM GERAL 2022'!$W$5:$W$4998)*('ORDEM GERAL 2022'!$G$5:$G$4998='ORDEM GERAL 2022'!$AQ$8)*('ORDEM GERAL 2022'!$C$5:$C$4998='ORDEM GERAL 2022'!AM35))</f>
        <v>0</v>
      </c>
      <c r="BR33" s="204">
        <f>SUMPRODUCT((MONTH('ORDEM GERAL 2022'!$B$5:$B$4998)='ORDEM GERAL 2022'!$AT$11)*('ORDEM GERAL 2022'!$W$5:$W$4998)*('ORDEM GERAL 2022'!$G$5:$G$4998='ORDEM GERAL 2022'!$AQ$8)*('ORDEM GERAL 2022'!$C$5:$C$4998='ORDEM GERAL 2022'!AM35))</f>
        <v>0</v>
      </c>
      <c r="BS33" s="204">
        <f>SUMPRODUCT((MONTH('ORDEM GERAL 2022'!$B$5:$B$4998)='ORDEM GERAL 2022'!$AT$12)*('ORDEM GERAL 2022'!$W$5:$W$4998)*('ORDEM GERAL 2022'!$G$5:$G$4998='ORDEM GERAL 2022'!$AQ$8)*('ORDEM GERAL 2022'!$C$5:$C$4998='ORDEM GERAL 2022'!AM35))</f>
        <v>0</v>
      </c>
      <c r="BT33" s="204">
        <f>SUMPRODUCT((MONTH('ORDEM GERAL 2022'!$B$5:$B$4998)='ORDEM GERAL 2022'!$AT$13)*('ORDEM GERAL 2022'!$W$5:$W$4998)*('ORDEM GERAL 2022'!$G$5:$G$4998='ORDEM GERAL 2022'!$AQ$8)*('ORDEM GERAL 2022'!$C$5:$C$4998='ORDEM GERAL 2022'!AM35))</f>
        <v>0</v>
      </c>
      <c r="BU33" s="204">
        <f>SUMPRODUCT((MONTH('ORDEM GERAL 2022'!$B$5:$B$4998)='ORDEM GERAL 2022'!$AT$14)*('ORDEM GERAL 2022'!$W$5:$W$4998)*('ORDEM GERAL 2022'!$G$5:$G$4998='ORDEM GERAL 2022'!$AQ$8)*('ORDEM GERAL 2022'!$C$5:$C$4998='ORDEM GERAL 2022'!AM35))</f>
        <v>0</v>
      </c>
      <c r="BV33" s="204">
        <f>SUMPRODUCT((MONTH('ORDEM GERAL 2022'!$B$5:$B$4998)='ORDEM GERAL 2022'!$AT$15)*('ORDEM GERAL 2022'!$W$5:$W$4998)*('ORDEM GERAL 2022'!$G$5:$G$4998='ORDEM GERAL 2022'!$AQ$8)*('ORDEM GERAL 2022'!$C$5:$C$4998='ORDEM GERAL 2022'!AM35))</f>
        <v>0</v>
      </c>
      <c r="BW33" s="204">
        <f>SUMPRODUCT((MONTH('ORDEM GERAL 2022'!$B$5:$B$4998)='ORDEM GERAL 2022'!$AT$16)*('ORDEM GERAL 2022'!$W$5:$W$4998)*('ORDEM GERAL 2022'!$G$5:$G$4998='ORDEM GERAL 2022'!$AQ$8)*('ORDEM GERAL 2022'!$C$5:$C$4998='ORDEM GERAL 2022'!AM35))</f>
        <v>0</v>
      </c>
      <c r="BX33" s="232">
        <f>SUM(Table_17[[#This Row],[Column40]:[Column51]])</f>
        <v>0</v>
      </c>
      <c r="BY33" s="75"/>
      <c r="BZ33" s="75"/>
      <c r="CA33" s="76"/>
      <c r="CB33" s="70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</row>
    <row r="34" spans="1:94" ht="15.75" customHeight="1" thickBot="1">
      <c r="A34" s="56" t="s">
        <v>154</v>
      </c>
      <c r="B34" s="57" t="str">
        <f>IF(SUMPRODUCT((TEXT('ORDEM GERAL 2022'!$B$5:$B$4998,"mmm")=DADOS!B$2)*('ORDEM GERAL 2022'!$C$5:$C$4998=DADOS!$A34)*('ORDEM GERAL 2022'!$A$5:$A$4998&gt;0)*('ORDEM GERAL 2022'!$W$5:$W$4998))=0,"",SUMPRODUCT((TEXT('ORDEM GERAL 2022'!$B$5:$B$4998,"mmm")=DADOS!B$2)*('ORDEM GERAL 2022'!$C$5:$C$4998=DADOS!$A34)*('ORDEM GERAL 2022'!$A$5:$A$4998&gt;0)*('ORDEM GERAL 2022'!$W$5:$W$4998)))</f>
        <v/>
      </c>
      <c r="C34" s="57" t="str">
        <f>IF(SUMPRODUCT((TEXT('ORDEM GERAL 2022'!$B$5:$B$4998,"mmm")=DADOS!C$2)*('ORDEM GERAL 2022'!$C$5:$C$4998=DADOS!$A34)*('ORDEM GERAL 2022'!$A$5:$A$4998&gt;0)*('ORDEM GERAL 2022'!$W$5:$W$4998))=0,"",SUMPRODUCT((TEXT('ORDEM GERAL 2022'!$B$5:$B$4998,"mmm")=DADOS!C$2)*('ORDEM GERAL 2022'!$C$5:$C$4998=DADOS!$A34)*('ORDEM GERAL 2022'!$A$5:$A$4998&gt;0)*('ORDEM GERAL 2022'!$W$5:$W$4998)))</f>
        <v/>
      </c>
      <c r="D34" s="57" t="str">
        <f>IF(SUMPRODUCT((TEXT('ORDEM GERAL 2022'!$B$5:$B$4998,"mmm")=DADOS!D$2)*('ORDEM GERAL 2022'!$C$5:$C$4998=DADOS!$A34)*('ORDEM GERAL 2022'!$A$5:$A$4998&gt;0)*('ORDEM GERAL 2022'!$W$5:$W$4998))=0,"",SUMPRODUCT((TEXT('ORDEM GERAL 2022'!$B$5:$B$4998,"mmm")=DADOS!D$2)*('ORDEM GERAL 2022'!$C$5:$C$4998=DADOS!$A34)*('ORDEM GERAL 2022'!$A$5:$A$4998&gt;0)*('ORDEM GERAL 2022'!$W$5:$W$4998)))</f>
        <v/>
      </c>
      <c r="E34" s="57" t="str">
        <f>IF(SUMPRODUCT((TEXT('ORDEM GERAL 2022'!$B$5:$B$4998,"mmm")=DADOS!E$2)*('ORDEM GERAL 2022'!$C$5:$C$4998=DADOS!$A34)*('ORDEM GERAL 2022'!$A$5:$A$4998&gt;0)*('ORDEM GERAL 2022'!$W$5:$W$4998))=0,"",SUMPRODUCT((TEXT('ORDEM GERAL 2022'!$B$5:$B$4998,"mmm")=DADOS!E$2)*('ORDEM GERAL 2022'!$C$5:$C$4998=DADOS!$A34)*('ORDEM GERAL 2022'!$A$5:$A$4998&gt;0)*('ORDEM GERAL 2022'!$W$5:$W$4998)))</f>
        <v/>
      </c>
      <c r="F34" s="57" t="str">
        <f>IF(SUMPRODUCT((TEXT('ORDEM GERAL 2022'!$B$5:$B$4998,"mmm")=DADOS!F$2)*('ORDEM GERAL 2022'!$C$5:$C$4998=DADOS!$A34)*('ORDEM GERAL 2022'!$A$5:$A$4998&gt;0)*('ORDEM GERAL 2022'!$W$5:$W$4998))=0,"",SUMPRODUCT((TEXT('ORDEM GERAL 2022'!$B$5:$B$4998,"mmm")=DADOS!F$2)*('ORDEM GERAL 2022'!$C$5:$C$4998=DADOS!$A34)*('ORDEM GERAL 2022'!$A$5:$A$4998&gt;0)*('ORDEM GERAL 2022'!$W$5:$W$4998)))</f>
        <v/>
      </c>
      <c r="G34" s="57" t="str">
        <f>IF(SUMPRODUCT((TEXT('ORDEM GERAL 2022'!$B$5:$B$4998,"mmm")=DADOS!G$2)*('ORDEM GERAL 2022'!$C$5:$C$4998=DADOS!$A34)*('ORDEM GERAL 2022'!$A$5:$A$4998&gt;0)*('ORDEM GERAL 2022'!$W$5:$W$4998))=0,"",SUMPRODUCT((TEXT('ORDEM GERAL 2022'!$B$5:$B$4998,"mmm")=DADOS!G$2)*('ORDEM GERAL 2022'!$C$5:$C$4998=DADOS!$A34)*('ORDEM GERAL 2022'!$A$5:$A$4998&gt;0)*('ORDEM GERAL 2022'!$W$5:$W$4998)))</f>
        <v/>
      </c>
      <c r="H34" s="57" t="str">
        <f>IF(SUMPRODUCT((TEXT('ORDEM GERAL 2022'!$B$5:$B$4998,"mmm")=DADOS!H$2)*('ORDEM GERAL 2022'!$C$5:$C$4998=DADOS!$A34)*('ORDEM GERAL 2022'!$A$5:$A$4998&gt;0)*('ORDEM GERAL 2022'!$W$5:$W$4998))=0,"",SUMPRODUCT((TEXT('ORDEM GERAL 2022'!$B$5:$B$4998,"mmm")=DADOS!H$2)*('ORDEM GERAL 2022'!$C$5:$C$4998=DADOS!$A34)*('ORDEM GERAL 2022'!$A$5:$A$4998&gt;0)*('ORDEM GERAL 2022'!$W$5:$W$4998)))</f>
        <v/>
      </c>
      <c r="I34" s="57" t="str">
        <f>IF(SUMPRODUCT((TEXT('ORDEM GERAL 2022'!$B$5:$B$4998,"mmm")=DADOS!I$2)*('ORDEM GERAL 2022'!$C$5:$C$4998=DADOS!$A34)*('ORDEM GERAL 2022'!$A$5:$A$4998&gt;0)*('ORDEM GERAL 2022'!$W$5:$W$4998))=0,"",SUMPRODUCT((TEXT('ORDEM GERAL 2022'!$B$5:$B$4998,"mmm")=DADOS!I$2)*('ORDEM GERAL 2022'!$C$5:$C$4998=DADOS!$A34)*('ORDEM GERAL 2022'!$A$5:$A$4998&gt;0)*('ORDEM GERAL 2022'!$W$5:$W$4998)))</f>
        <v/>
      </c>
      <c r="J34" s="57" t="str">
        <f>IF(SUMPRODUCT((TEXT('ORDEM GERAL 2022'!$B$5:$B$4998,"mmm")=DADOS!J$2)*('ORDEM GERAL 2022'!$C$5:$C$4998=DADOS!$A34)*('ORDEM GERAL 2022'!$A$5:$A$4998&gt;0)*('ORDEM GERAL 2022'!$W$5:$W$4998))=0,"",SUMPRODUCT((TEXT('ORDEM GERAL 2022'!$B$5:$B$4998,"mmm")=DADOS!J$2)*('ORDEM GERAL 2022'!$C$5:$C$4998=DADOS!$A34)*('ORDEM GERAL 2022'!$A$5:$A$4998&gt;0)*('ORDEM GERAL 2022'!$W$5:$W$4998)))</f>
        <v/>
      </c>
      <c r="K34" s="57" t="str">
        <f>IF(SUMPRODUCT((TEXT('ORDEM GERAL 2022'!$B$5:$B$4998,"mmm")=DADOS!K$2)*('ORDEM GERAL 2022'!$C$5:$C$4998=DADOS!$A34)*('ORDEM GERAL 2022'!$A$5:$A$4998&gt;0)*('ORDEM GERAL 2022'!$W$5:$W$4998))=0,"",SUMPRODUCT((TEXT('ORDEM GERAL 2022'!$B$5:$B$4998,"mmm")=DADOS!K$2)*('ORDEM GERAL 2022'!$C$5:$C$4998=DADOS!$A34)*('ORDEM GERAL 2022'!$A$5:$A$4998&gt;0)*('ORDEM GERAL 2022'!$W$5:$W$4998)))</f>
        <v/>
      </c>
      <c r="L34" s="57" t="str">
        <f>IF(SUMPRODUCT((TEXT('ORDEM GERAL 2022'!$B$5:$B$4998,"mmm")=DADOS!L$2)*('ORDEM GERAL 2022'!$C$5:$C$4998=DADOS!$A34)*('ORDEM GERAL 2022'!$A$5:$A$4998&gt;0)*('ORDEM GERAL 2022'!$W$5:$W$4998))=0,"",SUMPRODUCT((TEXT('ORDEM GERAL 2022'!$B$5:$B$4998,"mmm")=DADOS!L$2)*('ORDEM GERAL 2022'!$C$5:$C$4998=DADOS!$A34)*('ORDEM GERAL 2022'!$A$5:$A$4998&gt;0)*('ORDEM GERAL 2022'!$W$5:$W$4998)))</f>
        <v/>
      </c>
      <c r="M34" s="57" t="str">
        <f>IF(SUMPRODUCT((TEXT('ORDEM GERAL 2022'!$B$5:$B$4998,"mmm")=DADOS!M$2)*('ORDEM GERAL 2022'!$C$5:$C$4998=DADOS!$A34)*('ORDEM GERAL 2022'!$A$5:$A$4998&gt;0)*('ORDEM GERAL 2022'!$W$5:$W$4998))=0,"",SUMPRODUCT((TEXT('ORDEM GERAL 2022'!$B$5:$B$4998,"mmm")=DADOS!M$2)*('ORDEM GERAL 2022'!$C$5:$C$4998=DADOS!$A34)*('ORDEM GERAL 2022'!$A$5:$A$4998&gt;0)*('ORDEM GERAL 2022'!$W$5:$W$4998)))</f>
        <v/>
      </c>
      <c r="N34" s="57" t="str">
        <f t="shared" si="0"/>
        <v/>
      </c>
      <c r="O34" s="66" t="str">
        <f>IF(COUNTIFS('ORDEM GERAL 2022'!$C:$C,DADOS!$A34,'ORDEM GERAL 2022'!$AJ:$AJ,"CONSERTO")=0,"",(COUNTIFS('ORDEM GERAL 2022'!$C:$C,DADOS!$A34,'ORDEM GERAL 2022'!$AJ:$AJ,"CONSERTO")))</f>
        <v/>
      </c>
      <c r="P34" s="66" t="str">
        <f>IF(COUNTIFS('ORDEM GERAL 2022'!$C:$C,DADOS!$A34,'ORDEM GERAL 2022'!$AJ:$AJ,"QUEBRA")=0,"",COUNTIFS('ORDEM GERAL 2022'!$C:$C,DADOS!$A34,'ORDEM GERAL 2022'!$AJ:$AJ,"QUEBRA"))</f>
        <v/>
      </c>
      <c r="Q34" s="66" t="str">
        <f>IF(COUNTIFS('ORDEM GERAL 2022'!$C:$C,DADOS!$A34,'ORDEM GERAL 2022'!$AJ:$AJ,"TROCA")=0,"",COUNTIFS('ORDEM GERAL 2022'!$C:$C,DADOS!$A34,'ORDEM GERAL 2022'!$AJ:$AJ,"TROCA"))</f>
        <v/>
      </c>
      <c r="R34" s="66" t="str">
        <f>IF(COUNTIFS('ORDEM GERAL 2022'!$C:$C,DADOS!$A34,'ORDEM GERAL 2022'!A:A,"&gt;0")=0,"",COUNTIFS('ORDEM GERAL 2022'!$C:$C,DADOS!$A34,'ORDEM GERAL 2022'!A:A,"&gt;0"))</f>
        <v/>
      </c>
      <c r="S34" s="194" t="str">
        <f t="shared" si="4"/>
        <v/>
      </c>
      <c r="T34" s="196" t="str">
        <f t="shared" si="5"/>
        <v/>
      </c>
      <c r="U34" s="67" t="str">
        <f t="shared" si="3"/>
        <v/>
      </c>
      <c r="V34" s="10"/>
      <c r="W34" s="208" t="s">
        <v>154</v>
      </c>
      <c r="X34" s="207">
        <f>SUMPRODUCT((MONTH('ORDEM GERAL 2022'!$B$5:$B$4998)='ORDEM GERAL 2022'!$AT$5)*('ORDEM GERAL 2022'!$W$5:$W$4998)*('ORDEM GERAL 2022'!$G$5:$G$4998='ORDEM GERAL 2022'!$AQ$5)*('ORDEM GERAL 2022'!$C$5:$C$4998='ORDEM GERAL 2022'!AM36))</f>
        <v>0</v>
      </c>
      <c r="Y34" s="207">
        <f>SUMPRODUCT((MONTH('ORDEM GERAL 2022'!$B$5:$B$4998)='ORDEM GERAL 2022'!$AT$6)*('ORDEM GERAL 2022'!$W$5:$W$4998)*('ORDEM GERAL 2022'!$G$5:$G$4998='ORDEM GERAL 2022'!$AQ$5)*('ORDEM GERAL 2022'!$C$5:$C$4998='ORDEM GERAL 2022'!AM36))</f>
        <v>0</v>
      </c>
      <c r="Z34" s="207">
        <f>SUMPRODUCT((MONTH('ORDEM GERAL 2022'!$B$5:$B$4998)='ORDEM GERAL 2022'!$AT$7)*('ORDEM GERAL 2022'!$W$5:$W$4998)*('ORDEM GERAL 2022'!$G$5:$G$4998='ORDEM GERAL 2022'!$AQ$5)*('ORDEM GERAL 2022'!$C$5:$C$4998='ORDEM GERAL 2022'!AM36))</f>
        <v>0</v>
      </c>
      <c r="AA34" s="207">
        <f>SUMPRODUCT((MONTH('ORDEM GERAL 2022'!$B$5:$B$4998)='ORDEM GERAL 2022'!$AT$8)*('ORDEM GERAL 2022'!$W$5:$W$4998)*('ORDEM GERAL 2022'!$G$5:$G$4998='ORDEM GERAL 2022'!$AQ$5)*('ORDEM GERAL 2022'!$C$5:$C$4998='ORDEM GERAL 2022'!AM36))</f>
        <v>0</v>
      </c>
      <c r="AB34" s="207">
        <f>SUMPRODUCT((MONTH('ORDEM GERAL 2022'!$B$5:$B$4998)='ORDEM GERAL 2022'!$AT$9)*('ORDEM GERAL 2022'!$W$5:$W$4998)*('ORDEM GERAL 2022'!$G$5:$G$4998='ORDEM GERAL 2022'!$AQ$5)*('ORDEM GERAL 2022'!$C$5:$C$4998='ORDEM GERAL 2022'!AM36))</f>
        <v>0</v>
      </c>
      <c r="AC34" s="207">
        <f>SUMPRODUCT((MONTH('ORDEM GERAL 2022'!$B$5:$B$4998)='ORDEM GERAL 2022'!$AT$10)*('ORDEM GERAL 2022'!$W$5:$W$4998)*('ORDEM GERAL 2022'!$G$5:$G$4998='ORDEM GERAL 2022'!$AQ$5)*('ORDEM GERAL 2022'!$C$5:$C$4998='ORDEM GERAL 2022'!AM36))</f>
        <v>0</v>
      </c>
      <c r="AD34" s="207">
        <f>SUMPRODUCT((MONTH('ORDEM GERAL 2022'!$B$5:$B$4998)='ORDEM GERAL 2022'!$AT$11)*('ORDEM GERAL 2022'!$W$5:$W$4998)*('ORDEM GERAL 2022'!$G$5:$G$4998='ORDEM GERAL 2022'!$AQ$5)*('ORDEM GERAL 2022'!$C$5:$C$4998='ORDEM GERAL 2022'!AM36))</f>
        <v>0</v>
      </c>
      <c r="AE34" s="204">
        <f>SUMPRODUCT((MONTH('ORDEM GERAL 2022'!$B$5:$B$4998)='ORDEM GERAL 2022'!$AT$12)*('ORDEM GERAL 2022'!$W$5:$W$4998)*('ORDEM GERAL 2022'!$G$5:$G$4998='ORDEM GERAL 2022'!$AQ$5)*('ORDEM GERAL 2022'!$C$5:$C$4998='ORDEM GERAL 2022'!AM36))</f>
        <v>0</v>
      </c>
      <c r="AF34" s="204">
        <f>SUMPRODUCT((MONTH('ORDEM GERAL 2022'!$B$5:$B$4998)='ORDEM GERAL 2022'!$AT$13)*('ORDEM GERAL 2022'!$W$5:$W$4998)*('ORDEM GERAL 2022'!$G$5:$G$4998='ORDEM GERAL 2022'!$AQ$5)*('ORDEM GERAL 2022'!$C$5:$C$4998='ORDEM GERAL 2022'!AM36))</f>
        <v>0</v>
      </c>
      <c r="AG34" s="204">
        <f>SUMPRODUCT((MONTH('ORDEM GERAL 2022'!$B$5:$B$4998)='ORDEM GERAL 2022'!$AT$14)*('ORDEM GERAL 2022'!$W$5:$W$4998)*('ORDEM GERAL 2022'!$G$5:$G$4998='ORDEM GERAL 2022'!$AQ$5)*('ORDEM GERAL 2022'!$C$5:$C$4998='ORDEM GERAL 2022'!AM36))</f>
        <v>0</v>
      </c>
      <c r="AH34" s="204">
        <f>SUMPRODUCT((MONTH('ORDEM GERAL 2022'!$B$5:$B$4998)='ORDEM GERAL 2022'!$AT$15)*('ORDEM GERAL 2022'!$W$5:$W$4998)*('ORDEM GERAL 2022'!$G$5:$G$4998='ORDEM GERAL 2022'!$AQ$5)*('ORDEM GERAL 2022'!$C$5:$C$4998='ORDEM GERAL 2022'!AM36))</f>
        <v>0</v>
      </c>
      <c r="AI34" s="204">
        <f>SUMPRODUCT((MONTH('ORDEM GERAL 2022'!$B$5:$B$4998)='ORDEM GERAL 2022'!$AT$16)*('ORDEM GERAL 2022'!$W$5:$W$4998)*('ORDEM GERAL 2022'!$G$5:$G$4998='ORDEM GERAL 2022'!$AQ$5)*('ORDEM GERAL 2022'!$C$5:$C$4998='ORDEM GERAL 2022'!AM36))</f>
        <v>0</v>
      </c>
      <c r="AJ34" s="204">
        <f>SUM(Table_17[[#This Row],[Coluna1]:[Column13]])</f>
        <v>0</v>
      </c>
      <c r="AK34" s="190"/>
      <c r="AL34" s="190"/>
      <c r="AM34" s="190"/>
      <c r="AN34" s="190"/>
      <c r="AO34" s="190"/>
      <c r="AP34" s="190"/>
      <c r="AQ34" s="193"/>
      <c r="AR34" s="208" t="s">
        <v>154</v>
      </c>
      <c r="AS34" s="207">
        <f>SUMPRODUCT((MONTH('ORDEM GERAL 2022'!$B$5:$B$4998)='ORDEM GERAL 2022'!$AT$5)*('ORDEM GERAL 2022'!$W$5:$W$4998)*('ORDEM GERAL 2022'!$G$5:$G$4998='ORDEM GERAL 2022'!$AQ$6)*('ORDEM GERAL 2022'!$C$5:$C$4998='ORDEM GERAL 2022'!AM36))</f>
        <v>0</v>
      </c>
      <c r="AT34" s="207">
        <f>SUMPRODUCT((MONTH('ORDEM GERAL 2022'!$B$5:$B$4998)='ORDEM GERAL 2022'!$AT$6)*('ORDEM GERAL 2022'!$W$5:$W$4998)*('ORDEM GERAL 2022'!$G$5:$G$4998='ORDEM GERAL 2022'!$AQ$6)*('ORDEM GERAL 2022'!$C$5:$C$4998='ORDEM GERAL 2022'!AM36))</f>
        <v>0</v>
      </c>
      <c r="AU34" s="204">
        <f>SUMPRODUCT((MONTH('ORDEM GERAL 2022'!$B$5:$B$4998)='ORDEM GERAL 2022'!$AT$7)*('ORDEM GERAL 2022'!$W$5:$W$4998)*('ORDEM GERAL 2022'!$G$5:$G$4998='ORDEM GERAL 2022'!$AQ$6)*('ORDEM GERAL 2022'!$C$5:$C$4998='ORDEM GERAL 2022'!AM36))</f>
        <v>0</v>
      </c>
      <c r="AV34" s="207">
        <f>SUMPRODUCT((MONTH('ORDEM GERAL 2022'!$B$5:$B$4998)='ORDEM GERAL 2022'!$AT$8)*('ORDEM GERAL 2022'!$W$5:$W$4998)*('ORDEM GERAL 2022'!$G$5:$G$4998='ORDEM GERAL 2022'!$AQ$6)*('ORDEM GERAL 2022'!$C$5:$C$4998='ORDEM GERAL 2022'!AM36))</f>
        <v>0</v>
      </c>
      <c r="AW34" s="204">
        <f>SUMPRODUCT((MONTH('ORDEM GERAL 2022'!$B$5:$B$4998)='ORDEM GERAL 2022'!$AT$9)*('ORDEM GERAL 2022'!$W$5:$W$4998)*('ORDEM GERAL 2022'!$G$5:$G$4998='ORDEM GERAL 2022'!$AQ$6)*('ORDEM GERAL 2022'!$C$5:$C$4998='ORDEM GERAL 2022'!AM36))</f>
        <v>0</v>
      </c>
      <c r="AX34" s="204">
        <f>SUMPRODUCT((MONTH('ORDEM GERAL 2022'!$B$5:$B$4998)='ORDEM GERAL 2022'!$AT$10)*('ORDEM GERAL 2022'!$W$5:$W$4998)*('ORDEM GERAL 2022'!$G$5:$G$4998='ORDEM GERAL 2022'!$AQ$6)*('ORDEM GERAL 2022'!$C$5:$C$4998='ORDEM GERAL 2022'!AM36))</f>
        <v>0</v>
      </c>
      <c r="AY34" s="204">
        <f>SUMPRODUCT((MONTH('ORDEM GERAL 2022'!$B$5:$B$4998)='ORDEM GERAL 2022'!$AT$11)*('ORDEM GERAL 2022'!$W$5:$W$4998)*('ORDEM GERAL 2022'!$G$5:$G$4998='ORDEM GERAL 2022'!$AQ$6)*('ORDEM GERAL 2022'!$C$5:$C$4998='ORDEM GERAL 2022'!AM36))</f>
        <v>0</v>
      </c>
      <c r="AZ34" s="204">
        <f>SUMPRODUCT((MONTH('ORDEM GERAL 2022'!$B$5:$B$4998)='ORDEM GERAL 2022'!$AT$12)*('ORDEM GERAL 2022'!$W$5:$W$4998)*('ORDEM GERAL 2022'!$G$5:$G$4998='ORDEM GERAL 2022'!$AQ$6)*('ORDEM GERAL 2022'!$C$5:$C$4998='ORDEM GERAL 2022'!AM36))</f>
        <v>0</v>
      </c>
      <c r="BA34" s="204">
        <f>SUMPRODUCT((MONTH('ORDEM GERAL 2022'!$B$5:$B$4998)='ORDEM GERAL 2022'!$AT$13)*('ORDEM GERAL 2022'!$W$5:$W$4998)*('ORDEM GERAL 2022'!$G$5:$G$4998='ORDEM GERAL 2022'!$AQ$6)*('ORDEM GERAL 2022'!$C$5:$C$4998='ORDEM GERAL 2022'!AM36))</f>
        <v>0</v>
      </c>
      <c r="BB34" s="207">
        <f>SUMPRODUCT((MONTH('ORDEM GERAL 2022'!$B$5:$B$4998)='ORDEM GERAL 2022'!$AT$14)*('ORDEM GERAL 2022'!$W$5:$W$4998)*('ORDEM GERAL 2022'!$G$5:$G$4998='ORDEM GERAL 2022'!$AQ$6)*('ORDEM GERAL 2022'!$C$5:$C$4998='ORDEM GERAL 2022'!AM36))</f>
        <v>0</v>
      </c>
      <c r="BC34" s="204">
        <f>SUMPRODUCT((MONTH('ORDEM GERAL 2022'!$B$5:$B$4998)='ORDEM GERAL 2022'!$AT$15)*('ORDEM GERAL 2022'!$W$5:$W$4998)*('ORDEM GERAL 2022'!$G$5:$G$4998='ORDEM GERAL 2022'!$AQ$6)*('ORDEM GERAL 2022'!$C$5:$C$4998='ORDEM GERAL 2022'!AM36))</f>
        <v>0</v>
      </c>
      <c r="BD34" s="204">
        <f>SUMPRODUCT((MONTH('ORDEM GERAL 2022'!$B$5:$B$4998)='ORDEM GERAL 2022'!$AT$16)*('ORDEM GERAL 2022'!$W$5:$W$4998)*('ORDEM GERAL 2022'!$G$5:$G$4998='ORDEM GERAL 2022'!$AQ$6)*('ORDEM GERAL 2022'!$C$5:$C$4998='ORDEM GERAL 2022'!AM36))</f>
        <v>0</v>
      </c>
      <c r="BE34" s="204">
        <f>SUM(Table_17[[#This Row],[Column21]:[Column32]])</f>
        <v>0</v>
      </c>
      <c r="BF34" s="190"/>
      <c r="BG34" s="190"/>
      <c r="BH34" s="190"/>
      <c r="BI34" s="190"/>
      <c r="BJ34" s="193"/>
      <c r="BK34" s="209" t="s">
        <v>155</v>
      </c>
      <c r="BL34" s="204">
        <f>SUMPRODUCT((MONTH('ORDEM GERAL 2022'!$B$5:$B$4998)='ORDEM GERAL 2022'!$AT$5)*('ORDEM GERAL 2022'!$W$5:$W$4998)*('ORDEM GERAL 2022'!$G$5:$G$4998='ORDEM GERAL 2022'!$AQ$8)*('ORDEM GERAL 2022'!$C$5:$C$4998='ORDEM GERAL 2022'!AM36))</f>
        <v>0</v>
      </c>
      <c r="BM34" s="204">
        <f>SUMPRODUCT((MONTH('ORDEM GERAL 2022'!$B$5:$B$4998)='ORDEM GERAL 2022'!$AT$6)*('ORDEM GERAL 2022'!$W$5:$W$4998)*('ORDEM GERAL 2022'!$G$5:$G$4998='ORDEM GERAL 2022'!$AQ$8)*('ORDEM GERAL 2022'!$C$5:$C$4998='ORDEM GERAL 2022'!AM36))</f>
        <v>0</v>
      </c>
      <c r="BN34" s="204">
        <f>SUMPRODUCT((MONTH('ORDEM GERAL 2022'!$B$5:$B$4998)='ORDEM GERAL 2022'!$AT$7)*('ORDEM GERAL 2022'!$W$5:$W$4998)*('ORDEM GERAL 2022'!$G$5:$G$4998='ORDEM GERAL 2022'!$AQ$8)*('ORDEM GERAL 2022'!$C$5:$C$4998='ORDEM GERAL 2022'!AM36))</f>
        <v>0</v>
      </c>
      <c r="BO34" s="204">
        <f>SUMPRODUCT((MONTH('ORDEM GERAL 2022'!$B$5:$B$4998)='ORDEM GERAL 2022'!$AT$8)*('ORDEM GERAL 2022'!$W$5:$W$4998)*('ORDEM GERAL 2022'!$G$5:$G$4998='ORDEM GERAL 2022'!$AQ$8)*('ORDEM GERAL 2022'!$C$5:$C$4998='ORDEM GERAL 2022'!AM36))</f>
        <v>0</v>
      </c>
      <c r="BP34" s="204">
        <f>SUMPRODUCT((MONTH('ORDEM GERAL 2022'!$B$5:$B$4998)='ORDEM GERAL 2022'!$AT$9)*('ORDEM GERAL 2022'!$W$5:$W$4998)*('ORDEM GERAL 2022'!$G$5:$G$4998='ORDEM GERAL 2022'!$AQ$8)*('ORDEM GERAL 2022'!$C$5:$C$4998='ORDEM GERAL 2022'!AM36))</f>
        <v>0</v>
      </c>
      <c r="BQ34" s="204">
        <f>SUMPRODUCT((MONTH('ORDEM GERAL 2022'!$B$5:$B$4998)='ORDEM GERAL 2022'!$AT$10)*('ORDEM GERAL 2022'!$W$5:$W$4998)*('ORDEM GERAL 2022'!$G$5:$G$4998='ORDEM GERAL 2022'!$AQ$8)*('ORDEM GERAL 2022'!$C$5:$C$4998='ORDEM GERAL 2022'!AM36))</f>
        <v>0</v>
      </c>
      <c r="BR34" s="204">
        <f>SUMPRODUCT((MONTH('ORDEM GERAL 2022'!$B$5:$B$4998)='ORDEM GERAL 2022'!$AT$11)*('ORDEM GERAL 2022'!$W$5:$W$4998)*('ORDEM GERAL 2022'!$G$5:$G$4998='ORDEM GERAL 2022'!$AQ$8)*('ORDEM GERAL 2022'!$C$5:$C$4998='ORDEM GERAL 2022'!AM36))</f>
        <v>0</v>
      </c>
      <c r="BS34" s="204">
        <f>SUMPRODUCT((MONTH('ORDEM GERAL 2022'!$B$5:$B$4998)='ORDEM GERAL 2022'!$AT$12)*('ORDEM GERAL 2022'!$W$5:$W$4998)*('ORDEM GERAL 2022'!$G$5:$G$4998='ORDEM GERAL 2022'!$AQ$8)*('ORDEM GERAL 2022'!$C$5:$C$4998='ORDEM GERAL 2022'!AM36))</f>
        <v>0</v>
      </c>
      <c r="BT34" s="204">
        <f>SUMPRODUCT((MONTH('ORDEM GERAL 2022'!$B$5:$B$4998)='ORDEM GERAL 2022'!$AT$13)*('ORDEM GERAL 2022'!$W$5:$W$4998)*('ORDEM GERAL 2022'!$G$5:$G$4998='ORDEM GERAL 2022'!$AQ$8)*('ORDEM GERAL 2022'!$C$5:$C$4998='ORDEM GERAL 2022'!AM36))</f>
        <v>0</v>
      </c>
      <c r="BU34" s="204">
        <f>SUMPRODUCT((MONTH('ORDEM GERAL 2022'!$B$5:$B$4998)='ORDEM GERAL 2022'!$AT$14)*('ORDEM GERAL 2022'!$W$5:$W$4998)*('ORDEM GERAL 2022'!$G$5:$G$4998='ORDEM GERAL 2022'!$AQ$8)*('ORDEM GERAL 2022'!$C$5:$C$4998='ORDEM GERAL 2022'!AM36))</f>
        <v>0</v>
      </c>
      <c r="BV34" s="204">
        <f>SUMPRODUCT((MONTH('ORDEM GERAL 2022'!$B$5:$B$4998)='ORDEM GERAL 2022'!$AT$15)*('ORDEM GERAL 2022'!$W$5:$W$4998)*('ORDEM GERAL 2022'!$G$5:$G$4998='ORDEM GERAL 2022'!$AQ$8)*('ORDEM GERAL 2022'!$C$5:$C$4998='ORDEM GERAL 2022'!AM36))</f>
        <v>0</v>
      </c>
      <c r="BW34" s="204">
        <f>SUMPRODUCT((MONTH('ORDEM GERAL 2022'!$B$5:$B$4998)='ORDEM GERAL 2022'!$AT$16)*('ORDEM GERAL 2022'!$W$5:$W$4998)*('ORDEM GERAL 2022'!$G$5:$G$4998='ORDEM GERAL 2022'!$AQ$8)*('ORDEM GERAL 2022'!$C$5:$C$4998='ORDEM GERAL 2022'!AM36))</f>
        <v>0</v>
      </c>
      <c r="BX34" s="191">
        <f>SUM(Table_17[[#This Row],[Column40]:[Column51]])</f>
        <v>0</v>
      </c>
      <c r="BY34" s="190"/>
      <c r="BZ34" s="190"/>
      <c r="CA34" s="190"/>
      <c r="CB34" s="70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</row>
    <row r="35" spans="1:94" ht="15.75" customHeight="1" thickBot="1">
      <c r="A35" s="71" t="s">
        <v>155</v>
      </c>
      <c r="B35" s="57" t="str">
        <f>IF(SUMPRODUCT((TEXT('ORDEM GERAL 2022'!$B$5:$B$4998,"mmm")=DADOS!B$2)*('ORDEM GERAL 2022'!$C$5:$C$4998=DADOS!$A35)*('ORDEM GERAL 2022'!$A$5:$A$4998&gt;0)*('ORDEM GERAL 2022'!$W$5:$W$4998))=0,"",SUMPRODUCT((TEXT('ORDEM GERAL 2022'!$B$5:$B$4998,"mmm")=DADOS!B$2)*('ORDEM GERAL 2022'!$C$5:$C$4998=DADOS!$A35)*('ORDEM GERAL 2022'!$A$5:$A$4998&gt;0)*('ORDEM GERAL 2022'!$W$5:$W$4998)))</f>
        <v/>
      </c>
      <c r="C35" s="57" t="str">
        <f>IF(SUMPRODUCT((TEXT('ORDEM GERAL 2022'!$B$5:$B$4998,"mmm")=DADOS!C$2)*('ORDEM GERAL 2022'!$C$5:$C$4998=DADOS!$A35)*('ORDEM GERAL 2022'!$A$5:$A$4998&gt;0)*('ORDEM GERAL 2022'!$W$5:$W$4998))=0,"",SUMPRODUCT((TEXT('ORDEM GERAL 2022'!$B$5:$B$4998,"mmm")=DADOS!C$2)*('ORDEM GERAL 2022'!$C$5:$C$4998=DADOS!$A35)*('ORDEM GERAL 2022'!$A$5:$A$4998&gt;0)*('ORDEM GERAL 2022'!$W$5:$W$4998)))</f>
        <v/>
      </c>
      <c r="D35" s="57" t="str">
        <f>IF(SUMPRODUCT((TEXT('ORDEM GERAL 2022'!$B$5:$B$4998,"mmm")=DADOS!D$2)*('ORDEM GERAL 2022'!$C$5:$C$4998=DADOS!$A35)*('ORDEM GERAL 2022'!$A$5:$A$4998&gt;0)*('ORDEM GERAL 2022'!$W$5:$W$4998))=0,"",SUMPRODUCT((TEXT('ORDEM GERAL 2022'!$B$5:$B$4998,"mmm")=DADOS!D$2)*('ORDEM GERAL 2022'!$C$5:$C$4998=DADOS!$A35)*('ORDEM GERAL 2022'!$A$5:$A$4998&gt;0)*('ORDEM GERAL 2022'!$W$5:$W$4998)))</f>
        <v/>
      </c>
      <c r="E35" s="57" t="str">
        <f>IF(SUMPRODUCT((TEXT('ORDEM GERAL 2022'!$B$5:$B$4998,"mmm")=DADOS!E$2)*('ORDEM GERAL 2022'!$C$5:$C$4998=DADOS!$A35)*('ORDEM GERAL 2022'!$A$5:$A$4998&gt;0)*('ORDEM GERAL 2022'!$W$5:$W$4998))=0,"",SUMPRODUCT((TEXT('ORDEM GERAL 2022'!$B$5:$B$4998,"mmm")=DADOS!E$2)*('ORDEM GERAL 2022'!$C$5:$C$4998=DADOS!$A35)*('ORDEM GERAL 2022'!$A$5:$A$4998&gt;0)*('ORDEM GERAL 2022'!$W$5:$W$4998)))</f>
        <v/>
      </c>
      <c r="F35" s="57" t="str">
        <f>IF(SUMPRODUCT((TEXT('ORDEM GERAL 2022'!$B$5:$B$4998,"mmm")=DADOS!F$2)*('ORDEM GERAL 2022'!$C$5:$C$4998=DADOS!$A35)*('ORDEM GERAL 2022'!$A$5:$A$4998&gt;0)*('ORDEM GERAL 2022'!$W$5:$W$4998))=0,"",SUMPRODUCT((TEXT('ORDEM GERAL 2022'!$B$5:$B$4998,"mmm")=DADOS!F$2)*('ORDEM GERAL 2022'!$C$5:$C$4998=DADOS!$A35)*('ORDEM GERAL 2022'!$A$5:$A$4998&gt;0)*('ORDEM GERAL 2022'!$W$5:$W$4998)))</f>
        <v/>
      </c>
      <c r="G35" s="57" t="str">
        <f>IF(SUMPRODUCT((TEXT('ORDEM GERAL 2022'!$B$5:$B$4998,"mmm")=DADOS!G$2)*('ORDEM GERAL 2022'!$C$5:$C$4998=DADOS!$A35)*('ORDEM GERAL 2022'!$A$5:$A$4998&gt;0)*('ORDEM GERAL 2022'!$W$5:$W$4998))=0,"",SUMPRODUCT((TEXT('ORDEM GERAL 2022'!$B$5:$B$4998,"mmm")=DADOS!G$2)*('ORDEM GERAL 2022'!$C$5:$C$4998=DADOS!$A35)*('ORDEM GERAL 2022'!$A$5:$A$4998&gt;0)*('ORDEM GERAL 2022'!$W$5:$W$4998)))</f>
        <v/>
      </c>
      <c r="H35" s="57" t="str">
        <f>IF(SUMPRODUCT((TEXT('ORDEM GERAL 2022'!$B$5:$B$4998,"mmm")=DADOS!H$2)*('ORDEM GERAL 2022'!$C$5:$C$4998=DADOS!$A35)*('ORDEM GERAL 2022'!$A$5:$A$4998&gt;0)*('ORDEM GERAL 2022'!$W$5:$W$4998))=0,"",SUMPRODUCT((TEXT('ORDEM GERAL 2022'!$B$5:$B$4998,"mmm")=DADOS!H$2)*('ORDEM GERAL 2022'!$C$5:$C$4998=DADOS!$A35)*('ORDEM GERAL 2022'!$A$5:$A$4998&gt;0)*('ORDEM GERAL 2022'!$W$5:$W$4998)))</f>
        <v/>
      </c>
      <c r="I35" s="57" t="str">
        <f>IF(SUMPRODUCT((TEXT('ORDEM GERAL 2022'!$B$5:$B$4998,"mmm")=DADOS!I$2)*('ORDEM GERAL 2022'!$C$5:$C$4998=DADOS!$A35)*('ORDEM GERAL 2022'!$A$5:$A$4998&gt;0)*('ORDEM GERAL 2022'!$W$5:$W$4998))=0,"",SUMPRODUCT((TEXT('ORDEM GERAL 2022'!$B$5:$B$4998,"mmm")=DADOS!I$2)*('ORDEM GERAL 2022'!$C$5:$C$4998=DADOS!$A35)*('ORDEM GERAL 2022'!$A$5:$A$4998&gt;0)*('ORDEM GERAL 2022'!$W$5:$W$4998)))</f>
        <v/>
      </c>
      <c r="J35" s="57" t="str">
        <f>IF(SUMPRODUCT((TEXT('ORDEM GERAL 2022'!$B$5:$B$4998,"mmm")=DADOS!J$2)*('ORDEM GERAL 2022'!$C$5:$C$4998=DADOS!$A35)*('ORDEM GERAL 2022'!$A$5:$A$4998&gt;0)*('ORDEM GERAL 2022'!$W$5:$W$4998))=0,"",SUMPRODUCT((TEXT('ORDEM GERAL 2022'!$B$5:$B$4998,"mmm")=DADOS!J$2)*('ORDEM GERAL 2022'!$C$5:$C$4998=DADOS!$A35)*('ORDEM GERAL 2022'!$A$5:$A$4998&gt;0)*('ORDEM GERAL 2022'!$W$5:$W$4998)))</f>
        <v/>
      </c>
      <c r="K35" s="57">
        <f>IF(SUMPRODUCT((TEXT('ORDEM GERAL 2022'!$B$5:$B$4998,"mmm")=DADOS!K$2)*('ORDEM GERAL 2022'!$C$5:$C$4998=DADOS!$A35)*('ORDEM GERAL 2022'!$A$5:$A$4998&gt;0)*('ORDEM GERAL 2022'!$W$5:$W$4998))=0,"",SUMPRODUCT((TEXT('ORDEM GERAL 2022'!$B$5:$B$4998,"mmm")=DADOS!K$2)*('ORDEM GERAL 2022'!$C$5:$C$4998=DADOS!$A35)*('ORDEM GERAL 2022'!$A$5:$A$4998&gt;0)*('ORDEM GERAL 2022'!$W$5:$W$4998)))</f>
        <v>1.3888888890505768E-2</v>
      </c>
      <c r="L35" s="57" t="str">
        <f>IF(SUMPRODUCT((TEXT('ORDEM GERAL 2022'!$B$5:$B$4998,"mmm")=DADOS!L$2)*('ORDEM GERAL 2022'!$C$5:$C$4998=DADOS!$A35)*('ORDEM GERAL 2022'!$A$5:$A$4998&gt;0)*('ORDEM GERAL 2022'!$W$5:$W$4998))=0,"",SUMPRODUCT((TEXT('ORDEM GERAL 2022'!$B$5:$B$4998,"mmm")=DADOS!L$2)*('ORDEM GERAL 2022'!$C$5:$C$4998=DADOS!$A35)*('ORDEM GERAL 2022'!$A$5:$A$4998&gt;0)*('ORDEM GERAL 2022'!$W$5:$W$4998)))</f>
        <v/>
      </c>
      <c r="M35" s="57" t="str">
        <f>IF(SUMPRODUCT((TEXT('ORDEM GERAL 2022'!$B$5:$B$4998,"mmm")=DADOS!M$2)*('ORDEM GERAL 2022'!$C$5:$C$4998=DADOS!$A35)*('ORDEM GERAL 2022'!$A$5:$A$4998&gt;0)*('ORDEM GERAL 2022'!$W$5:$W$4998))=0,"",SUMPRODUCT((TEXT('ORDEM GERAL 2022'!$B$5:$B$4998,"mmm")=DADOS!M$2)*('ORDEM GERAL 2022'!$C$5:$C$4998=DADOS!$A35)*('ORDEM GERAL 2022'!$A$5:$A$4998&gt;0)*('ORDEM GERAL 2022'!$W$5:$W$4998)))</f>
        <v/>
      </c>
      <c r="N35" s="57">
        <f t="shared" si="0"/>
        <v>1.3888888890505768E-2</v>
      </c>
      <c r="O35" s="66" t="str">
        <f>IF(COUNTIFS('ORDEM GERAL 2022'!$C:$C,DADOS!$A35,'ORDEM GERAL 2022'!$AJ:$AJ,"CONSERTO")=0,"",(COUNTIFS('ORDEM GERAL 2022'!$C:$C,DADOS!$A35,'ORDEM GERAL 2022'!$AJ:$AJ,"CONSERTO")))</f>
        <v/>
      </c>
      <c r="P35" s="66">
        <f>IF(COUNTIFS('ORDEM GERAL 2022'!$C:$C,DADOS!$A35,'ORDEM GERAL 2022'!$AJ:$AJ,"QUEBRA")=0,"",COUNTIFS('ORDEM GERAL 2022'!$C:$C,DADOS!$A35,'ORDEM GERAL 2022'!$AJ:$AJ,"QUEBRA"))</f>
        <v>1</v>
      </c>
      <c r="Q35" s="66" t="str">
        <f>IF(COUNTIFS('ORDEM GERAL 2022'!$C:$C,DADOS!$A35,'ORDEM GERAL 2022'!$AJ:$AJ,"TROCA")=0,"",COUNTIFS('ORDEM GERAL 2022'!$C:$C,DADOS!$A35,'ORDEM GERAL 2022'!$AJ:$AJ,"TROCA"))</f>
        <v/>
      </c>
      <c r="R35" s="66">
        <f>IF(COUNTIFS('ORDEM GERAL 2022'!$C:$C,DADOS!$A35,'ORDEM GERAL 2022'!A:A,"&gt;0")=0,"",COUNTIFS('ORDEM GERAL 2022'!$C:$C,DADOS!$A35,'ORDEM GERAL 2022'!A:A,"&gt;0"))</f>
        <v>1</v>
      </c>
      <c r="S35" s="194" t="str">
        <f t="shared" si="4"/>
        <v/>
      </c>
      <c r="T35" s="196" t="str">
        <f t="shared" si="5"/>
        <v/>
      </c>
      <c r="U35" s="67">
        <f t="shared" si="3"/>
        <v>1.3506944446061323E-2</v>
      </c>
      <c r="V35" s="10"/>
      <c r="W35" s="209" t="s">
        <v>155</v>
      </c>
      <c r="X35" s="207">
        <f>SUMPRODUCT((MONTH('ORDEM GERAL 2022'!$B$5:$B$4998)='ORDEM GERAL 2022'!$AT$5)*('ORDEM GERAL 2022'!$W$5:$W$4998)*('ORDEM GERAL 2022'!$G$5:$G$4998='ORDEM GERAL 2022'!$AQ$5)*('ORDEM GERAL 2022'!$C$5:$C$4998='ORDEM GERAL 2022'!AM37))</f>
        <v>0</v>
      </c>
      <c r="Y35" s="207">
        <f>SUMPRODUCT((MONTH('ORDEM GERAL 2022'!$B$5:$B$4998)='ORDEM GERAL 2022'!$AT$6)*('ORDEM GERAL 2022'!$W$5:$W$4998)*('ORDEM GERAL 2022'!$G$5:$G$4998='ORDEM GERAL 2022'!$AQ$5)*('ORDEM GERAL 2022'!$C$5:$C$4998='ORDEM GERAL 2022'!AM37))</f>
        <v>0</v>
      </c>
      <c r="Z35" s="207">
        <f>SUMPRODUCT((MONTH('ORDEM GERAL 2022'!$B$5:$B$4998)='ORDEM GERAL 2022'!$AT$7)*('ORDEM GERAL 2022'!$W$5:$W$4998)*('ORDEM GERAL 2022'!$G$5:$G$4998='ORDEM GERAL 2022'!$AQ$5)*('ORDEM GERAL 2022'!$C$5:$C$4998='ORDEM GERAL 2022'!AM37))</f>
        <v>0</v>
      </c>
      <c r="AA35" s="207">
        <f>SUMPRODUCT((MONTH('ORDEM GERAL 2022'!$B$5:$B$4998)='ORDEM GERAL 2022'!$AT$8)*('ORDEM GERAL 2022'!$W$5:$W$4998)*('ORDEM GERAL 2022'!$G$5:$G$4998='ORDEM GERAL 2022'!$AQ$5)*('ORDEM GERAL 2022'!$C$5:$C$4998='ORDEM GERAL 2022'!AM37))</f>
        <v>0</v>
      </c>
      <c r="AB35" s="207">
        <f>SUMPRODUCT((MONTH('ORDEM GERAL 2022'!$B$5:$B$4998)='ORDEM GERAL 2022'!$AT$9)*('ORDEM GERAL 2022'!$W$5:$W$4998)*('ORDEM GERAL 2022'!$G$5:$G$4998='ORDEM GERAL 2022'!$AQ$5)*('ORDEM GERAL 2022'!$C$5:$C$4998='ORDEM GERAL 2022'!AM37))</f>
        <v>0</v>
      </c>
      <c r="AC35" s="207">
        <f>SUMPRODUCT((MONTH('ORDEM GERAL 2022'!$B$5:$B$4998)='ORDEM GERAL 2022'!$AT$10)*('ORDEM GERAL 2022'!$W$5:$W$4998)*('ORDEM GERAL 2022'!$G$5:$G$4998='ORDEM GERAL 2022'!$AQ$5)*('ORDEM GERAL 2022'!$C$5:$C$4998='ORDEM GERAL 2022'!AM37))</f>
        <v>0</v>
      </c>
      <c r="AD35" s="207">
        <f>SUMPRODUCT((MONTH('ORDEM GERAL 2022'!$B$5:$B$4998)='ORDEM GERAL 2022'!$AT$11)*('ORDEM GERAL 2022'!$W$5:$W$4998)*('ORDEM GERAL 2022'!$G$5:$G$4998='ORDEM GERAL 2022'!$AQ$5)*('ORDEM GERAL 2022'!$C$5:$C$4998='ORDEM GERAL 2022'!AM37))</f>
        <v>0</v>
      </c>
      <c r="AE35" s="204">
        <f>SUMPRODUCT((MONTH('ORDEM GERAL 2022'!$B$5:$B$4998)='ORDEM GERAL 2022'!$AT$12)*('ORDEM GERAL 2022'!$W$5:$W$4998)*('ORDEM GERAL 2022'!$G$5:$G$4998='ORDEM GERAL 2022'!$AQ$5)*('ORDEM GERAL 2022'!$C$5:$C$4998='ORDEM GERAL 2022'!AM37))</f>
        <v>0</v>
      </c>
      <c r="AF35" s="204">
        <f>SUMPRODUCT((MONTH('ORDEM GERAL 2022'!$B$5:$B$4998)='ORDEM GERAL 2022'!$AT$13)*('ORDEM GERAL 2022'!$W$5:$W$4998)*('ORDEM GERAL 2022'!$G$5:$G$4998='ORDEM GERAL 2022'!$AQ$5)*('ORDEM GERAL 2022'!$C$5:$C$4998='ORDEM GERAL 2022'!AM37))</f>
        <v>0</v>
      </c>
      <c r="AG35" s="204">
        <f>SUMPRODUCT((MONTH('ORDEM GERAL 2022'!$B$5:$B$4998)='ORDEM GERAL 2022'!$AT$14)*('ORDEM GERAL 2022'!$W$5:$W$4998)*('ORDEM GERAL 2022'!$G$5:$G$4998='ORDEM GERAL 2022'!$AQ$5)*('ORDEM GERAL 2022'!$C$5:$C$4998='ORDEM GERAL 2022'!AM37))</f>
        <v>1.3888888890505768E-2</v>
      </c>
      <c r="AH35" s="204">
        <f>SUMPRODUCT((MONTH('ORDEM GERAL 2022'!$B$5:$B$4998)='ORDEM GERAL 2022'!$AT$15)*('ORDEM GERAL 2022'!$W$5:$W$4998)*('ORDEM GERAL 2022'!$G$5:$G$4998='ORDEM GERAL 2022'!$AQ$5)*('ORDEM GERAL 2022'!$C$5:$C$4998='ORDEM GERAL 2022'!AM37))</f>
        <v>0</v>
      </c>
      <c r="AI35" s="204">
        <f>SUMPRODUCT((MONTH('ORDEM GERAL 2022'!$B$5:$B$4998)='ORDEM GERAL 2022'!$AT$16)*('ORDEM GERAL 2022'!$W$5:$W$4998)*('ORDEM GERAL 2022'!$G$5:$G$4998='ORDEM GERAL 2022'!$AQ$5)*('ORDEM GERAL 2022'!$C$5:$C$4998='ORDEM GERAL 2022'!AM37))</f>
        <v>0</v>
      </c>
      <c r="AJ35" s="204">
        <f>SUM(Table_17[[#This Row],[Coluna1]:[Column13]])</f>
        <v>1.3888888890505768E-2</v>
      </c>
      <c r="AK35" s="190"/>
      <c r="AL35" s="190"/>
      <c r="AM35" s="190"/>
      <c r="AN35" s="190"/>
      <c r="AO35" s="190"/>
      <c r="AP35" s="190"/>
      <c r="AQ35" s="193"/>
      <c r="AR35" s="209" t="s">
        <v>155</v>
      </c>
      <c r="AS35" s="207">
        <f>SUMPRODUCT((MONTH('ORDEM GERAL 2022'!$B$5:$B$4998)='ORDEM GERAL 2022'!$AT$5)*('ORDEM GERAL 2022'!$W$5:$W$4998)*('ORDEM GERAL 2022'!$G$5:$G$4998='ORDEM GERAL 2022'!$AQ$6)*('ORDEM GERAL 2022'!$C$5:$C$4998='ORDEM GERAL 2022'!AM37))</f>
        <v>0</v>
      </c>
      <c r="AT35" s="207">
        <f>SUMPRODUCT((MONTH('ORDEM GERAL 2022'!$B$5:$B$4998)='ORDEM GERAL 2022'!$AT$6)*('ORDEM GERAL 2022'!$W$5:$W$4998)*('ORDEM GERAL 2022'!$G$5:$G$4998='ORDEM GERAL 2022'!$AQ$6)*('ORDEM GERAL 2022'!$C$5:$C$4998='ORDEM GERAL 2022'!AM37))</f>
        <v>0</v>
      </c>
      <c r="AU35" s="204">
        <f>SUMPRODUCT((MONTH('ORDEM GERAL 2022'!$B$5:$B$4998)='ORDEM GERAL 2022'!$AT$7)*('ORDEM GERAL 2022'!$W$5:$W$4998)*('ORDEM GERAL 2022'!$G$5:$G$4998='ORDEM GERAL 2022'!$AQ$6)*('ORDEM GERAL 2022'!$C$5:$C$4998='ORDEM GERAL 2022'!AM37))</f>
        <v>0</v>
      </c>
      <c r="AV35" s="207">
        <f>SUMPRODUCT((MONTH('ORDEM GERAL 2022'!$B$5:$B$4998)='ORDEM GERAL 2022'!$AT$8)*('ORDEM GERAL 2022'!$W$5:$W$4998)*('ORDEM GERAL 2022'!$G$5:$G$4998='ORDEM GERAL 2022'!$AQ$6)*('ORDEM GERAL 2022'!$C$5:$C$4998='ORDEM GERAL 2022'!AM37))</f>
        <v>0</v>
      </c>
      <c r="AW35" s="204">
        <f>SUMPRODUCT((MONTH('ORDEM GERAL 2022'!$B$5:$B$4998)='ORDEM GERAL 2022'!$AT$9)*('ORDEM GERAL 2022'!$W$5:$W$4998)*('ORDEM GERAL 2022'!$G$5:$G$4998='ORDEM GERAL 2022'!$AQ$6)*('ORDEM GERAL 2022'!$C$5:$C$4998='ORDEM GERAL 2022'!AM37))</f>
        <v>0</v>
      </c>
      <c r="AX35" s="204">
        <f>SUMPRODUCT((MONTH('ORDEM GERAL 2022'!$B$5:$B$4998)='ORDEM GERAL 2022'!$AT$10)*('ORDEM GERAL 2022'!$W$5:$W$4998)*('ORDEM GERAL 2022'!$G$5:$G$4998='ORDEM GERAL 2022'!$AQ$6)*('ORDEM GERAL 2022'!$C$5:$C$4998='ORDEM GERAL 2022'!AM37))</f>
        <v>0</v>
      </c>
      <c r="AY35" s="204">
        <f>SUMPRODUCT((MONTH('ORDEM GERAL 2022'!$B$5:$B$4998)='ORDEM GERAL 2022'!$AT$11)*('ORDEM GERAL 2022'!$W$5:$W$4998)*('ORDEM GERAL 2022'!$G$5:$G$4998='ORDEM GERAL 2022'!$AQ$6)*('ORDEM GERAL 2022'!$C$5:$C$4998='ORDEM GERAL 2022'!AM37))</f>
        <v>0</v>
      </c>
      <c r="AZ35" s="204">
        <f>SUMPRODUCT((MONTH('ORDEM GERAL 2022'!$B$5:$B$4998)='ORDEM GERAL 2022'!$AT$12)*('ORDEM GERAL 2022'!$W$5:$W$4998)*('ORDEM GERAL 2022'!$G$5:$G$4998='ORDEM GERAL 2022'!$AQ$6)*('ORDEM GERAL 2022'!$C$5:$C$4998='ORDEM GERAL 2022'!AM37))</f>
        <v>0</v>
      </c>
      <c r="BA35" s="204">
        <f>SUMPRODUCT((MONTH('ORDEM GERAL 2022'!$B$5:$B$4998)='ORDEM GERAL 2022'!$AT$13)*('ORDEM GERAL 2022'!$W$5:$W$4998)*('ORDEM GERAL 2022'!$G$5:$G$4998='ORDEM GERAL 2022'!$AQ$6)*('ORDEM GERAL 2022'!$C$5:$C$4998='ORDEM GERAL 2022'!AM37))</f>
        <v>0</v>
      </c>
      <c r="BB35" s="207">
        <f>SUMPRODUCT((MONTH('ORDEM GERAL 2022'!$B$5:$B$4998)='ORDEM GERAL 2022'!$AT$14)*('ORDEM GERAL 2022'!$W$5:$W$4998)*('ORDEM GERAL 2022'!$G$5:$G$4998='ORDEM GERAL 2022'!$AQ$6)*('ORDEM GERAL 2022'!$C$5:$C$4998='ORDEM GERAL 2022'!AM37))</f>
        <v>0</v>
      </c>
      <c r="BC35" s="204">
        <f>SUMPRODUCT((MONTH('ORDEM GERAL 2022'!$B$5:$B$4998)='ORDEM GERAL 2022'!$AT$15)*('ORDEM GERAL 2022'!$W$5:$W$4998)*('ORDEM GERAL 2022'!$G$5:$G$4998='ORDEM GERAL 2022'!$AQ$6)*('ORDEM GERAL 2022'!$C$5:$C$4998='ORDEM GERAL 2022'!AM37))</f>
        <v>0</v>
      </c>
      <c r="BD35" s="204">
        <f>SUMPRODUCT((MONTH('ORDEM GERAL 2022'!$B$5:$B$4998)='ORDEM GERAL 2022'!$AT$16)*('ORDEM GERAL 2022'!$W$5:$W$4998)*('ORDEM GERAL 2022'!$G$5:$G$4998='ORDEM GERAL 2022'!$AQ$6)*('ORDEM GERAL 2022'!$C$5:$C$4998='ORDEM GERAL 2022'!AM37))</f>
        <v>0</v>
      </c>
      <c r="BE35" s="204">
        <f>SUM(Table_17[[#This Row],[Column21]:[Column32]])</f>
        <v>0</v>
      </c>
      <c r="BF35" s="190"/>
      <c r="BG35" s="190"/>
      <c r="BH35" s="190"/>
      <c r="BI35" s="190"/>
      <c r="BJ35" s="193"/>
      <c r="BK35" s="208" t="s">
        <v>157</v>
      </c>
      <c r="BL35" s="204">
        <f>SUMPRODUCT((MONTH('ORDEM GERAL 2022'!$B$5:$B$4998)='ORDEM GERAL 2022'!$AT$5)*('ORDEM GERAL 2022'!$W$5:$W$4998)*('ORDEM GERAL 2022'!$G$5:$G$4998='ORDEM GERAL 2022'!$AQ$8)*('ORDEM GERAL 2022'!$C$5:$C$4998='ORDEM GERAL 2022'!AM37))</f>
        <v>0</v>
      </c>
      <c r="BM35" s="204">
        <f>SUMPRODUCT((MONTH('ORDEM GERAL 2022'!$B$5:$B$4998)='ORDEM GERAL 2022'!$AT$6)*('ORDEM GERAL 2022'!$W$5:$W$4998)*('ORDEM GERAL 2022'!$G$5:$G$4998='ORDEM GERAL 2022'!$AQ$8)*('ORDEM GERAL 2022'!$C$5:$C$4998='ORDEM GERAL 2022'!AM37))</f>
        <v>0</v>
      </c>
      <c r="BN35" s="204">
        <f>SUMPRODUCT((MONTH('ORDEM GERAL 2022'!$B$5:$B$4998)='ORDEM GERAL 2022'!$AT$7)*('ORDEM GERAL 2022'!$W$5:$W$4998)*('ORDEM GERAL 2022'!$G$5:$G$4998='ORDEM GERAL 2022'!$AQ$8)*('ORDEM GERAL 2022'!$C$5:$C$4998='ORDEM GERAL 2022'!AM37))</f>
        <v>0</v>
      </c>
      <c r="BO35" s="204">
        <f>SUMPRODUCT((MONTH('ORDEM GERAL 2022'!$B$5:$B$4998)='ORDEM GERAL 2022'!$AT$8)*('ORDEM GERAL 2022'!$W$5:$W$4998)*('ORDEM GERAL 2022'!$G$5:$G$4998='ORDEM GERAL 2022'!$AQ$8)*('ORDEM GERAL 2022'!$C$5:$C$4998='ORDEM GERAL 2022'!AM37))</f>
        <v>0</v>
      </c>
      <c r="BP35" s="204">
        <f>SUMPRODUCT((MONTH('ORDEM GERAL 2022'!$B$5:$B$4998)='ORDEM GERAL 2022'!$AT$9)*('ORDEM GERAL 2022'!$W$5:$W$4998)*('ORDEM GERAL 2022'!$G$5:$G$4998='ORDEM GERAL 2022'!$AQ$8)*('ORDEM GERAL 2022'!$C$5:$C$4998='ORDEM GERAL 2022'!AM37))</f>
        <v>0</v>
      </c>
      <c r="BQ35" s="204">
        <f>SUMPRODUCT((MONTH('ORDEM GERAL 2022'!$B$5:$B$4998)='ORDEM GERAL 2022'!$AT$10)*('ORDEM GERAL 2022'!$W$5:$W$4998)*('ORDEM GERAL 2022'!$G$5:$G$4998='ORDEM GERAL 2022'!$AQ$8)*('ORDEM GERAL 2022'!$C$5:$C$4998='ORDEM GERAL 2022'!AM37))</f>
        <v>0</v>
      </c>
      <c r="BR35" s="204">
        <f>SUMPRODUCT((MONTH('ORDEM GERAL 2022'!$B$5:$B$4998)='ORDEM GERAL 2022'!$AT$11)*('ORDEM GERAL 2022'!$W$5:$W$4998)*('ORDEM GERAL 2022'!$G$5:$G$4998='ORDEM GERAL 2022'!$AQ$8)*('ORDEM GERAL 2022'!$C$5:$C$4998='ORDEM GERAL 2022'!AM37))</f>
        <v>0</v>
      </c>
      <c r="BS35" s="204">
        <f>SUMPRODUCT((MONTH('ORDEM GERAL 2022'!$B$5:$B$4998)='ORDEM GERAL 2022'!$AT$12)*('ORDEM GERAL 2022'!$W$5:$W$4998)*('ORDEM GERAL 2022'!$G$5:$G$4998='ORDEM GERAL 2022'!$AQ$8)*('ORDEM GERAL 2022'!$C$5:$C$4998='ORDEM GERAL 2022'!AM37))</f>
        <v>0</v>
      </c>
      <c r="BT35" s="204">
        <f>SUMPRODUCT((MONTH('ORDEM GERAL 2022'!$B$5:$B$4998)='ORDEM GERAL 2022'!$AT$13)*('ORDEM GERAL 2022'!$W$5:$W$4998)*('ORDEM GERAL 2022'!$G$5:$G$4998='ORDEM GERAL 2022'!$AQ$8)*('ORDEM GERAL 2022'!$C$5:$C$4998='ORDEM GERAL 2022'!AM37))</f>
        <v>0</v>
      </c>
      <c r="BU35" s="204">
        <f>SUMPRODUCT((MONTH('ORDEM GERAL 2022'!$B$5:$B$4998)='ORDEM GERAL 2022'!$AT$14)*('ORDEM GERAL 2022'!$W$5:$W$4998)*('ORDEM GERAL 2022'!$G$5:$G$4998='ORDEM GERAL 2022'!$AQ$8)*('ORDEM GERAL 2022'!$C$5:$C$4998='ORDEM GERAL 2022'!AM37))</f>
        <v>0</v>
      </c>
      <c r="BV35" s="204">
        <f>SUMPRODUCT((MONTH('ORDEM GERAL 2022'!$B$5:$B$4998)='ORDEM GERAL 2022'!$AT$15)*('ORDEM GERAL 2022'!$W$5:$W$4998)*('ORDEM GERAL 2022'!$G$5:$G$4998='ORDEM GERAL 2022'!$AQ$8)*('ORDEM GERAL 2022'!$C$5:$C$4998='ORDEM GERAL 2022'!AM37))</f>
        <v>0</v>
      </c>
      <c r="BW35" s="204">
        <f>SUMPRODUCT((MONTH('ORDEM GERAL 2022'!$B$5:$B$4998)='ORDEM GERAL 2022'!$AT$16)*('ORDEM GERAL 2022'!$W$5:$W$4998)*('ORDEM GERAL 2022'!$G$5:$G$4998='ORDEM GERAL 2022'!$AQ$8)*('ORDEM GERAL 2022'!$C$5:$C$4998='ORDEM GERAL 2022'!AM37))</f>
        <v>0</v>
      </c>
      <c r="BX35" s="191">
        <f>SUM(Table_17[[#This Row],[Column40]:[Column51]])</f>
        <v>0</v>
      </c>
      <c r="BY35" s="190"/>
      <c r="BZ35" s="190"/>
      <c r="CA35" s="190"/>
      <c r="CB35" s="70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</row>
    <row r="36" spans="1:94" ht="15.75" customHeight="1" thickBot="1">
      <c r="A36" s="56" t="s">
        <v>157</v>
      </c>
      <c r="B36" s="57" t="str">
        <f>IF(SUMPRODUCT((TEXT('ORDEM GERAL 2022'!$B$5:$B$4998,"mmm")=DADOS!B$2)*('ORDEM GERAL 2022'!$C$5:$C$4998=DADOS!$A36)*('ORDEM GERAL 2022'!$A$5:$A$4998&gt;0)*('ORDEM GERAL 2022'!$W$5:$W$4998))=0,"",SUMPRODUCT((TEXT('ORDEM GERAL 2022'!$B$5:$B$4998,"mmm")=DADOS!B$2)*('ORDEM GERAL 2022'!$C$5:$C$4998=DADOS!$A36)*('ORDEM GERAL 2022'!$A$5:$A$4998&gt;0)*('ORDEM GERAL 2022'!$W$5:$W$4998)))</f>
        <v/>
      </c>
      <c r="C36" s="57" t="str">
        <f>IF(SUMPRODUCT((TEXT('ORDEM GERAL 2022'!$B$5:$B$4998,"mmm")=DADOS!C$2)*('ORDEM GERAL 2022'!$C$5:$C$4998=DADOS!$A36)*('ORDEM GERAL 2022'!$A$5:$A$4998&gt;0)*('ORDEM GERAL 2022'!$W$5:$W$4998))=0,"",SUMPRODUCT((TEXT('ORDEM GERAL 2022'!$B$5:$B$4998,"mmm")=DADOS!C$2)*('ORDEM GERAL 2022'!$C$5:$C$4998=DADOS!$A36)*('ORDEM GERAL 2022'!$A$5:$A$4998&gt;0)*('ORDEM GERAL 2022'!$W$5:$W$4998)))</f>
        <v/>
      </c>
      <c r="D36" s="57" t="str">
        <f>IF(SUMPRODUCT((TEXT('ORDEM GERAL 2022'!$B$5:$B$4998,"mmm")=DADOS!D$2)*('ORDEM GERAL 2022'!$C$5:$C$4998=DADOS!$A36)*('ORDEM GERAL 2022'!$A$5:$A$4998&gt;0)*('ORDEM GERAL 2022'!$W$5:$W$4998))=0,"",SUMPRODUCT((TEXT('ORDEM GERAL 2022'!$B$5:$B$4998,"mmm")=DADOS!D$2)*('ORDEM GERAL 2022'!$C$5:$C$4998=DADOS!$A36)*('ORDEM GERAL 2022'!$A$5:$A$4998&gt;0)*('ORDEM GERAL 2022'!$W$5:$W$4998)))</f>
        <v/>
      </c>
      <c r="E36" s="57" t="str">
        <f>IF(SUMPRODUCT((TEXT('ORDEM GERAL 2022'!$B$5:$B$4998,"mmm")=DADOS!E$2)*('ORDEM GERAL 2022'!$C$5:$C$4998=DADOS!$A36)*('ORDEM GERAL 2022'!$A$5:$A$4998&gt;0)*('ORDEM GERAL 2022'!$W$5:$W$4998))=0,"",SUMPRODUCT((TEXT('ORDEM GERAL 2022'!$B$5:$B$4998,"mmm")=DADOS!E$2)*('ORDEM GERAL 2022'!$C$5:$C$4998=DADOS!$A36)*('ORDEM GERAL 2022'!$A$5:$A$4998&gt;0)*('ORDEM GERAL 2022'!$W$5:$W$4998)))</f>
        <v/>
      </c>
      <c r="F36" s="57" t="str">
        <f>IF(SUMPRODUCT((TEXT('ORDEM GERAL 2022'!$B$5:$B$4998,"mmm")=DADOS!F$2)*('ORDEM GERAL 2022'!$C$5:$C$4998=DADOS!$A36)*('ORDEM GERAL 2022'!$A$5:$A$4998&gt;0)*('ORDEM GERAL 2022'!$W$5:$W$4998))=0,"",SUMPRODUCT((TEXT('ORDEM GERAL 2022'!$B$5:$B$4998,"mmm")=DADOS!F$2)*('ORDEM GERAL 2022'!$C$5:$C$4998=DADOS!$A36)*('ORDEM GERAL 2022'!$A$5:$A$4998&gt;0)*('ORDEM GERAL 2022'!$W$5:$W$4998)))</f>
        <v/>
      </c>
      <c r="G36" s="57" t="str">
        <f>IF(SUMPRODUCT((TEXT('ORDEM GERAL 2022'!$B$5:$B$4998,"mmm")=DADOS!G$2)*('ORDEM GERAL 2022'!$C$5:$C$4998=DADOS!$A36)*('ORDEM GERAL 2022'!$A$5:$A$4998&gt;0)*('ORDEM GERAL 2022'!$W$5:$W$4998))=0,"",SUMPRODUCT((TEXT('ORDEM GERAL 2022'!$B$5:$B$4998,"mmm")=DADOS!G$2)*('ORDEM GERAL 2022'!$C$5:$C$4998=DADOS!$A36)*('ORDEM GERAL 2022'!$A$5:$A$4998&gt;0)*('ORDEM GERAL 2022'!$W$5:$W$4998)))</f>
        <v/>
      </c>
      <c r="H36" s="57" t="str">
        <f>IF(SUMPRODUCT((TEXT('ORDEM GERAL 2022'!$B$5:$B$4998,"mmm")=DADOS!H$2)*('ORDEM GERAL 2022'!$C$5:$C$4998=DADOS!$A36)*('ORDEM GERAL 2022'!$A$5:$A$4998&gt;0)*('ORDEM GERAL 2022'!$W$5:$W$4998))=0,"",SUMPRODUCT((TEXT('ORDEM GERAL 2022'!$B$5:$B$4998,"mmm")=DADOS!H$2)*('ORDEM GERAL 2022'!$C$5:$C$4998=DADOS!$A36)*('ORDEM GERAL 2022'!$A$5:$A$4998&gt;0)*('ORDEM GERAL 2022'!$W$5:$W$4998)))</f>
        <v/>
      </c>
      <c r="I36" s="57" t="str">
        <f>IF(SUMPRODUCT((TEXT('ORDEM GERAL 2022'!$B$5:$B$4998,"mmm")=DADOS!I$2)*('ORDEM GERAL 2022'!$C$5:$C$4998=DADOS!$A36)*('ORDEM GERAL 2022'!$A$5:$A$4998&gt;0)*('ORDEM GERAL 2022'!$W$5:$W$4998))=0,"",SUMPRODUCT((TEXT('ORDEM GERAL 2022'!$B$5:$B$4998,"mmm")=DADOS!I$2)*('ORDEM GERAL 2022'!$C$5:$C$4998=DADOS!$A36)*('ORDEM GERAL 2022'!$A$5:$A$4998&gt;0)*('ORDEM GERAL 2022'!$W$5:$W$4998)))</f>
        <v/>
      </c>
      <c r="J36" s="57" t="str">
        <f>IF(SUMPRODUCT((TEXT('ORDEM GERAL 2022'!$B$5:$B$4998,"mmm")=DADOS!J$2)*('ORDEM GERAL 2022'!$C$5:$C$4998=DADOS!$A36)*('ORDEM GERAL 2022'!$A$5:$A$4998&gt;0)*('ORDEM GERAL 2022'!$W$5:$W$4998))=0,"",SUMPRODUCT((TEXT('ORDEM GERAL 2022'!$B$5:$B$4998,"mmm")=DADOS!J$2)*('ORDEM GERAL 2022'!$C$5:$C$4998=DADOS!$A36)*('ORDEM GERAL 2022'!$A$5:$A$4998&gt;0)*('ORDEM GERAL 2022'!$W$5:$W$4998)))</f>
        <v/>
      </c>
      <c r="K36" s="57" t="str">
        <f>IF(SUMPRODUCT((TEXT('ORDEM GERAL 2022'!$B$5:$B$4998,"mmm")=DADOS!K$2)*('ORDEM GERAL 2022'!$C$5:$C$4998=DADOS!$A36)*('ORDEM GERAL 2022'!$A$5:$A$4998&gt;0)*('ORDEM GERAL 2022'!$W$5:$W$4998))=0,"",SUMPRODUCT((TEXT('ORDEM GERAL 2022'!$B$5:$B$4998,"mmm")=DADOS!K$2)*('ORDEM GERAL 2022'!$C$5:$C$4998=DADOS!$A36)*('ORDEM GERAL 2022'!$A$5:$A$4998&gt;0)*('ORDEM GERAL 2022'!$W$5:$W$4998)))</f>
        <v/>
      </c>
      <c r="L36" s="57" t="str">
        <f>IF(SUMPRODUCT((TEXT('ORDEM GERAL 2022'!$B$5:$B$4998,"mmm")=DADOS!L$2)*('ORDEM GERAL 2022'!$C$5:$C$4998=DADOS!$A36)*('ORDEM GERAL 2022'!$A$5:$A$4998&gt;0)*('ORDEM GERAL 2022'!$W$5:$W$4998))=0,"",SUMPRODUCT((TEXT('ORDEM GERAL 2022'!$B$5:$B$4998,"mmm")=DADOS!L$2)*('ORDEM GERAL 2022'!$C$5:$C$4998=DADOS!$A36)*('ORDEM GERAL 2022'!$A$5:$A$4998&gt;0)*('ORDEM GERAL 2022'!$W$5:$W$4998)))</f>
        <v/>
      </c>
      <c r="M36" s="57" t="str">
        <f>IF(SUMPRODUCT((TEXT('ORDEM GERAL 2022'!$B$5:$B$4998,"mmm")=DADOS!M$2)*('ORDEM GERAL 2022'!$C$5:$C$4998=DADOS!$A36)*('ORDEM GERAL 2022'!$A$5:$A$4998&gt;0)*('ORDEM GERAL 2022'!$W$5:$W$4998))=0,"",SUMPRODUCT((TEXT('ORDEM GERAL 2022'!$B$5:$B$4998,"mmm")=DADOS!M$2)*('ORDEM GERAL 2022'!$C$5:$C$4998=DADOS!$A36)*('ORDEM GERAL 2022'!$A$5:$A$4998&gt;0)*('ORDEM GERAL 2022'!$W$5:$W$4998)))</f>
        <v/>
      </c>
      <c r="N36" s="57" t="str">
        <f t="shared" si="0"/>
        <v/>
      </c>
      <c r="O36" s="66" t="str">
        <f>IF(COUNTIFS('ORDEM GERAL 2022'!$C:$C,DADOS!$A36,'ORDEM GERAL 2022'!$AJ:$AJ,"CONSERTO")=0,"",(COUNTIFS('ORDEM GERAL 2022'!$C:$C,DADOS!$A36,'ORDEM GERAL 2022'!$AJ:$AJ,"CONSERTO")))</f>
        <v/>
      </c>
      <c r="P36" s="66" t="str">
        <f>IF(COUNTIFS('ORDEM GERAL 2022'!$C:$C,DADOS!$A36,'ORDEM GERAL 2022'!$AJ:$AJ,"QUEBRA")=0,"",COUNTIFS('ORDEM GERAL 2022'!$C:$C,DADOS!$A36,'ORDEM GERAL 2022'!$AJ:$AJ,"QUEBRA"))</f>
        <v/>
      </c>
      <c r="Q36" s="66" t="str">
        <f>IF(COUNTIFS('ORDEM GERAL 2022'!$C:$C,DADOS!$A36,'ORDEM GERAL 2022'!$AJ:$AJ,"TROCA")=0,"",COUNTIFS('ORDEM GERAL 2022'!$C:$C,DADOS!$A36,'ORDEM GERAL 2022'!$AJ:$AJ,"TROCA"))</f>
        <v/>
      </c>
      <c r="R36" s="66" t="str">
        <f>IF(COUNTIFS('ORDEM GERAL 2022'!$C:$C,DADOS!$A36,'ORDEM GERAL 2022'!A:A,"&gt;0")=0,"",COUNTIFS('ORDEM GERAL 2022'!$C:$C,DADOS!$A36,'ORDEM GERAL 2022'!A:A,"&gt;0"))</f>
        <v/>
      </c>
      <c r="S36" s="194" t="str">
        <f t="shared" si="4"/>
        <v/>
      </c>
      <c r="T36" s="196" t="str">
        <f t="shared" si="5"/>
        <v/>
      </c>
      <c r="U36" s="67" t="str">
        <f t="shared" si="3"/>
        <v/>
      </c>
      <c r="V36" s="10"/>
      <c r="W36" s="208" t="s">
        <v>157</v>
      </c>
      <c r="X36" s="207">
        <f>SUMPRODUCT((MONTH('ORDEM GERAL 2022'!$B$5:$B$4998)='ORDEM GERAL 2022'!$AT$5)*('ORDEM GERAL 2022'!$W$5:$W$4998)*('ORDEM GERAL 2022'!$G$5:$G$4998='ORDEM GERAL 2022'!$AQ$5)*('ORDEM GERAL 2022'!$C$5:$C$4998='ORDEM GERAL 2022'!AM38))</f>
        <v>0</v>
      </c>
      <c r="Y36" s="207">
        <f>SUMPRODUCT((MONTH('ORDEM GERAL 2022'!$B$5:$B$4998)='ORDEM GERAL 2022'!$AT$6)*('ORDEM GERAL 2022'!$W$5:$W$4998)*('ORDEM GERAL 2022'!$G$5:$G$4998='ORDEM GERAL 2022'!$AQ$5)*('ORDEM GERAL 2022'!$C$5:$C$4998='ORDEM GERAL 2022'!AM38))</f>
        <v>0</v>
      </c>
      <c r="Z36" s="207">
        <f>SUMPRODUCT((MONTH('ORDEM GERAL 2022'!$B$5:$B$4998)='ORDEM GERAL 2022'!$AT$7)*('ORDEM GERAL 2022'!$W$5:$W$4998)*('ORDEM GERAL 2022'!$G$5:$G$4998='ORDEM GERAL 2022'!$AQ$5)*('ORDEM GERAL 2022'!$C$5:$C$4998='ORDEM GERAL 2022'!AM38))</f>
        <v>0</v>
      </c>
      <c r="AA36" s="207">
        <f>SUMPRODUCT((MONTH('ORDEM GERAL 2022'!$B$5:$B$4998)='ORDEM GERAL 2022'!$AT$8)*('ORDEM GERAL 2022'!$W$5:$W$4998)*('ORDEM GERAL 2022'!$G$5:$G$4998='ORDEM GERAL 2022'!$AQ$5)*('ORDEM GERAL 2022'!$C$5:$C$4998='ORDEM GERAL 2022'!AM38))</f>
        <v>0</v>
      </c>
      <c r="AB36" s="207">
        <f>SUMPRODUCT((MONTH('ORDEM GERAL 2022'!$B$5:$B$4998)='ORDEM GERAL 2022'!$AT$9)*('ORDEM GERAL 2022'!$W$5:$W$4998)*('ORDEM GERAL 2022'!$G$5:$G$4998='ORDEM GERAL 2022'!$AQ$5)*('ORDEM GERAL 2022'!$C$5:$C$4998='ORDEM GERAL 2022'!AM38))</f>
        <v>0</v>
      </c>
      <c r="AC36" s="207">
        <f>SUMPRODUCT((MONTH('ORDEM GERAL 2022'!$B$5:$B$4998)='ORDEM GERAL 2022'!$AT$10)*('ORDEM GERAL 2022'!$W$5:$W$4998)*('ORDEM GERAL 2022'!$G$5:$G$4998='ORDEM GERAL 2022'!$AQ$5)*('ORDEM GERAL 2022'!$C$5:$C$4998='ORDEM GERAL 2022'!AM38))</f>
        <v>0</v>
      </c>
      <c r="AD36" s="207">
        <f>SUMPRODUCT((MONTH('ORDEM GERAL 2022'!$B$5:$B$4998)='ORDEM GERAL 2022'!$AT$11)*('ORDEM GERAL 2022'!$W$5:$W$4998)*('ORDEM GERAL 2022'!$G$5:$G$4998='ORDEM GERAL 2022'!$AQ$5)*('ORDEM GERAL 2022'!$C$5:$C$4998='ORDEM GERAL 2022'!AM38))</f>
        <v>0</v>
      </c>
      <c r="AE36" s="204">
        <f>SUMPRODUCT((MONTH('ORDEM GERAL 2022'!$B$5:$B$4998)='ORDEM GERAL 2022'!$AT$12)*('ORDEM GERAL 2022'!$W$5:$W$4998)*('ORDEM GERAL 2022'!$G$5:$G$4998='ORDEM GERAL 2022'!$AQ$5)*('ORDEM GERAL 2022'!$C$5:$C$4998='ORDEM GERAL 2022'!AM38))</f>
        <v>0</v>
      </c>
      <c r="AF36" s="204">
        <f>SUMPRODUCT((MONTH('ORDEM GERAL 2022'!$B$5:$B$4998)='ORDEM GERAL 2022'!$AT$13)*('ORDEM GERAL 2022'!$W$5:$W$4998)*('ORDEM GERAL 2022'!$G$5:$G$4998='ORDEM GERAL 2022'!$AQ$5)*('ORDEM GERAL 2022'!$C$5:$C$4998='ORDEM GERAL 2022'!AM38))</f>
        <v>0</v>
      </c>
      <c r="AG36" s="204">
        <f>SUMPRODUCT((MONTH('ORDEM GERAL 2022'!$B$5:$B$4998)='ORDEM GERAL 2022'!$AT$14)*('ORDEM GERAL 2022'!$W$5:$W$4998)*('ORDEM GERAL 2022'!$G$5:$G$4998='ORDEM GERAL 2022'!$AQ$5)*('ORDEM GERAL 2022'!$C$5:$C$4998='ORDEM GERAL 2022'!AM38))</f>
        <v>0</v>
      </c>
      <c r="AH36" s="204">
        <f>SUMPRODUCT((MONTH('ORDEM GERAL 2022'!$B$5:$B$4998)='ORDEM GERAL 2022'!$AT$15)*('ORDEM GERAL 2022'!$W$5:$W$4998)*('ORDEM GERAL 2022'!$G$5:$G$4998='ORDEM GERAL 2022'!$AQ$5)*('ORDEM GERAL 2022'!$C$5:$C$4998='ORDEM GERAL 2022'!AM38))</f>
        <v>0</v>
      </c>
      <c r="AI36" s="204">
        <f>SUMPRODUCT((MONTH('ORDEM GERAL 2022'!$B$5:$B$4998)='ORDEM GERAL 2022'!$AT$16)*('ORDEM GERAL 2022'!$W$5:$W$4998)*('ORDEM GERAL 2022'!$G$5:$G$4998='ORDEM GERAL 2022'!$AQ$5)*('ORDEM GERAL 2022'!$C$5:$C$4998='ORDEM GERAL 2022'!AM38))</f>
        <v>0</v>
      </c>
      <c r="AJ36" s="204">
        <f>SUM(Table_17[[#This Row],[Coluna1]:[Column13]])</f>
        <v>0</v>
      </c>
      <c r="AK36" s="190"/>
      <c r="AL36" s="190"/>
      <c r="AM36" s="190"/>
      <c r="AN36" s="190"/>
      <c r="AO36" s="190"/>
      <c r="AP36" s="190"/>
      <c r="AQ36" s="193"/>
      <c r="AR36" s="208" t="s">
        <v>157</v>
      </c>
      <c r="AS36" s="207">
        <f>SUMPRODUCT((MONTH('ORDEM GERAL 2022'!$B$5:$B$4998)='ORDEM GERAL 2022'!$AT$5)*('ORDEM GERAL 2022'!$W$5:$W$4998)*('ORDEM GERAL 2022'!$G$5:$G$4998='ORDEM GERAL 2022'!$AQ$6)*('ORDEM GERAL 2022'!$C$5:$C$4998='ORDEM GERAL 2022'!AM38))</f>
        <v>0</v>
      </c>
      <c r="AT36" s="207">
        <f>SUMPRODUCT((MONTH('ORDEM GERAL 2022'!$B$5:$B$4998)='ORDEM GERAL 2022'!$AT$6)*('ORDEM GERAL 2022'!$W$5:$W$4998)*('ORDEM GERAL 2022'!$G$5:$G$4998='ORDEM GERAL 2022'!$AQ$6)*('ORDEM GERAL 2022'!$C$5:$C$4998='ORDEM GERAL 2022'!AM38))</f>
        <v>0</v>
      </c>
      <c r="AU36" s="204">
        <f>SUMPRODUCT((MONTH('ORDEM GERAL 2022'!$B$5:$B$4998)='ORDEM GERAL 2022'!$AT$7)*('ORDEM GERAL 2022'!$W$5:$W$4998)*('ORDEM GERAL 2022'!$G$5:$G$4998='ORDEM GERAL 2022'!$AQ$6)*('ORDEM GERAL 2022'!$C$5:$C$4998='ORDEM GERAL 2022'!AM38))</f>
        <v>0</v>
      </c>
      <c r="AV36" s="207">
        <f>SUMPRODUCT((MONTH('ORDEM GERAL 2022'!$B$5:$B$4998)='ORDEM GERAL 2022'!$AT$8)*('ORDEM GERAL 2022'!$W$5:$W$4998)*('ORDEM GERAL 2022'!$G$5:$G$4998='ORDEM GERAL 2022'!$AQ$6)*('ORDEM GERAL 2022'!$C$5:$C$4998='ORDEM GERAL 2022'!AM38))</f>
        <v>0</v>
      </c>
      <c r="AW36" s="204">
        <f>SUMPRODUCT((MONTH('ORDEM GERAL 2022'!$B$5:$B$4998)='ORDEM GERAL 2022'!$AT$9)*('ORDEM GERAL 2022'!$W$5:$W$4998)*('ORDEM GERAL 2022'!$G$5:$G$4998='ORDEM GERAL 2022'!$AQ$6)*('ORDEM GERAL 2022'!$C$5:$C$4998='ORDEM GERAL 2022'!AM38))</f>
        <v>0</v>
      </c>
      <c r="AX36" s="204">
        <f>SUMPRODUCT((MONTH('ORDEM GERAL 2022'!$B$5:$B$4998)='ORDEM GERAL 2022'!$AT$10)*('ORDEM GERAL 2022'!$W$5:$W$4998)*('ORDEM GERAL 2022'!$G$5:$G$4998='ORDEM GERAL 2022'!$AQ$6)*('ORDEM GERAL 2022'!$C$5:$C$4998='ORDEM GERAL 2022'!AM38))</f>
        <v>0</v>
      </c>
      <c r="AY36" s="204">
        <f>SUMPRODUCT((MONTH('ORDEM GERAL 2022'!$B$5:$B$4998)='ORDEM GERAL 2022'!$AT$11)*('ORDEM GERAL 2022'!$W$5:$W$4998)*('ORDEM GERAL 2022'!$G$5:$G$4998='ORDEM GERAL 2022'!$AQ$6)*('ORDEM GERAL 2022'!$C$5:$C$4998='ORDEM GERAL 2022'!AM38))</f>
        <v>0</v>
      </c>
      <c r="AZ36" s="204">
        <f>SUMPRODUCT((MONTH('ORDEM GERAL 2022'!$B$5:$B$4998)='ORDEM GERAL 2022'!$AT$12)*('ORDEM GERAL 2022'!$W$5:$W$4998)*('ORDEM GERAL 2022'!$G$5:$G$4998='ORDEM GERAL 2022'!$AQ$6)*('ORDEM GERAL 2022'!$C$5:$C$4998='ORDEM GERAL 2022'!AM38))</f>
        <v>0</v>
      </c>
      <c r="BA36" s="204">
        <f>SUMPRODUCT((MONTH('ORDEM GERAL 2022'!$B$5:$B$4998)='ORDEM GERAL 2022'!$AT$13)*('ORDEM GERAL 2022'!$W$5:$W$4998)*('ORDEM GERAL 2022'!$G$5:$G$4998='ORDEM GERAL 2022'!$AQ$6)*('ORDEM GERAL 2022'!$C$5:$C$4998='ORDEM GERAL 2022'!AM38))</f>
        <v>0</v>
      </c>
      <c r="BB36" s="207">
        <f>SUMPRODUCT((MONTH('ORDEM GERAL 2022'!$B$5:$B$4998)='ORDEM GERAL 2022'!$AT$14)*('ORDEM GERAL 2022'!$W$5:$W$4998)*('ORDEM GERAL 2022'!$G$5:$G$4998='ORDEM GERAL 2022'!$AQ$6)*('ORDEM GERAL 2022'!$C$5:$C$4998='ORDEM GERAL 2022'!AM38))</f>
        <v>0</v>
      </c>
      <c r="BC36" s="204">
        <f>SUMPRODUCT((MONTH('ORDEM GERAL 2022'!$B$5:$B$4998)='ORDEM GERAL 2022'!$AT$15)*('ORDEM GERAL 2022'!$W$5:$W$4998)*('ORDEM GERAL 2022'!$G$5:$G$4998='ORDEM GERAL 2022'!$AQ$6)*('ORDEM GERAL 2022'!$C$5:$C$4998='ORDEM GERAL 2022'!AM38))</f>
        <v>0</v>
      </c>
      <c r="BD36" s="204">
        <f>SUMPRODUCT((MONTH('ORDEM GERAL 2022'!$B$5:$B$4998)='ORDEM GERAL 2022'!$AT$16)*('ORDEM GERAL 2022'!$W$5:$W$4998)*('ORDEM GERAL 2022'!$G$5:$G$4998='ORDEM GERAL 2022'!$AQ$6)*('ORDEM GERAL 2022'!$C$5:$C$4998='ORDEM GERAL 2022'!AM38))</f>
        <v>0</v>
      </c>
      <c r="BE36" s="204">
        <f>SUM(Table_17[[#This Row],[Column21]:[Column32]])</f>
        <v>0</v>
      </c>
      <c r="BF36" s="190"/>
      <c r="BG36" s="190"/>
      <c r="BH36" s="190"/>
      <c r="BI36" s="190"/>
      <c r="BJ36" s="193"/>
      <c r="BK36" s="209" t="s">
        <v>156</v>
      </c>
      <c r="BL36" s="204">
        <f>SUMPRODUCT((MONTH('ORDEM GERAL 2022'!$B$5:$B$4998)='ORDEM GERAL 2022'!$AT$5)*('ORDEM GERAL 2022'!$W$5:$W$4998)*('ORDEM GERAL 2022'!$G$5:$G$4998='ORDEM GERAL 2022'!$AQ$8)*('ORDEM GERAL 2022'!$C$5:$C$4998='ORDEM GERAL 2022'!AM38))</f>
        <v>0</v>
      </c>
      <c r="BM36" s="204">
        <f>SUMPRODUCT((MONTH('ORDEM GERAL 2022'!$B$5:$B$4998)='ORDEM GERAL 2022'!$AT$6)*('ORDEM GERAL 2022'!$W$5:$W$4998)*('ORDEM GERAL 2022'!$G$5:$G$4998='ORDEM GERAL 2022'!$AQ$8)*('ORDEM GERAL 2022'!$C$5:$C$4998='ORDEM GERAL 2022'!AM38))</f>
        <v>0</v>
      </c>
      <c r="BN36" s="204">
        <f>SUMPRODUCT((MONTH('ORDEM GERAL 2022'!$B$5:$B$4998)='ORDEM GERAL 2022'!$AT$7)*('ORDEM GERAL 2022'!$W$5:$W$4998)*('ORDEM GERAL 2022'!$G$5:$G$4998='ORDEM GERAL 2022'!$AQ$8)*('ORDEM GERAL 2022'!$C$5:$C$4998='ORDEM GERAL 2022'!AM38))</f>
        <v>0</v>
      </c>
      <c r="BO36" s="204">
        <f>SUMPRODUCT((MONTH('ORDEM GERAL 2022'!$B$5:$B$4998)='ORDEM GERAL 2022'!$AT$8)*('ORDEM GERAL 2022'!$W$5:$W$4998)*('ORDEM GERAL 2022'!$G$5:$G$4998='ORDEM GERAL 2022'!$AQ$8)*('ORDEM GERAL 2022'!$C$5:$C$4998='ORDEM GERAL 2022'!AM38))</f>
        <v>0</v>
      </c>
      <c r="BP36" s="204">
        <f>SUMPRODUCT((MONTH('ORDEM GERAL 2022'!$B$5:$B$4998)='ORDEM GERAL 2022'!$AT$9)*('ORDEM GERAL 2022'!$W$5:$W$4998)*('ORDEM GERAL 2022'!$G$5:$G$4998='ORDEM GERAL 2022'!$AQ$8)*('ORDEM GERAL 2022'!$C$5:$C$4998='ORDEM GERAL 2022'!AM38))</f>
        <v>0</v>
      </c>
      <c r="BQ36" s="204">
        <f>SUMPRODUCT((MONTH('ORDEM GERAL 2022'!$B$5:$B$4998)='ORDEM GERAL 2022'!$AT$10)*('ORDEM GERAL 2022'!$W$5:$W$4998)*('ORDEM GERAL 2022'!$G$5:$G$4998='ORDEM GERAL 2022'!$AQ$8)*('ORDEM GERAL 2022'!$C$5:$C$4998='ORDEM GERAL 2022'!AM38))</f>
        <v>0</v>
      </c>
      <c r="BR36" s="204">
        <f>SUMPRODUCT((MONTH('ORDEM GERAL 2022'!$B$5:$B$4998)='ORDEM GERAL 2022'!$AT$11)*('ORDEM GERAL 2022'!$W$5:$W$4998)*('ORDEM GERAL 2022'!$G$5:$G$4998='ORDEM GERAL 2022'!$AQ$8)*('ORDEM GERAL 2022'!$C$5:$C$4998='ORDEM GERAL 2022'!AM38))</f>
        <v>0</v>
      </c>
      <c r="BS36" s="204">
        <f>SUMPRODUCT((MONTH('ORDEM GERAL 2022'!$B$5:$B$4998)='ORDEM GERAL 2022'!$AT$12)*('ORDEM GERAL 2022'!$W$5:$W$4998)*('ORDEM GERAL 2022'!$G$5:$G$4998='ORDEM GERAL 2022'!$AQ$8)*('ORDEM GERAL 2022'!$C$5:$C$4998='ORDEM GERAL 2022'!AM38))</f>
        <v>0</v>
      </c>
      <c r="BT36" s="204">
        <f>SUMPRODUCT((MONTH('ORDEM GERAL 2022'!$B$5:$B$4998)='ORDEM GERAL 2022'!$AT$13)*('ORDEM GERAL 2022'!$W$5:$W$4998)*('ORDEM GERAL 2022'!$G$5:$G$4998='ORDEM GERAL 2022'!$AQ$8)*('ORDEM GERAL 2022'!$C$5:$C$4998='ORDEM GERAL 2022'!AM38))</f>
        <v>0</v>
      </c>
      <c r="BU36" s="204">
        <f>SUMPRODUCT((MONTH('ORDEM GERAL 2022'!$B$5:$B$4998)='ORDEM GERAL 2022'!$AT$14)*('ORDEM GERAL 2022'!$W$5:$W$4998)*('ORDEM GERAL 2022'!$G$5:$G$4998='ORDEM GERAL 2022'!$AQ$8)*('ORDEM GERAL 2022'!$C$5:$C$4998='ORDEM GERAL 2022'!AM38))</f>
        <v>0</v>
      </c>
      <c r="BV36" s="204">
        <f>SUMPRODUCT((MONTH('ORDEM GERAL 2022'!$B$5:$B$4998)='ORDEM GERAL 2022'!$AT$15)*('ORDEM GERAL 2022'!$W$5:$W$4998)*('ORDEM GERAL 2022'!$G$5:$G$4998='ORDEM GERAL 2022'!$AQ$8)*('ORDEM GERAL 2022'!$C$5:$C$4998='ORDEM GERAL 2022'!AM38))</f>
        <v>0</v>
      </c>
      <c r="BW36" s="204">
        <f>SUMPRODUCT((MONTH('ORDEM GERAL 2022'!$B$5:$B$4998)='ORDEM GERAL 2022'!$AT$16)*('ORDEM GERAL 2022'!$W$5:$W$4998)*('ORDEM GERAL 2022'!$G$5:$G$4998='ORDEM GERAL 2022'!$AQ$8)*('ORDEM GERAL 2022'!$C$5:$C$4998='ORDEM GERAL 2022'!AM38))</f>
        <v>0</v>
      </c>
      <c r="BX36" s="191">
        <f>SUM(Table_17[[#This Row],[Column40]:[Column51]])</f>
        <v>0</v>
      </c>
      <c r="BY36" s="190"/>
      <c r="BZ36" s="190"/>
      <c r="CA36" s="190"/>
      <c r="CB36" s="70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</row>
    <row r="37" spans="1:94" ht="15.75" customHeight="1" thickBot="1">
      <c r="A37" s="71" t="s">
        <v>156</v>
      </c>
      <c r="B37" s="57" t="str">
        <f>IF(SUMPRODUCT((TEXT('ORDEM GERAL 2022'!$B$5:$B$4998,"mmm")=DADOS!B$2)*('ORDEM GERAL 2022'!$C$5:$C$4998=DADOS!$A37)*('ORDEM GERAL 2022'!$A$5:$A$4998&gt;0)*('ORDEM GERAL 2022'!$W$5:$W$4998))=0,"",SUMPRODUCT((TEXT('ORDEM GERAL 2022'!$B$5:$B$4998,"mmm")=DADOS!B$2)*('ORDEM GERAL 2022'!$C$5:$C$4998=DADOS!$A37)*('ORDEM GERAL 2022'!$A$5:$A$4998&gt;0)*('ORDEM GERAL 2022'!$W$5:$W$4998)))</f>
        <v/>
      </c>
      <c r="C37" s="57" t="str">
        <f>IF(SUMPRODUCT((TEXT('ORDEM GERAL 2022'!$B$5:$B$4998,"mmm")=DADOS!C$2)*('ORDEM GERAL 2022'!$C$5:$C$4998=DADOS!$A37)*('ORDEM GERAL 2022'!$A$5:$A$4998&gt;0)*('ORDEM GERAL 2022'!$W$5:$W$4998))=0,"",SUMPRODUCT((TEXT('ORDEM GERAL 2022'!$B$5:$B$4998,"mmm")=DADOS!C$2)*('ORDEM GERAL 2022'!$C$5:$C$4998=DADOS!$A37)*('ORDEM GERAL 2022'!$A$5:$A$4998&gt;0)*('ORDEM GERAL 2022'!$W$5:$W$4998)))</f>
        <v/>
      </c>
      <c r="D37" s="57" t="str">
        <f>IF(SUMPRODUCT((TEXT('ORDEM GERAL 2022'!$B$5:$B$4998,"mmm")=DADOS!D$2)*('ORDEM GERAL 2022'!$C$5:$C$4998=DADOS!$A37)*('ORDEM GERAL 2022'!$A$5:$A$4998&gt;0)*('ORDEM GERAL 2022'!$W$5:$W$4998))=0,"",SUMPRODUCT((TEXT('ORDEM GERAL 2022'!$B$5:$B$4998,"mmm")=DADOS!D$2)*('ORDEM GERAL 2022'!$C$5:$C$4998=DADOS!$A37)*('ORDEM GERAL 2022'!$A$5:$A$4998&gt;0)*('ORDEM GERAL 2022'!$W$5:$W$4998)))</f>
        <v/>
      </c>
      <c r="E37" s="57" t="str">
        <f>IF(SUMPRODUCT((TEXT('ORDEM GERAL 2022'!$B$5:$B$4998,"mmm")=DADOS!E$2)*('ORDEM GERAL 2022'!$C$5:$C$4998=DADOS!$A37)*('ORDEM GERAL 2022'!$A$5:$A$4998&gt;0)*('ORDEM GERAL 2022'!$W$5:$W$4998))=0,"",SUMPRODUCT((TEXT('ORDEM GERAL 2022'!$B$5:$B$4998,"mmm")=DADOS!E$2)*('ORDEM GERAL 2022'!$C$5:$C$4998=DADOS!$A37)*('ORDEM GERAL 2022'!$A$5:$A$4998&gt;0)*('ORDEM GERAL 2022'!$W$5:$W$4998)))</f>
        <v/>
      </c>
      <c r="F37" s="57" t="str">
        <f>IF(SUMPRODUCT((TEXT('ORDEM GERAL 2022'!$B$5:$B$4998,"mmm")=DADOS!F$2)*('ORDEM GERAL 2022'!$C$5:$C$4998=DADOS!$A37)*('ORDEM GERAL 2022'!$A$5:$A$4998&gt;0)*('ORDEM GERAL 2022'!$W$5:$W$4998))=0,"",SUMPRODUCT((TEXT('ORDEM GERAL 2022'!$B$5:$B$4998,"mmm")=DADOS!F$2)*('ORDEM GERAL 2022'!$C$5:$C$4998=DADOS!$A37)*('ORDEM GERAL 2022'!$A$5:$A$4998&gt;0)*('ORDEM GERAL 2022'!$W$5:$W$4998)))</f>
        <v/>
      </c>
      <c r="G37" s="57" t="str">
        <f>IF(SUMPRODUCT((TEXT('ORDEM GERAL 2022'!$B$5:$B$4998,"mmm")=DADOS!G$2)*('ORDEM GERAL 2022'!$C$5:$C$4998=DADOS!$A37)*('ORDEM GERAL 2022'!$A$5:$A$4998&gt;0)*('ORDEM GERAL 2022'!$W$5:$W$4998))=0,"",SUMPRODUCT((TEXT('ORDEM GERAL 2022'!$B$5:$B$4998,"mmm")=DADOS!G$2)*('ORDEM GERAL 2022'!$C$5:$C$4998=DADOS!$A37)*('ORDEM GERAL 2022'!$A$5:$A$4998&gt;0)*('ORDEM GERAL 2022'!$W$5:$W$4998)))</f>
        <v/>
      </c>
      <c r="H37" s="57" t="str">
        <f>IF(SUMPRODUCT((TEXT('ORDEM GERAL 2022'!$B$5:$B$4998,"mmm")=DADOS!H$2)*('ORDEM GERAL 2022'!$C$5:$C$4998=DADOS!$A37)*('ORDEM GERAL 2022'!$A$5:$A$4998&gt;0)*('ORDEM GERAL 2022'!$W$5:$W$4998))=0,"",SUMPRODUCT((TEXT('ORDEM GERAL 2022'!$B$5:$B$4998,"mmm")=DADOS!H$2)*('ORDEM GERAL 2022'!$C$5:$C$4998=DADOS!$A37)*('ORDEM GERAL 2022'!$A$5:$A$4998&gt;0)*('ORDEM GERAL 2022'!$W$5:$W$4998)))</f>
        <v/>
      </c>
      <c r="I37" s="57" t="str">
        <f>IF(SUMPRODUCT((TEXT('ORDEM GERAL 2022'!$B$5:$B$4998,"mmm")=DADOS!I$2)*('ORDEM GERAL 2022'!$C$5:$C$4998=DADOS!$A37)*('ORDEM GERAL 2022'!$A$5:$A$4998&gt;0)*('ORDEM GERAL 2022'!$W$5:$W$4998))=0,"",SUMPRODUCT((TEXT('ORDEM GERAL 2022'!$B$5:$B$4998,"mmm")=DADOS!I$2)*('ORDEM GERAL 2022'!$C$5:$C$4998=DADOS!$A37)*('ORDEM GERAL 2022'!$A$5:$A$4998&gt;0)*('ORDEM GERAL 2022'!$W$5:$W$4998)))</f>
        <v/>
      </c>
      <c r="J37" s="57" t="str">
        <f>IF(SUMPRODUCT((TEXT('ORDEM GERAL 2022'!$B$5:$B$4998,"mmm")=DADOS!J$2)*('ORDEM GERAL 2022'!$C$5:$C$4998=DADOS!$A37)*('ORDEM GERAL 2022'!$A$5:$A$4998&gt;0)*('ORDEM GERAL 2022'!$W$5:$W$4998))=0,"",SUMPRODUCT((TEXT('ORDEM GERAL 2022'!$B$5:$B$4998,"mmm")=DADOS!J$2)*('ORDEM GERAL 2022'!$C$5:$C$4998=DADOS!$A37)*('ORDEM GERAL 2022'!$A$5:$A$4998&gt;0)*('ORDEM GERAL 2022'!$W$5:$W$4998)))</f>
        <v/>
      </c>
      <c r="K37" s="57" t="str">
        <f>IF(SUMPRODUCT((TEXT('ORDEM GERAL 2022'!$B$5:$B$4998,"mmm")=DADOS!K$2)*('ORDEM GERAL 2022'!$C$5:$C$4998=DADOS!$A37)*('ORDEM GERAL 2022'!$A$5:$A$4998&gt;0)*('ORDEM GERAL 2022'!$W$5:$W$4998))=0,"",SUMPRODUCT((TEXT('ORDEM GERAL 2022'!$B$5:$B$4998,"mmm")=DADOS!K$2)*('ORDEM GERAL 2022'!$C$5:$C$4998=DADOS!$A37)*('ORDEM GERAL 2022'!$A$5:$A$4998&gt;0)*('ORDEM GERAL 2022'!$W$5:$W$4998)))</f>
        <v/>
      </c>
      <c r="L37" s="57" t="str">
        <f>IF(SUMPRODUCT((TEXT('ORDEM GERAL 2022'!$B$5:$B$4998,"mmm")=DADOS!L$2)*('ORDEM GERAL 2022'!$C$5:$C$4998=DADOS!$A37)*('ORDEM GERAL 2022'!$A$5:$A$4998&gt;0)*('ORDEM GERAL 2022'!$W$5:$W$4998))=0,"",SUMPRODUCT((TEXT('ORDEM GERAL 2022'!$B$5:$B$4998,"mmm")=DADOS!L$2)*('ORDEM GERAL 2022'!$C$5:$C$4998=DADOS!$A37)*('ORDEM GERAL 2022'!$A$5:$A$4998&gt;0)*('ORDEM GERAL 2022'!$W$5:$W$4998)))</f>
        <v/>
      </c>
      <c r="M37" s="57" t="str">
        <f>IF(SUMPRODUCT((TEXT('ORDEM GERAL 2022'!$B$5:$B$4998,"mmm")=DADOS!M$2)*('ORDEM GERAL 2022'!$C$5:$C$4998=DADOS!$A37)*('ORDEM GERAL 2022'!$A$5:$A$4998&gt;0)*('ORDEM GERAL 2022'!$W$5:$W$4998))=0,"",SUMPRODUCT((TEXT('ORDEM GERAL 2022'!$B$5:$B$4998,"mmm")=DADOS!M$2)*('ORDEM GERAL 2022'!$C$5:$C$4998=DADOS!$A37)*('ORDEM GERAL 2022'!$A$5:$A$4998&gt;0)*('ORDEM GERAL 2022'!$W$5:$W$4998)))</f>
        <v/>
      </c>
      <c r="N37" s="57" t="str">
        <f t="shared" si="0"/>
        <v/>
      </c>
      <c r="O37" s="66" t="str">
        <f>IF(COUNTIFS('ORDEM GERAL 2022'!$C:$C,DADOS!$A37,'ORDEM GERAL 2022'!$AJ:$AJ,"CONSERTO")=0,"",(COUNTIFS('ORDEM GERAL 2022'!$C:$C,DADOS!$A37,'ORDEM GERAL 2022'!$AJ:$AJ,"CONSERTO")))</f>
        <v/>
      </c>
      <c r="P37" s="66" t="str">
        <f>IF(COUNTIFS('ORDEM GERAL 2022'!$C:$C,DADOS!$A37,'ORDEM GERAL 2022'!$AJ:$AJ,"QUEBRA")=0,"",COUNTIFS('ORDEM GERAL 2022'!$C:$C,DADOS!$A37,'ORDEM GERAL 2022'!$AJ:$AJ,"QUEBRA"))</f>
        <v/>
      </c>
      <c r="Q37" s="66" t="str">
        <f>IF(COUNTIFS('ORDEM GERAL 2022'!$C:$C,DADOS!$A37,'ORDEM GERAL 2022'!$AJ:$AJ,"TROCA")=0,"",COUNTIFS('ORDEM GERAL 2022'!$C:$C,DADOS!$A37,'ORDEM GERAL 2022'!$AJ:$AJ,"TROCA"))</f>
        <v/>
      </c>
      <c r="R37" s="66" t="str">
        <f>IF(COUNTIFS('ORDEM GERAL 2022'!$C:$C,DADOS!$A37,'ORDEM GERAL 2022'!A:A,"&gt;0")=0,"",COUNTIFS('ORDEM GERAL 2022'!$C:$C,DADOS!$A37,'ORDEM GERAL 2022'!A:A,"&gt;0"))</f>
        <v/>
      </c>
      <c r="S37" s="194" t="str">
        <f t="shared" si="4"/>
        <v/>
      </c>
      <c r="T37" s="196" t="str">
        <f t="shared" si="5"/>
        <v/>
      </c>
      <c r="U37" s="67" t="str">
        <f t="shared" si="3"/>
        <v/>
      </c>
      <c r="V37" s="10"/>
      <c r="W37" s="209" t="s">
        <v>156</v>
      </c>
      <c r="X37" s="207">
        <f>SUMPRODUCT((MONTH('ORDEM GERAL 2022'!$B$5:$B$4998)='ORDEM GERAL 2022'!$AT$5)*('ORDEM GERAL 2022'!$W$5:$W$4998)*('ORDEM GERAL 2022'!$G$5:$G$4998='ORDEM GERAL 2022'!$AQ$5)*('ORDEM GERAL 2022'!$C$5:$C$4998='ORDEM GERAL 2022'!AM39))</f>
        <v>0</v>
      </c>
      <c r="Y37" s="207">
        <f>SUMPRODUCT((MONTH('ORDEM GERAL 2022'!$B$5:$B$4998)='ORDEM GERAL 2022'!$AT$6)*('ORDEM GERAL 2022'!$W$5:$W$4998)*('ORDEM GERAL 2022'!$G$5:$G$4998='ORDEM GERAL 2022'!$AQ$5)*('ORDEM GERAL 2022'!$C$5:$C$4998='ORDEM GERAL 2022'!AM39))</f>
        <v>0</v>
      </c>
      <c r="Z37" s="207">
        <f>SUMPRODUCT((MONTH('ORDEM GERAL 2022'!$B$5:$B$4998)='ORDEM GERAL 2022'!$AT$7)*('ORDEM GERAL 2022'!$W$5:$W$4998)*('ORDEM GERAL 2022'!$G$5:$G$4998='ORDEM GERAL 2022'!$AQ$5)*('ORDEM GERAL 2022'!$C$5:$C$4998='ORDEM GERAL 2022'!AM39))</f>
        <v>0</v>
      </c>
      <c r="AA37" s="207">
        <f>SUMPRODUCT((MONTH('ORDEM GERAL 2022'!$B$5:$B$4998)='ORDEM GERAL 2022'!$AT$8)*('ORDEM GERAL 2022'!$W$5:$W$4998)*('ORDEM GERAL 2022'!$G$5:$G$4998='ORDEM GERAL 2022'!$AQ$5)*('ORDEM GERAL 2022'!$C$5:$C$4998='ORDEM GERAL 2022'!AM39))</f>
        <v>0</v>
      </c>
      <c r="AB37" s="207">
        <f>SUMPRODUCT((MONTH('ORDEM GERAL 2022'!$B$5:$B$4998)='ORDEM GERAL 2022'!$AT$9)*('ORDEM GERAL 2022'!$W$5:$W$4998)*('ORDEM GERAL 2022'!$G$5:$G$4998='ORDEM GERAL 2022'!$AQ$5)*('ORDEM GERAL 2022'!$C$5:$C$4998='ORDEM GERAL 2022'!AM39))</f>
        <v>0</v>
      </c>
      <c r="AC37" s="207">
        <f>SUMPRODUCT((MONTH('ORDEM GERAL 2022'!$B$5:$B$4998)='ORDEM GERAL 2022'!$AT$10)*('ORDEM GERAL 2022'!$W$5:$W$4998)*('ORDEM GERAL 2022'!$G$5:$G$4998='ORDEM GERAL 2022'!$AQ$5)*('ORDEM GERAL 2022'!$C$5:$C$4998='ORDEM GERAL 2022'!AM39))</f>
        <v>0</v>
      </c>
      <c r="AD37" s="207">
        <f>SUMPRODUCT((MONTH('ORDEM GERAL 2022'!$B$5:$B$4998)='ORDEM GERAL 2022'!$AT$11)*('ORDEM GERAL 2022'!$W$5:$W$4998)*('ORDEM GERAL 2022'!$G$5:$G$4998='ORDEM GERAL 2022'!$AQ$5)*('ORDEM GERAL 2022'!$C$5:$C$4998='ORDEM GERAL 2022'!AM39))</f>
        <v>0</v>
      </c>
      <c r="AE37" s="204">
        <f>SUMPRODUCT((MONTH('ORDEM GERAL 2022'!$B$5:$B$4998)='ORDEM GERAL 2022'!$AT$12)*('ORDEM GERAL 2022'!$W$5:$W$4998)*('ORDEM GERAL 2022'!$G$5:$G$4998='ORDEM GERAL 2022'!$AQ$5)*('ORDEM GERAL 2022'!$C$5:$C$4998='ORDEM GERAL 2022'!AM39))</f>
        <v>0</v>
      </c>
      <c r="AF37" s="204">
        <f>SUMPRODUCT((MONTH('ORDEM GERAL 2022'!$B$5:$B$4998)='ORDEM GERAL 2022'!$AT$13)*('ORDEM GERAL 2022'!$W$5:$W$4998)*('ORDEM GERAL 2022'!$G$5:$G$4998='ORDEM GERAL 2022'!$AQ$5)*('ORDEM GERAL 2022'!$C$5:$C$4998='ORDEM GERAL 2022'!AM39))</f>
        <v>0</v>
      </c>
      <c r="AG37" s="204">
        <f>SUMPRODUCT((MONTH('ORDEM GERAL 2022'!$B$5:$B$4998)='ORDEM GERAL 2022'!$AT$14)*('ORDEM GERAL 2022'!$W$5:$W$4998)*('ORDEM GERAL 2022'!$G$5:$G$4998='ORDEM GERAL 2022'!$AQ$5)*('ORDEM GERAL 2022'!$C$5:$C$4998='ORDEM GERAL 2022'!AM39))</f>
        <v>0</v>
      </c>
      <c r="AH37" s="204">
        <f>SUMPRODUCT((MONTH('ORDEM GERAL 2022'!$B$5:$B$4998)='ORDEM GERAL 2022'!$AT$15)*('ORDEM GERAL 2022'!$W$5:$W$4998)*('ORDEM GERAL 2022'!$G$5:$G$4998='ORDEM GERAL 2022'!$AQ$5)*('ORDEM GERAL 2022'!$C$5:$C$4998='ORDEM GERAL 2022'!AM39))</f>
        <v>0</v>
      </c>
      <c r="AI37" s="204">
        <f>SUMPRODUCT((MONTH('ORDEM GERAL 2022'!$B$5:$B$4998)='ORDEM GERAL 2022'!$AT$16)*('ORDEM GERAL 2022'!$W$5:$W$4998)*('ORDEM GERAL 2022'!$G$5:$G$4998='ORDEM GERAL 2022'!$AQ$5)*('ORDEM GERAL 2022'!$C$5:$C$4998='ORDEM GERAL 2022'!AM39))</f>
        <v>0</v>
      </c>
      <c r="AJ37" s="204">
        <f>SUM(Table_17[[#This Row],[Coluna1]:[Column13]])</f>
        <v>0</v>
      </c>
      <c r="AK37" s="190"/>
      <c r="AL37" s="190"/>
      <c r="AM37" s="190"/>
      <c r="AN37" s="190"/>
      <c r="AO37" s="190"/>
      <c r="AP37" s="190"/>
      <c r="AQ37" s="193"/>
      <c r="AR37" s="209" t="s">
        <v>156</v>
      </c>
      <c r="AS37" s="207">
        <f>SUMPRODUCT((MONTH('ORDEM GERAL 2022'!$B$5:$B$4998)='ORDEM GERAL 2022'!$AT$5)*('ORDEM GERAL 2022'!$W$5:$W$4998)*('ORDEM GERAL 2022'!$G$5:$G$4998='ORDEM GERAL 2022'!$AQ$6)*('ORDEM GERAL 2022'!$C$5:$C$4998='ORDEM GERAL 2022'!AM39))</f>
        <v>0</v>
      </c>
      <c r="AT37" s="207">
        <f>SUMPRODUCT((MONTH('ORDEM GERAL 2022'!$B$5:$B$4998)='ORDEM GERAL 2022'!$AT$6)*('ORDEM GERAL 2022'!$W$5:$W$4998)*('ORDEM GERAL 2022'!$G$5:$G$4998='ORDEM GERAL 2022'!$AQ$6)*('ORDEM GERAL 2022'!$C$5:$C$4998='ORDEM GERAL 2022'!AM39))</f>
        <v>0</v>
      </c>
      <c r="AU37" s="204">
        <f>SUMPRODUCT((MONTH('ORDEM GERAL 2022'!$B$5:$B$4998)='ORDEM GERAL 2022'!$AT$7)*('ORDEM GERAL 2022'!$W$5:$W$4998)*('ORDEM GERAL 2022'!$G$5:$G$4998='ORDEM GERAL 2022'!$AQ$6)*('ORDEM GERAL 2022'!$C$5:$C$4998='ORDEM GERAL 2022'!AM39))</f>
        <v>0</v>
      </c>
      <c r="AV37" s="207">
        <f>SUMPRODUCT((MONTH('ORDEM GERAL 2022'!$B$5:$B$4998)='ORDEM GERAL 2022'!$AT$8)*('ORDEM GERAL 2022'!$W$5:$W$4998)*('ORDEM GERAL 2022'!$G$5:$G$4998='ORDEM GERAL 2022'!$AQ$6)*('ORDEM GERAL 2022'!$C$5:$C$4998='ORDEM GERAL 2022'!AM39))</f>
        <v>0</v>
      </c>
      <c r="AW37" s="204">
        <f>SUMPRODUCT((MONTH('ORDEM GERAL 2022'!$B$5:$B$4998)='ORDEM GERAL 2022'!$AT$9)*('ORDEM GERAL 2022'!$W$5:$W$4998)*('ORDEM GERAL 2022'!$G$5:$G$4998='ORDEM GERAL 2022'!$AQ$6)*('ORDEM GERAL 2022'!$C$5:$C$4998='ORDEM GERAL 2022'!AM39))</f>
        <v>0</v>
      </c>
      <c r="AX37" s="204">
        <f>SUMPRODUCT((MONTH('ORDEM GERAL 2022'!$B$5:$B$4998)='ORDEM GERAL 2022'!$AT$10)*('ORDEM GERAL 2022'!$W$5:$W$4998)*('ORDEM GERAL 2022'!$G$5:$G$4998='ORDEM GERAL 2022'!$AQ$6)*('ORDEM GERAL 2022'!$C$5:$C$4998='ORDEM GERAL 2022'!AM39))</f>
        <v>0</v>
      </c>
      <c r="AY37" s="204">
        <f>SUMPRODUCT((MONTH('ORDEM GERAL 2022'!$B$5:$B$4998)='ORDEM GERAL 2022'!$AT$11)*('ORDEM GERAL 2022'!$W$5:$W$4998)*('ORDEM GERAL 2022'!$G$5:$G$4998='ORDEM GERAL 2022'!$AQ$6)*('ORDEM GERAL 2022'!$C$5:$C$4998='ORDEM GERAL 2022'!AM39))</f>
        <v>0</v>
      </c>
      <c r="AZ37" s="204">
        <f>SUMPRODUCT((MONTH('ORDEM GERAL 2022'!$B$5:$B$4998)='ORDEM GERAL 2022'!$AT$12)*('ORDEM GERAL 2022'!$W$5:$W$4998)*('ORDEM GERAL 2022'!$G$5:$G$4998='ORDEM GERAL 2022'!$AQ$6)*('ORDEM GERAL 2022'!$C$5:$C$4998='ORDEM GERAL 2022'!AM39))</f>
        <v>0</v>
      </c>
      <c r="BA37" s="204">
        <f>SUMPRODUCT((MONTH('ORDEM GERAL 2022'!$B$5:$B$4998)='ORDEM GERAL 2022'!$AT$13)*('ORDEM GERAL 2022'!$W$5:$W$4998)*('ORDEM GERAL 2022'!$G$5:$G$4998='ORDEM GERAL 2022'!$AQ$6)*('ORDEM GERAL 2022'!$C$5:$C$4998='ORDEM GERAL 2022'!AM39))</f>
        <v>0</v>
      </c>
      <c r="BB37" s="207">
        <f>SUMPRODUCT((MONTH('ORDEM GERAL 2022'!$B$5:$B$4998)='ORDEM GERAL 2022'!$AT$14)*('ORDEM GERAL 2022'!$W$5:$W$4998)*('ORDEM GERAL 2022'!$G$5:$G$4998='ORDEM GERAL 2022'!$AQ$6)*('ORDEM GERAL 2022'!$C$5:$C$4998='ORDEM GERAL 2022'!AM39))</f>
        <v>0</v>
      </c>
      <c r="BC37" s="204">
        <f>SUMPRODUCT((MONTH('ORDEM GERAL 2022'!$B$5:$B$4998)='ORDEM GERAL 2022'!$AT$15)*('ORDEM GERAL 2022'!$W$5:$W$4998)*('ORDEM GERAL 2022'!$G$5:$G$4998='ORDEM GERAL 2022'!$AQ$6)*('ORDEM GERAL 2022'!$C$5:$C$4998='ORDEM GERAL 2022'!AM39))</f>
        <v>0</v>
      </c>
      <c r="BD37" s="204">
        <f>SUMPRODUCT((MONTH('ORDEM GERAL 2022'!$B$5:$B$4998)='ORDEM GERAL 2022'!$AT$16)*('ORDEM GERAL 2022'!$W$5:$W$4998)*('ORDEM GERAL 2022'!$G$5:$G$4998='ORDEM GERAL 2022'!$AQ$6)*('ORDEM GERAL 2022'!$C$5:$C$4998='ORDEM GERAL 2022'!AM39))</f>
        <v>0</v>
      </c>
      <c r="BE37" s="204">
        <f>SUM(Table_17[[#This Row],[Column21]:[Column32]])</f>
        <v>0</v>
      </c>
      <c r="BF37" s="190"/>
      <c r="BG37" s="190"/>
      <c r="BH37" s="190"/>
      <c r="BI37" s="190"/>
      <c r="BJ37" s="193"/>
      <c r="BK37" s="208" t="s">
        <v>158</v>
      </c>
      <c r="BL37" s="204">
        <f>SUMPRODUCT((MONTH('ORDEM GERAL 2022'!$B$5:$B$4998)='ORDEM GERAL 2022'!$AT$5)*('ORDEM GERAL 2022'!$W$5:$W$4998)*('ORDEM GERAL 2022'!$G$5:$G$4998='ORDEM GERAL 2022'!$AQ$8)*('ORDEM GERAL 2022'!$C$5:$C$4998='ORDEM GERAL 2022'!AM39))</f>
        <v>0</v>
      </c>
      <c r="BM37" s="204">
        <f>SUMPRODUCT((MONTH('ORDEM GERAL 2022'!$B$5:$B$4998)='ORDEM GERAL 2022'!$AT$6)*('ORDEM GERAL 2022'!$W$5:$W$4998)*('ORDEM GERAL 2022'!$G$5:$G$4998='ORDEM GERAL 2022'!$AQ$8)*('ORDEM GERAL 2022'!$C$5:$C$4998='ORDEM GERAL 2022'!AM39))</f>
        <v>0</v>
      </c>
      <c r="BN37" s="204">
        <f>SUMPRODUCT((MONTH('ORDEM GERAL 2022'!$B$5:$B$4998)='ORDEM GERAL 2022'!$AT$7)*('ORDEM GERAL 2022'!$W$5:$W$4998)*('ORDEM GERAL 2022'!$G$5:$G$4998='ORDEM GERAL 2022'!$AQ$8)*('ORDEM GERAL 2022'!$C$5:$C$4998='ORDEM GERAL 2022'!AM39))</f>
        <v>0</v>
      </c>
      <c r="BO37" s="204">
        <f>SUMPRODUCT((MONTH('ORDEM GERAL 2022'!$B$5:$B$4998)='ORDEM GERAL 2022'!$AT$8)*('ORDEM GERAL 2022'!$W$5:$W$4998)*('ORDEM GERAL 2022'!$G$5:$G$4998='ORDEM GERAL 2022'!$AQ$8)*('ORDEM GERAL 2022'!$C$5:$C$4998='ORDEM GERAL 2022'!AM39))</f>
        <v>0</v>
      </c>
      <c r="BP37" s="204">
        <f>SUMPRODUCT((MONTH('ORDEM GERAL 2022'!$B$5:$B$4998)='ORDEM GERAL 2022'!$AT$9)*('ORDEM GERAL 2022'!$W$5:$W$4998)*('ORDEM GERAL 2022'!$G$5:$G$4998='ORDEM GERAL 2022'!$AQ$8)*('ORDEM GERAL 2022'!$C$5:$C$4998='ORDEM GERAL 2022'!AM39))</f>
        <v>0</v>
      </c>
      <c r="BQ37" s="204">
        <f>SUMPRODUCT((MONTH('ORDEM GERAL 2022'!$B$5:$B$4998)='ORDEM GERAL 2022'!$AT$10)*('ORDEM GERAL 2022'!$W$5:$W$4998)*('ORDEM GERAL 2022'!$G$5:$G$4998='ORDEM GERAL 2022'!$AQ$8)*('ORDEM GERAL 2022'!$C$5:$C$4998='ORDEM GERAL 2022'!AM39))</f>
        <v>0</v>
      </c>
      <c r="BR37" s="204">
        <f>SUMPRODUCT((MONTH('ORDEM GERAL 2022'!$B$5:$B$4998)='ORDEM GERAL 2022'!$AT$11)*('ORDEM GERAL 2022'!$W$5:$W$4998)*('ORDEM GERAL 2022'!$G$5:$G$4998='ORDEM GERAL 2022'!$AQ$8)*('ORDEM GERAL 2022'!$C$5:$C$4998='ORDEM GERAL 2022'!AM39))</f>
        <v>0</v>
      </c>
      <c r="BS37" s="204">
        <f>SUMPRODUCT((MONTH('ORDEM GERAL 2022'!$B$5:$B$4998)='ORDEM GERAL 2022'!$AT$12)*('ORDEM GERAL 2022'!$W$5:$W$4998)*('ORDEM GERAL 2022'!$G$5:$G$4998='ORDEM GERAL 2022'!$AQ$8)*('ORDEM GERAL 2022'!$C$5:$C$4998='ORDEM GERAL 2022'!AM39))</f>
        <v>0</v>
      </c>
      <c r="BT37" s="204">
        <f>SUMPRODUCT((MONTH('ORDEM GERAL 2022'!$B$5:$B$4998)='ORDEM GERAL 2022'!$AT$13)*('ORDEM GERAL 2022'!$W$5:$W$4998)*('ORDEM GERAL 2022'!$G$5:$G$4998='ORDEM GERAL 2022'!$AQ$8)*('ORDEM GERAL 2022'!$C$5:$C$4998='ORDEM GERAL 2022'!AM39))</f>
        <v>0</v>
      </c>
      <c r="BU37" s="204">
        <f>SUMPRODUCT((MONTH('ORDEM GERAL 2022'!$B$5:$B$4998)='ORDEM GERAL 2022'!$AT$14)*('ORDEM GERAL 2022'!$W$5:$W$4998)*('ORDEM GERAL 2022'!$G$5:$G$4998='ORDEM GERAL 2022'!$AQ$8)*('ORDEM GERAL 2022'!$C$5:$C$4998='ORDEM GERAL 2022'!AM39))</f>
        <v>0</v>
      </c>
      <c r="BV37" s="204">
        <f>SUMPRODUCT((MONTH('ORDEM GERAL 2022'!$B$5:$B$4998)='ORDEM GERAL 2022'!$AT$15)*('ORDEM GERAL 2022'!$W$5:$W$4998)*('ORDEM GERAL 2022'!$G$5:$G$4998='ORDEM GERAL 2022'!$AQ$8)*('ORDEM GERAL 2022'!$C$5:$C$4998='ORDEM GERAL 2022'!AM39))</f>
        <v>0</v>
      </c>
      <c r="BW37" s="204">
        <f>SUMPRODUCT((MONTH('ORDEM GERAL 2022'!$B$5:$B$4998)='ORDEM GERAL 2022'!$AT$16)*('ORDEM GERAL 2022'!$W$5:$W$4998)*('ORDEM GERAL 2022'!$G$5:$G$4998='ORDEM GERAL 2022'!$AQ$8)*('ORDEM GERAL 2022'!$C$5:$C$4998='ORDEM GERAL 2022'!AM39))</f>
        <v>0</v>
      </c>
      <c r="BX37" s="191">
        <f>SUM(Table_17[[#This Row],[Column40]:[Column51]])</f>
        <v>0</v>
      </c>
      <c r="BY37" s="190"/>
      <c r="BZ37" s="190"/>
      <c r="CA37" s="190"/>
      <c r="CB37" s="70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</row>
    <row r="38" spans="1:94" ht="15.75" customHeight="1" thickBot="1">
      <c r="A38" s="56" t="s">
        <v>158</v>
      </c>
      <c r="B38" s="57" t="str">
        <f>IF(SUMPRODUCT((TEXT('ORDEM GERAL 2022'!$B$5:$B$4998,"mmm")=DADOS!B$2)*('ORDEM GERAL 2022'!$C$5:$C$4998=DADOS!$A38)*('ORDEM GERAL 2022'!$A$5:$A$4998&gt;0)*('ORDEM GERAL 2022'!$W$5:$W$4998))=0,"",SUMPRODUCT((TEXT('ORDEM GERAL 2022'!$B$5:$B$4998,"mmm")=DADOS!B$2)*('ORDEM GERAL 2022'!$C$5:$C$4998=DADOS!$A38)*('ORDEM GERAL 2022'!$A$5:$A$4998&gt;0)*('ORDEM GERAL 2022'!$W$5:$W$4998)))</f>
        <v/>
      </c>
      <c r="C38" s="57" t="str">
        <f>IF(SUMPRODUCT((TEXT('ORDEM GERAL 2022'!$B$5:$B$4998,"mmm")=DADOS!C$2)*('ORDEM GERAL 2022'!$C$5:$C$4998=DADOS!$A38)*('ORDEM GERAL 2022'!$A$5:$A$4998&gt;0)*('ORDEM GERAL 2022'!$W$5:$W$4998))=0,"",SUMPRODUCT((TEXT('ORDEM GERAL 2022'!$B$5:$B$4998,"mmm")=DADOS!C$2)*('ORDEM GERAL 2022'!$C$5:$C$4998=DADOS!$A38)*('ORDEM GERAL 2022'!$A$5:$A$4998&gt;0)*('ORDEM GERAL 2022'!$W$5:$W$4998)))</f>
        <v/>
      </c>
      <c r="D38" s="57" t="str">
        <f>IF(SUMPRODUCT((TEXT('ORDEM GERAL 2022'!$B$5:$B$4998,"mmm")=DADOS!D$2)*('ORDEM GERAL 2022'!$C$5:$C$4998=DADOS!$A38)*('ORDEM GERAL 2022'!$A$5:$A$4998&gt;0)*('ORDEM GERAL 2022'!$W$5:$W$4998))=0,"",SUMPRODUCT((TEXT('ORDEM GERAL 2022'!$B$5:$B$4998,"mmm")=DADOS!D$2)*('ORDEM GERAL 2022'!$C$5:$C$4998=DADOS!$A38)*('ORDEM GERAL 2022'!$A$5:$A$4998&gt;0)*('ORDEM GERAL 2022'!$W$5:$W$4998)))</f>
        <v/>
      </c>
      <c r="E38" s="57" t="str">
        <f>IF(SUMPRODUCT((TEXT('ORDEM GERAL 2022'!$B$5:$B$4998,"mmm")=DADOS!E$2)*('ORDEM GERAL 2022'!$C$5:$C$4998=DADOS!$A38)*('ORDEM GERAL 2022'!$A$5:$A$4998&gt;0)*('ORDEM GERAL 2022'!$W$5:$W$4998))=0,"",SUMPRODUCT((TEXT('ORDEM GERAL 2022'!$B$5:$B$4998,"mmm")=DADOS!E$2)*('ORDEM GERAL 2022'!$C$5:$C$4998=DADOS!$A38)*('ORDEM GERAL 2022'!$A$5:$A$4998&gt;0)*('ORDEM GERAL 2022'!$W$5:$W$4998)))</f>
        <v/>
      </c>
      <c r="F38" s="57" t="str">
        <f>IF(SUMPRODUCT((TEXT('ORDEM GERAL 2022'!$B$5:$B$4998,"mmm")=DADOS!F$2)*('ORDEM GERAL 2022'!$C$5:$C$4998=DADOS!$A38)*('ORDEM GERAL 2022'!$A$5:$A$4998&gt;0)*('ORDEM GERAL 2022'!$W$5:$W$4998))=0,"",SUMPRODUCT((TEXT('ORDEM GERAL 2022'!$B$5:$B$4998,"mmm")=DADOS!F$2)*('ORDEM GERAL 2022'!$C$5:$C$4998=DADOS!$A38)*('ORDEM GERAL 2022'!$A$5:$A$4998&gt;0)*('ORDEM GERAL 2022'!$W$5:$W$4998)))</f>
        <v/>
      </c>
      <c r="G38" s="57" t="str">
        <f>IF(SUMPRODUCT((TEXT('ORDEM GERAL 2022'!$B$5:$B$4998,"mmm")=DADOS!G$2)*('ORDEM GERAL 2022'!$C$5:$C$4998=DADOS!$A38)*('ORDEM GERAL 2022'!$A$5:$A$4998&gt;0)*('ORDEM GERAL 2022'!$W$5:$W$4998))=0,"",SUMPRODUCT((TEXT('ORDEM GERAL 2022'!$B$5:$B$4998,"mmm")=DADOS!G$2)*('ORDEM GERAL 2022'!$C$5:$C$4998=DADOS!$A38)*('ORDEM GERAL 2022'!$A$5:$A$4998&gt;0)*('ORDEM GERAL 2022'!$W$5:$W$4998)))</f>
        <v/>
      </c>
      <c r="H38" s="57" t="str">
        <f>IF(SUMPRODUCT((TEXT('ORDEM GERAL 2022'!$B$5:$B$4998,"mmm")=DADOS!H$2)*('ORDEM GERAL 2022'!$C$5:$C$4998=DADOS!$A38)*('ORDEM GERAL 2022'!$A$5:$A$4998&gt;0)*('ORDEM GERAL 2022'!$W$5:$W$4998))=0,"",SUMPRODUCT((TEXT('ORDEM GERAL 2022'!$B$5:$B$4998,"mmm")=DADOS!H$2)*('ORDEM GERAL 2022'!$C$5:$C$4998=DADOS!$A38)*('ORDEM GERAL 2022'!$A$5:$A$4998&gt;0)*('ORDEM GERAL 2022'!$W$5:$W$4998)))</f>
        <v/>
      </c>
      <c r="I38" s="57" t="str">
        <f>IF(SUMPRODUCT((TEXT('ORDEM GERAL 2022'!$B$5:$B$4998,"mmm")=DADOS!I$2)*('ORDEM GERAL 2022'!$C$5:$C$4998=DADOS!$A38)*('ORDEM GERAL 2022'!$A$5:$A$4998&gt;0)*('ORDEM GERAL 2022'!$W$5:$W$4998))=0,"",SUMPRODUCT((TEXT('ORDEM GERAL 2022'!$B$5:$B$4998,"mmm")=DADOS!I$2)*('ORDEM GERAL 2022'!$C$5:$C$4998=DADOS!$A38)*('ORDEM GERAL 2022'!$A$5:$A$4998&gt;0)*('ORDEM GERAL 2022'!$W$5:$W$4998)))</f>
        <v/>
      </c>
      <c r="J38" s="57" t="str">
        <f>IF(SUMPRODUCT((TEXT('ORDEM GERAL 2022'!$B$5:$B$4998,"mmm")=DADOS!J$2)*('ORDEM GERAL 2022'!$C$5:$C$4998=DADOS!$A38)*('ORDEM GERAL 2022'!$A$5:$A$4998&gt;0)*('ORDEM GERAL 2022'!$W$5:$W$4998))=0,"",SUMPRODUCT((TEXT('ORDEM GERAL 2022'!$B$5:$B$4998,"mmm")=DADOS!J$2)*('ORDEM GERAL 2022'!$C$5:$C$4998=DADOS!$A38)*('ORDEM GERAL 2022'!$A$5:$A$4998&gt;0)*('ORDEM GERAL 2022'!$W$5:$W$4998)))</f>
        <v/>
      </c>
      <c r="K38" s="57" t="str">
        <f>IF(SUMPRODUCT((TEXT('ORDEM GERAL 2022'!$B$5:$B$4998,"mmm")=DADOS!K$2)*('ORDEM GERAL 2022'!$C$5:$C$4998=DADOS!$A38)*('ORDEM GERAL 2022'!$A$5:$A$4998&gt;0)*('ORDEM GERAL 2022'!$W$5:$W$4998))=0,"",SUMPRODUCT((TEXT('ORDEM GERAL 2022'!$B$5:$B$4998,"mmm")=DADOS!K$2)*('ORDEM GERAL 2022'!$C$5:$C$4998=DADOS!$A38)*('ORDEM GERAL 2022'!$A$5:$A$4998&gt;0)*('ORDEM GERAL 2022'!$W$5:$W$4998)))</f>
        <v/>
      </c>
      <c r="L38" s="57" t="str">
        <f>IF(SUMPRODUCT((TEXT('ORDEM GERAL 2022'!$B$5:$B$4998,"mmm")=DADOS!L$2)*('ORDEM GERAL 2022'!$C$5:$C$4998=DADOS!$A38)*('ORDEM GERAL 2022'!$A$5:$A$4998&gt;0)*('ORDEM GERAL 2022'!$W$5:$W$4998))=0,"",SUMPRODUCT((TEXT('ORDEM GERAL 2022'!$B$5:$B$4998,"mmm")=DADOS!L$2)*('ORDEM GERAL 2022'!$C$5:$C$4998=DADOS!$A38)*('ORDEM GERAL 2022'!$A$5:$A$4998&gt;0)*('ORDEM GERAL 2022'!$W$5:$W$4998)))</f>
        <v/>
      </c>
      <c r="M38" s="57" t="str">
        <f>IF(SUMPRODUCT((TEXT('ORDEM GERAL 2022'!$B$5:$B$4998,"mmm")=DADOS!M$2)*('ORDEM GERAL 2022'!$C$5:$C$4998=DADOS!$A38)*('ORDEM GERAL 2022'!$A$5:$A$4998&gt;0)*('ORDEM GERAL 2022'!$W$5:$W$4998))=0,"",SUMPRODUCT((TEXT('ORDEM GERAL 2022'!$B$5:$B$4998,"mmm")=DADOS!M$2)*('ORDEM GERAL 2022'!$C$5:$C$4998=DADOS!$A38)*('ORDEM GERAL 2022'!$A$5:$A$4998&gt;0)*('ORDEM GERAL 2022'!$W$5:$W$4998)))</f>
        <v/>
      </c>
      <c r="N38" s="57" t="str">
        <f t="shared" si="0"/>
        <v/>
      </c>
      <c r="O38" s="66" t="str">
        <f>IF(COUNTIFS('ORDEM GERAL 2022'!$C:$C,DADOS!$A38,'ORDEM GERAL 2022'!$AJ:$AJ,"CONSERTO")=0,"",(COUNTIFS('ORDEM GERAL 2022'!$C:$C,DADOS!$A38,'ORDEM GERAL 2022'!$AJ:$AJ,"CONSERTO")))</f>
        <v/>
      </c>
      <c r="P38" s="66" t="str">
        <f>IF(COUNTIFS('ORDEM GERAL 2022'!$C:$C,DADOS!$A38,'ORDEM GERAL 2022'!$AJ:$AJ,"QUEBRA")=0,"",COUNTIFS('ORDEM GERAL 2022'!$C:$C,DADOS!$A38,'ORDEM GERAL 2022'!$AJ:$AJ,"QUEBRA"))</f>
        <v/>
      </c>
      <c r="Q38" s="66" t="str">
        <f>IF(COUNTIFS('ORDEM GERAL 2022'!$C:$C,DADOS!$A38,'ORDEM GERAL 2022'!$AJ:$AJ,"TROCA")=0,"",COUNTIFS('ORDEM GERAL 2022'!$C:$C,DADOS!$A38,'ORDEM GERAL 2022'!$AJ:$AJ,"TROCA"))</f>
        <v/>
      </c>
      <c r="R38" s="66" t="str">
        <f>IF(COUNTIFS('ORDEM GERAL 2022'!$C:$C,DADOS!$A38,'ORDEM GERAL 2022'!A:A,"&gt;0")=0,"",COUNTIFS('ORDEM GERAL 2022'!$C:$C,DADOS!$A38,'ORDEM GERAL 2022'!A:A,"&gt;0"))</f>
        <v/>
      </c>
      <c r="S38" s="194" t="str">
        <f t="shared" si="4"/>
        <v/>
      </c>
      <c r="T38" s="196" t="str">
        <f t="shared" si="5"/>
        <v/>
      </c>
      <c r="U38" s="67" t="str">
        <f t="shared" si="3"/>
        <v/>
      </c>
      <c r="V38" s="10"/>
      <c r="W38" s="208" t="s">
        <v>158</v>
      </c>
      <c r="X38" s="207">
        <f>SUMPRODUCT((MONTH('ORDEM GERAL 2022'!$B$5:$B$4998)='ORDEM GERAL 2022'!$AT$5)*('ORDEM GERAL 2022'!$W$5:$W$4998)*('ORDEM GERAL 2022'!$G$5:$G$4998='ORDEM GERAL 2022'!$AQ$5)*('ORDEM GERAL 2022'!$C$5:$C$4998='ORDEM GERAL 2022'!AM40))</f>
        <v>0</v>
      </c>
      <c r="Y38" s="207">
        <f>SUMPRODUCT((MONTH('ORDEM GERAL 2022'!$B$5:$B$4998)='ORDEM GERAL 2022'!$AT$6)*('ORDEM GERAL 2022'!$W$5:$W$4998)*('ORDEM GERAL 2022'!$G$5:$G$4998='ORDEM GERAL 2022'!$AQ$5)*('ORDEM GERAL 2022'!$C$5:$C$4998='ORDEM GERAL 2022'!AM40))</f>
        <v>0</v>
      </c>
      <c r="Z38" s="207">
        <f>SUMPRODUCT((MONTH('ORDEM GERAL 2022'!$B$5:$B$4998)='ORDEM GERAL 2022'!$AT$7)*('ORDEM GERAL 2022'!$W$5:$W$4998)*('ORDEM GERAL 2022'!$G$5:$G$4998='ORDEM GERAL 2022'!$AQ$5)*('ORDEM GERAL 2022'!$C$5:$C$4998='ORDEM GERAL 2022'!AM40))</f>
        <v>0</v>
      </c>
      <c r="AA38" s="207">
        <f>SUMPRODUCT((MONTH('ORDEM GERAL 2022'!$B$5:$B$4998)='ORDEM GERAL 2022'!$AT$8)*('ORDEM GERAL 2022'!$W$5:$W$4998)*('ORDEM GERAL 2022'!$G$5:$G$4998='ORDEM GERAL 2022'!$AQ$5)*('ORDEM GERAL 2022'!$C$5:$C$4998='ORDEM GERAL 2022'!AM40))</f>
        <v>0</v>
      </c>
      <c r="AB38" s="207">
        <f>SUMPRODUCT((MONTH('ORDEM GERAL 2022'!$B$5:$B$4998)='ORDEM GERAL 2022'!$AT$9)*('ORDEM GERAL 2022'!$W$5:$W$4998)*('ORDEM GERAL 2022'!$G$5:$G$4998='ORDEM GERAL 2022'!$AQ$5)*('ORDEM GERAL 2022'!$C$5:$C$4998='ORDEM GERAL 2022'!AM40))</f>
        <v>0</v>
      </c>
      <c r="AC38" s="207">
        <f>SUMPRODUCT((MONTH('ORDEM GERAL 2022'!$B$5:$B$4998)='ORDEM GERAL 2022'!$AT$10)*('ORDEM GERAL 2022'!$W$5:$W$4998)*('ORDEM GERAL 2022'!$G$5:$G$4998='ORDEM GERAL 2022'!$AQ$5)*('ORDEM GERAL 2022'!$C$5:$C$4998='ORDEM GERAL 2022'!AM40))</f>
        <v>0</v>
      </c>
      <c r="AD38" s="207">
        <f>SUMPRODUCT((MONTH('ORDEM GERAL 2022'!$B$5:$B$4998)='ORDEM GERAL 2022'!$AT$11)*('ORDEM GERAL 2022'!$W$5:$W$4998)*('ORDEM GERAL 2022'!$G$5:$G$4998='ORDEM GERAL 2022'!$AQ$5)*('ORDEM GERAL 2022'!$C$5:$C$4998='ORDEM GERAL 2022'!AM40))</f>
        <v>0</v>
      </c>
      <c r="AE38" s="204">
        <f>SUMPRODUCT((MONTH('ORDEM GERAL 2022'!$B$5:$B$4998)='ORDEM GERAL 2022'!$AT$12)*('ORDEM GERAL 2022'!$W$5:$W$4998)*('ORDEM GERAL 2022'!$G$5:$G$4998='ORDEM GERAL 2022'!$AQ$5)*('ORDEM GERAL 2022'!$C$5:$C$4998='ORDEM GERAL 2022'!AM40))</f>
        <v>0</v>
      </c>
      <c r="AF38" s="204">
        <f>SUMPRODUCT((MONTH('ORDEM GERAL 2022'!$B$5:$B$4998)='ORDEM GERAL 2022'!$AT$13)*('ORDEM GERAL 2022'!$W$5:$W$4998)*('ORDEM GERAL 2022'!$G$5:$G$4998='ORDEM GERAL 2022'!$AQ$5)*('ORDEM GERAL 2022'!$C$5:$C$4998='ORDEM GERAL 2022'!AM40))</f>
        <v>0</v>
      </c>
      <c r="AG38" s="204">
        <f>SUMPRODUCT((MONTH('ORDEM GERAL 2022'!$B$5:$B$4998)='ORDEM GERAL 2022'!$AT$14)*('ORDEM GERAL 2022'!$W$5:$W$4998)*('ORDEM GERAL 2022'!$G$5:$G$4998='ORDEM GERAL 2022'!$AQ$5)*('ORDEM GERAL 2022'!$C$5:$C$4998='ORDEM GERAL 2022'!AM40))</f>
        <v>0</v>
      </c>
      <c r="AH38" s="204">
        <f>SUMPRODUCT((MONTH('ORDEM GERAL 2022'!$B$5:$B$4998)='ORDEM GERAL 2022'!$AT$15)*('ORDEM GERAL 2022'!$W$5:$W$4998)*('ORDEM GERAL 2022'!$G$5:$G$4998='ORDEM GERAL 2022'!$AQ$5)*('ORDEM GERAL 2022'!$C$5:$C$4998='ORDEM GERAL 2022'!AM40))</f>
        <v>0</v>
      </c>
      <c r="AI38" s="204">
        <f>SUMPRODUCT((MONTH('ORDEM GERAL 2022'!$B$5:$B$4998)='ORDEM GERAL 2022'!$AT$16)*('ORDEM GERAL 2022'!$W$5:$W$4998)*('ORDEM GERAL 2022'!$G$5:$G$4998='ORDEM GERAL 2022'!$AQ$5)*('ORDEM GERAL 2022'!$C$5:$C$4998='ORDEM GERAL 2022'!AM40))</f>
        <v>0</v>
      </c>
      <c r="AJ38" s="204">
        <f>SUM(Table_17[[#This Row],[Coluna1]:[Column13]])</f>
        <v>0</v>
      </c>
      <c r="AK38" s="190"/>
      <c r="AL38" s="190"/>
      <c r="AM38" s="190"/>
      <c r="AN38" s="190"/>
      <c r="AO38" s="190"/>
      <c r="AP38" s="190"/>
      <c r="AQ38" s="193"/>
      <c r="AR38" s="208" t="s">
        <v>158</v>
      </c>
      <c r="AS38" s="207">
        <f>SUMPRODUCT((MONTH('ORDEM GERAL 2022'!$B$5:$B$4998)='ORDEM GERAL 2022'!$AT$5)*('ORDEM GERAL 2022'!$W$5:$W$4998)*('ORDEM GERAL 2022'!$G$5:$G$4998='ORDEM GERAL 2022'!$AQ$6)*('ORDEM GERAL 2022'!$C$5:$C$4998='ORDEM GERAL 2022'!AM40))</f>
        <v>0</v>
      </c>
      <c r="AT38" s="207">
        <f>SUMPRODUCT((MONTH('ORDEM GERAL 2022'!$B$5:$B$4998)='ORDEM GERAL 2022'!$AT$6)*('ORDEM GERAL 2022'!$W$5:$W$4998)*('ORDEM GERAL 2022'!$G$5:$G$4998='ORDEM GERAL 2022'!$AQ$6)*('ORDEM GERAL 2022'!$C$5:$C$4998='ORDEM GERAL 2022'!AM40))</f>
        <v>0</v>
      </c>
      <c r="AU38" s="204">
        <f>SUMPRODUCT((MONTH('ORDEM GERAL 2022'!$B$5:$B$4998)='ORDEM GERAL 2022'!$AT$7)*('ORDEM GERAL 2022'!$W$5:$W$4998)*('ORDEM GERAL 2022'!$G$5:$G$4998='ORDEM GERAL 2022'!$AQ$6)*('ORDEM GERAL 2022'!$C$5:$C$4998='ORDEM GERAL 2022'!AM40))</f>
        <v>0</v>
      </c>
      <c r="AV38" s="207">
        <f>SUMPRODUCT((MONTH('ORDEM GERAL 2022'!$B$5:$B$4998)='ORDEM GERAL 2022'!$AT$8)*('ORDEM GERAL 2022'!$W$5:$W$4998)*('ORDEM GERAL 2022'!$G$5:$G$4998='ORDEM GERAL 2022'!$AQ$6)*('ORDEM GERAL 2022'!$C$5:$C$4998='ORDEM GERAL 2022'!AM40))</f>
        <v>0</v>
      </c>
      <c r="AW38" s="204">
        <f>SUMPRODUCT((MONTH('ORDEM GERAL 2022'!$B$5:$B$4998)='ORDEM GERAL 2022'!$AT$9)*('ORDEM GERAL 2022'!$W$5:$W$4998)*('ORDEM GERAL 2022'!$G$5:$G$4998='ORDEM GERAL 2022'!$AQ$6)*('ORDEM GERAL 2022'!$C$5:$C$4998='ORDEM GERAL 2022'!AM40))</f>
        <v>0</v>
      </c>
      <c r="AX38" s="204">
        <f>SUMPRODUCT((MONTH('ORDEM GERAL 2022'!$B$5:$B$4998)='ORDEM GERAL 2022'!$AT$10)*('ORDEM GERAL 2022'!$W$5:$W$4998)*('ORDEM GERAL 2022'!$G$5:$G$4998='ORDEM GERAL 2022'!$AQ$6)*('ORDEM GERAL 2022'!$C$5:$C$4998='ORDEM GERAL 2022'!AM40))</f>
        <v>0</v>
      </c>
      <c r="AY38" s="204">
        <f>SUMPRODUCT((MONTH('ORDEM GERAL 2022'!$B$5:$B$4998)='ORDEM GERAL 2022'!$AT$11)*('ORDEM GERAL 2022'!$W$5:$W$4998)*('ORDEM GERAL 2022'!$G$5:$G$4998='ORDEM GERAL 2022'!$AQ$6)*('ORDEM GERAL 2022'!$C$5:$C$4998='ORDEM GERAL 2022'!AM40))</f>
        <v>0</v>
      </c>
      <c r="AZ38" s="204">
        <f>SUMPRODUCT((MONTH('ORDEM GERAL 2022'!$B$5:$B$4998)='ORDEM GERAL 2022'!$AT$12)*('ORDEM GERAL 2022'!$W$5:$W$4998)*('ORDEM GERAL 2022'!$G$5:$G$4998='ORDEM GERAL 2022'!$AQ$6)*('ORDEM GERAL 2022'!$C$5:$C$4998='ORDEM GERAL 2022'!AM40))</f>
        <v>0</v>
      </c>
      <c r="BA38" s="204">
        <f>SUMPRODUCT((MONTH('ORDEM GERAL 2022'!$B$5:$B$4998)='ORDEM GERAL 2022'!$AT$13)*('ORDEM GERAL 2022'!$W$5:$W$4998)*('ORDEM GERAL 2022'!$G$5:$G$4998='ORDEM GERAL 2022'!$AQ$6)*('ORDEM GERAL 2022'!$C$5:$C$4998='ORDEM GERAL 2022'!AM40))</f>
        <v>0</v>
      </c>
      <c r="BB38" s="207">
        <f>SUMPRODUCT((MONTH('ORDEM GERAL 2022'!$B$5:$B$4998)='ORDEM GERAL 2022'!$AT$14)*('ORDEM GERAL 2022'!$W$5:$W$4998)*('ORDEM GERAL 2022'!$G$5:$G$4998='ORDEM GERAL 2022'!$AQ$6)*('ORDEM GERAL 2022'!$C$5:$C$4998='ORDEM GERAL 2022'!AM40))</f>
        <v>0</v>
      </c>
      <c r="BC38" s="204">
        <f>SUMPRODUCT((MONTH('ORDEM GERAL 2022'!$B$5:$B$4998)='ORDEM GERAL 2022'!$AT$15)*('ORDEM GERAL 2022'!$W$5:$W$4998)*('ORDEM GERAL 2022'!$G$5:$G$4998='ORDEM GERAL 2022'!$AQ$6)*('ORDEM GERAL 2022'!$C$5:$C$4998='ORDEM GERAL 2022'!AM40))</f>
        <v>0</v>
      </c>
      <c r="BD38" s="204">
        <f>SUMPRODUCT((MONTH('ORDEM GERAL 2022'!$B$5:$B$4998)='ORDEM GERAL 2022'!$AT$16)*('ORDEM GERAL 2022'!$W$5:$W$4998)*('ORDEM GERAL 2022'!$G$5:$G$4998='ORDEM GERAL 2022'!$AQ$6)*('ORDEM GERAL 2022'!$C$5:$C$4998='ORDEM GERAL 2022'!AM40))</f>
        <v>0</v>
      </c>
      <c r="BE38" s="204">
        <f>SUM(Table_17[[#This Row],[Column21]:[Column32]])</f>
        <v>0</v>
      </c>
      <c r="BF38" s="190"/>
      <c r="BG38" s="190"/>
      <c r="BH38" s="190"/>
      <c r="BI38" s="190"/>
      <c r="BJ38" s="193"/>
      <c r="BK38" s="209" t="s">
        <v>159</v>
      </c>
      <c r="BL38" s="204">
        <f>SUMPRODUCT((MONTH('ORDEM GERAL 2022'!$B$5:$B$4998)='ORDEM GERAL 2022'!$AT$5)*('ORDEM GERAL 2022'!$W$5:$W$4998)*('ORDEM GERAL 2022'!$G$5:$G$4998='ORDEM GERAL 2022'!$AQ$8)*('ORDEM GERAL 2022'!$C$5:$C$4998='ORDEM GERAL 2022'!AM40))</f>
        <v>0</v>
      </c>
      <c r="BM38" s="204">
        <f>SUMPRODUCT((MONTH('ORDEM GERAL 2022'!$B$5:$B$4998)='ORDEM GERAL 2022'!$AT$6)*('ORDEM GERAL 2022'!$W$5:$W$4998)*('ORDEM GERAL 2022'!$G$5:$G$4998='ORDEM GERAL 2022'!$AQ$8)*('ORDEM GERAL 2022'!$C$5:$C$4998='ORDEM GERAL 2022'!AM40))</f>
        <v>0</v>
      </c>
      <c r="BN38" s="204">
        <f>SUMPRODUCT((MONTH('ORDEM GERAL 2022'!$B$5:$B$4998)='ORDEM GERAL 2022'!$AT$7)*('ORDEM GERAL 2022'!$W$5:$W$4998)*('ORDEM GERAL 2022'!$G$5:$G$4998='ORDEM GERAL 2022'!$AQ$8)*('ORDEM GERAL 2022'!$C$5:$C$4998='ORDEM GERAL 2022'!AM40))</f>
        <v>0</v>
      </c>
      <c r="BO38" s="204">
        <f>SUMPRODUCT((MONTH('ORDEM GERAL 2022'!$B$5:$B$4998)='ORDEM GERAL 2022'!$AT$8)*('ORDEM GERAL 2022'!$W$5:$W$4998)*('ORDEM GERAL 2022'!$G$5:$G$4998='ORDEM GERAL 2022'!$AQ$8)*('ORDEM GERAL 2022'!$C$5:$C$4998='ORDEM GERAL 2022'!AM40))</f>
        <v>0</v>
      </c>
      <c r="BP38" s="204">
        <f>SUMPRODUCT((MONTH('ORDEM GERAL 2022'!$B$5:$B$4998)='ORDEM GERAL 2022'!$AT$9)*('ORDEM GERAL 2022'!$W$5:$W$4998)*('ORDEM GERAL 2022'!$G$5:$G$4998='ORDEM GERAL 2022'!$AQ$8)*('ORDEM GERAL 2022'!$C$5:$C$4998='ORDEM GERAL 2022'!AM40))</f>
        <v>0</v>
      </c>
      <c r="BQ38" s="204">
        <f>SUMPRODUCT((MONTH('ORDEM GERAL 2022'!$B$5:$B$4998)='ORDEM GERAL 2022'!$AT$10)*('ORDEM GERAL 2022'!$W$5:$W$4998)*('ORDEM GERAL 2022'!$G$5:$G$4998='ORDEM GERAL 2022'!$AQ$8)*('ORDEM GERAL 2022'!$C$5:$C$4998='ORDEM GERAL 2022'!AM40))</f>
        <v>0</v>
      </c>
      <c r="BR38" s="204">
        <f>SUMPRODUCT((MONTH('ORDEM GERAL 2022'!$B$5:$B$4998)='ORDEM GERAL 2022'!$AT$11)*('ORDEM GERAL 2022'!$W$5:$W$4998)*('ORDEM GERAL 2022'!$G$5:$G$4998='ORDEM GERAL 2022'!$AQ$8)*('ORDEM GERAL 2022'!$C$5:$C$4998='ORDEM GERAL 2022'!AM40))</f>
        <v>0</v>
      </c>
      <c r="BS38" s="204">
        <f>SUMPRODUCT((MONTH('ORDEM GERAL 2022'!$B$5:$B$4998)='ORDEM GERAL 2022'!$AT$12)*('ORDEM GERAL 2022'!$W$5:$W$4998)*('ORDEM GERAL 2022'!$G$5:$G$4998='ORDEM GERAL 2022'!$AQ$8)*('ORDEM GERAL 2022'!$C$5:$C$4998='ORDEM GERAL 2022'!AM40))</f>
        <v>0</v>
      </c>
      <c r="BT38" s="204">
        <f>SUMPRODUCT((MONTH('ORDEM GERAL 2022'!$B$5:$B$4998)='ORDEM GERAL 2022'!$AT$13)*('ORDEM GERAL 2022'!$W$5:$W$4998)*('ORDEM GERAL 2022'!$G$5:$G$4998='ORDEM GERAL 2022'!$AQ$8)*('ORDEM GERAL 2022'!$C$5:$C$4998='ORDEM GERAL 2022'!AM40))</f>
        <v>0</v>
      </c>
      <c r="BU38" s="204">
        <f>SUMPRODUCT((MONTH('ORDEM GERAL 2022'!$B$5:$B$4998)='ORDEM GERAL 2022'!$AT$14)*('ORDEM GERAL 2022'!$W$5:$W$4998)*('ORDEM GERAL 2022'!$G$5:$G$4998='ORDEM GERAL 2022'!$AQ$8)*('ORDEM GERAL 2022'!$C$5:$C$4998='ORDEM GERAL 2022'!AM40))</f>
        <v>0</v>
      </c>
      <c r="BV38" s="204">
        <f>SUMPRODUCT((MONTH('ORDEM GERAL 2022'!$B$5:$B$4998)='ORDEM GERAL 2022'!$AT$15)*('ORDEM GERAL 2022'!$W$5:$W$4998)*('ORDEM GERAL 2022'!$G$5:$G$4998='ORDEM GERAL 2022'!$AQ$8)*('ORDEM GERAL 2022'!$C$5:$C$4998='ORDEM GERAL 2022'!AM40))</f>
        <v>0</v>
      </c>
      <c r="BW38" s="204">
        <f>SUMPRODUCT((MONTH('ORDEM GERAL 2022'!$B$5:$B$4998)='ORDEM GERAL 2022'!$AT$16)*('ORDEM GERAL 2022'!$W$5:$W$4998)*('ORDEM GERAL 2022'!$G$5:$G$4998='ORDEM GERAL 2022'!$AQ$8)*('ORDEM GERAL 2022'!$C$5:$C$4998='ORDEM GERAL 2022'!AM40))</f>
        <v>0</v>
      </c>
      <c r="BX38" s="191">
        <f>SUM(Table_17[[#This Row],[Column40]:[Column51]])</f>
        <v>0</v>
      </c>
      <c r="BY38" s="190"/>
      <c r="BZ38" s="190"/>
      <c r="CA38" s="190"/>
      <c r="CB38" s="70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</row>
    <row r="39" spans="1:94" ht="15.75" customHeight="1" thickBot="1">
      <c r="A39" s="71" t="s">
        <v>159</v>
      </c>
      <c r="B39" s="57" t="str">
        <f>IF(SUMPRODUCT((TEXT('ORDEM GERAL 2022'!$B$5:$B$4998,"mmm")=DADOS!B$2)*('ORDEM GERAL 2022'!$C$5:$C$4998=DADOS!$A39)*('ORDEM GERAL 2022'!$A$5:$A$4998&gt;0)*('ORDEM GERAL 2022'!$W$5:$W$4998))=0,"",SUMPRODUCT((TEXT('ORDEM GERAL 2022'!$B$5:$B$4998,"mmm")=DADOS!B$2)*('ORDEM GERAL 2022'!$C$5:$C$4998=DADOS!$A39)*('ORDEM GERAL 2022'!$A$5:$A$4998&gt;0)*('ORDEM GERAL 2022'!$W$5:$W$4998)))</f>
        <v/>
      </c>
      <c r="C39" s="57" t="str">
        <f>IF(SUMPRODUCT((TEXT('ORDEM GERAL 2022'!$B$5:$B$4998,"mmm")=DADOS!C$2)*('ORDEM GERAL 2022'!$C$5:$C$4998=DADOS!$A39)*('ORDEM GERAL 2022'!$A$5:$A$4998&gt;0)*('ORDEM GERAL 2022'!$W$5:$W$4998))=0,"",SUMPRODUCT((TEXT('ORDEM GERAL 2022'!$B$5:$B$4998,"mmm")=DADOS!C$2)*('ORDEM GERAL 2022'!$C$5:$C$4998=DADOS!$A39)*('ORDEM GERAL 2022'!$A$5:$A$4998&gt;0)*('ORDEM GERAL 2022'!$W$5:$W$4998)))</f>
        <v/>
      </c>
      <c r="D39" s="57" t="str">
        <f>IF(SUMPRODUCT((TEXT('ORDEM GERAL 2022'!$B$5:$B$4998,"mmm")=DADOS!D$2)*('ORDEM GERAL 2022'!$C$5:$C$4998=DADOS!$A39)*('ORDEM GERAL 2022'!$A$5:$A$4998&gt;0)*('ORDEM GERAL 2022'!$W$5:$W$4998))=0,"",SUMPRODUCT((TEXT('ORDEM GERAL 2022'!$B$5:$B$4998,"mmm")=DADOS!D$2)*('ORDEM GERAL 2022'!$C$5:$C$4998=DADOS!$A39)*('ORDEM GERAL 2022'!$A$5:$A$4998&gt;0)*('ORDEM GERAL 2022'!$W$5:$W$4998)))</f>
        <v/>
      </c>
      <c r="E39" s="57" t="str">
        <f>IF(SUMPRODUCT((TEXT('ORDEM GERAL 2022'!$B$5:$B$4998,"mmm")=DADOS!E$2)*('ORDEM GERAL 2022'!$C$5:$C$4998=DADOS!$A39)*('ORDEM GERAL 2022'!$A$5:$A$4998&gt;0)*('ORDEM GERAL 2022'!$W$5:$W$4998))=0,"",SUMPRODUCT((TEXT('ORDEM GERAL 2022'!$B$5:$B$4998,"mmm")=DADOS!E$2)*('ORDEM GERAL 2022'!$C$5:$C$4998=DADOS!$A39)*('ORDEM GERAL 2022'!$A$5:$A$4998&gt;0)*('ORDEM GERAL 2022'!$W$5:$W$4998)))</f>
        <v/>
      </c>
      <c r="F39" s="57" t="str">
        <f>IF(SUMPRODUCT((TEXT('ORDEM GERAL 2022'!$B$5:$B$4998,"mmm")=DADOS!F$2)*('ORDEM GERAL 2022'!$C$5:$C$4998=DADOS!$A39)*('ORDEM GERAL 2022'!$A$5:$A$4998&gt;0)*('ORDEM GERAL 2022'!$W$5:$W$4998))=0,"",SUMPRODUCT((TEXT('ORDEM GERAL 2022'!$B$5:$B$4998,"mmm")=DADOS!F$2)*('ORDEM GERAL 2022'!$C$5:$C$4998=DADOS!$A39)*('ORDEM GERAL 2022'!$A$5:$A$4998&gt;0)*('ORDEM GERAL 2022'!$W$5:$W$4998)))</f>
        <v/>
      </c>
      <c r="G39" s="57" t="str">
        <f>IF(SUMPRODUCT((TEXT('ORDEM GERAL 2022'!$B$5:$B$4998,"mmm")=DADOS!G$2)*('ORDEM GERAL 2022'!$C$5:$C$4998=DADOS!$A39)*('ORDEM GERAL 2022'!$A$5:$A$4998&gt;0)*('ORDEM GERAL 2022'!$W$5:$W$4998))=0,"",SUMPRODUCT((TEXT('ORDEM GERAL 2022'!$B$5:$B$4998,"mmm")=DADOS!G$2)*('ORDEM GERAL 2022'!$C$5:$C$4998=DADOS!$A39)*('ORDEM GERAL 2022'!$A$5:$A$4998&gt;0)*('ORDEM GERAL 2022'!$W$5:$W$4998)))</f>
        <v/>
      </c>
      <c r="H39" s="57" t="str">
        <f>IF(SUMPRODUCT((TEXT('ORDEM GERAL 2022'!$B$5:$B$4998,"mmm")=DADOS!H$2)*('ORDEM GERAL 2022'!$C$5:$C$4998=DADOS!$A39)*('ORDEM GERAL 2022'!$A$5:$A$4998&gt;0)*('ORDEM GERAL 2022'!$W$5:$W$4998))=0,"",SUMPRODUCT((TEXT('ORDEM GERAL 2022'!$B$5:$B$4998,"mmm")=DADOS!H$2)*('ORDEM GERAL 2022'!$C$5:$C$4998=DADOS!$A39)*('ORDEM GERAL 2022'!$A$5:$A$4998&gt;0)*('ORDEM GERAL 2022'!$W$5:$W$4998)))</f>
        <v/>
      </c>
      <c r="I39" s="57" t="str">
        <f>IF(SUMPRODUCT((TEXT('ORDEM GERAL 2022'!$B$5:$B$4998,"mmm")=DADOS!I$2)*('ORDEM GERAL 2022'!$C$5:$C$4998=DADOS!$A39)*('ORDEM GERAL 2022'!$A$5:$A$4998&gt;0)*('ORDEM GERAL 2022'!$W$5:$W$4998))=0,"",SUMPRODUCT((TEXT('ORDEM GERAL 2022'!$B$5:$B$4998,"mmm")=DADOS!I$2)*('ORDEM GERAL 2022'!$C$5:$C$4998=DADOS!$A39)*('ORDEM GERAL 2022'!$A$5:$A$4998&gt;0)*('ORDEM GERAL 2022'!$W$5:$W$4998)))</f>
        <v/>
      </c>
      <c r="J39" s="57" t="str">
        <f>IF(SUMPRODUCT((TEXT('ORDEM GERAL 2022'!$B$5:$B$4998,"mmm")=DADOS!J$2)*('ORDEM GERAL 2022'!$C$5:$C$4998=DADOS!$A39)*('ORDEM GERAL 2022'!$A$5:$A$4998&gt;0)*('ORDEM GERAL 2022'!$W$5:$W$4998))=0,"",SUMPRODUCT((TEXT('ORDEM GERAL 2022'!$B$5:$B$4998,"mmm")=DADOS!J$2)*('ORDEM GERAL 2022'!$C$5:$C$4998=DADOS!$A39)*('ORDEM GERAL 2022'!$A$5:$A$4998&gt;0)*('ORDEM GERAL 2022'!$W$5:$W$4998)))</f>
        <v/>
      </c>
      <c r="K39" s="57" t="str">
        <f>IF(SUMPRODUCT((TEXT('ORDEM GERAL 2022'!$B$5:$B$4998,"mmm")=DADOS!K$2)*('ORDEM GERAL 2022'!$C$5:$C$4998=DADOS!$A39)*('ORDEM GERAL 2022'!$A$5:$A$4998&gt;0)*('ORDEM GERAL 2022'!$W$5:$W$4998))=0,"",SUMPRODUCT((TEXT('ORDEM GERAL 2022'!$B$5:$B$4998,"mmm")=DADOS!K$2)*('ORDEM GERAL 2022'!$C$5:$C$4998=DADOS!$A39)*('ORDEM GERAL 2022'!$A$5:$A$4998&gt;0)*('ORDEM GERAL 2022'!$W$5:$W$4998)))</f>
        <v/>
      </c>
      <c r="L39" s="57" t="str">
        <f>IF(SUMPRODUCT((TEXT('ORDEM GERAL 2022'!$B$5:$B$4998,"mmm")=DADOS!L$2)*('ORDEM GERAL 2022'!$C$5:$C$4998=DADOS!$A39)*('ORDEM GERAL 2022'!$A$5:$A$4998&gt;0)*('ORDEM GERAL 2022'!$W$5:$W$4998))=0,"",SUMPRODUCT((TEXT('ORDEM GERAL 2022'!$B$5:$B$4998,"mmm")=DADOS!L$2)*('ORDEM GERAL 2022'!$C$5:$C$4998=DADOS!$A39)*('ORDEM GERAL 2022'!$A$5:$A$4998&gt;0)*('ORDEM GERAL 2022'!$W$5:$W$4998)))</f>
        <v/>
      </c>
      <c r="M39" s="57" t="str">
        <f>IF(SUMPRODUCT((TEXT('ORDEM GERAL 2022'!$B$5:$B$4998,"mmm")=DADOS!M$2)*('ORDEM GERAL 2022'!$C$5:$C$4998=DADOS!$A39)*('ORDEM GERAL 2022'!$A$5:$A$4998&gt;0)*('ORDEM GERAL 2022'!$W$5:$W$4998))=0,"",SUMPRODUCT((TEXT('ORDEM GERAL 2022'!$B$5:$B$4998,"mmm")=DADOS!M$2)*('ORDEM GERAL 2022'!$C$5:$C$4998=DADOS!$A39)*('ORDEM GERAL 2022'!$A$5:$A$4998&gt;0)*('ORDEM GERAL 2022'!$W$5:$W$4998)))</f>
        <v/>
      </c>
      <c r="N39" s="57" t="str">
        <f t="shared" si="0"/>
        <v/>
      </c>
      <c r="O39" s="66" t="str">
        <f>IF(COUNTIFS('ORDEM GERAL 2022'!$C:$C,DADOS!$A39,'ORDEM GERAL 2022'!$AJ:$AJ,"CONSERTO")=0,"",(COUNTIFS('ORDEM GERAL 2022'!$C:$C,DADOS!$A39,'ORDEM GERAL 2022'!$AJ:$AJ,"CONSERTO")))</f>
        <v/>
      </c>
      <c r="P39" s="66" t="str">
        <f>IF(COUNTIFS('ORDEM GERAL 2022'!$C:$C,DADOS!$A39,'ORDEM GERAL 2022'!$AJ:$AJ,"QUEBRA")=0,"",COUNTIFS('ORDEM GERAL 2022'!$C:$C,DADOS!$A39,'ORDEM GERAL 2022'!$AJ:$AJ,"QUEBRA"))</f>
        <v/>
      </c>
      <c r="Q39" s="66" t="str">
        <f>IF(COUNTIFS('ORDEM GERAL 2022'!$C:$C,DADOS!$A39,'ORDEM GERAL 2022'!$AJ:$AJ,"TROCA")=0,"",COUNTIFS('ORDEM GERAL 2022'!$C:$C,DADOS!$A39,'ORDEM GERAL 2022'!$AJ:$AJ,"TROCA"))</f>
        <v/>
      </c>
      <c r="R39" s="66" t="str">
        <f>IF(COUNTIFS('ORDEM GERAL 2022'!$C:$C,DADOS!$A39,'ORDEM GERAL 2022'!A:A,"&gt;0")=0,"",COUNTIFS('ORDEM GERAL 2022'!$C:$C,DADOS!$A39,'ORDEM GERAL 2022'!A:A,"&gt;0"))</f>
        <v/>
      </c>
      <c r="S39" s="194" t="str">
        <f t="shared" si="4"/>
        <v/>
      </c>
      <c r="T39" s="196" t="str">
        <f t="shared" si="5"/>
        <v/>
      </c>
      <c r="U39" s="67" t="str">
        <f t="shared" si="3"/>
        <v/>
      </c>
      <c r="V39" s="10"/>
      <c r="W39" s="209" t="s">
        <v>159</v>
      </c>
      <c r="X39" s="207">
        <f>SUMPRODUCT((MONTH('ORDEM GERAL 2022'!$B$5:$B$4998)='ORDEM GERAL 2022'!$AT$5)*('ORDEM GERAL 2022'!$W$5:$W$4998)*('ORDEM GERAL 2022'!$G$5:$G$4998='ORDEM GERAL 2022'!$AQ$5)*('ORDEM GERAL 2022'!$C$5:$C$4998='ORDEM GERAL 2022'!AM41))</f>
        <v>0</v>
      </c>
      <c r="Y39" s="207">
        <f>SUMPRODUCT((MONTH('ORDEM GERAL 2022'!$B$5:$B$4998)='ORDEM GERAL 2022'!$AT$6)*('ORDEM GERAL 2022'!$W$5:$W$4998)*('ORDEM GERAL 2022'!$G$5:$G$4998='ORDEM GERAL 2022'!$AQ$5)*('ORDEM GERAL 2022'!$C$5:$C$4998='ORDEM GERAL 2022'!AM41))</f>
        <v>0</v>
      </c>
      <c r="Z39" s="207">
        <f>SUMPRODUCT((MONTH('ORDEM GERAL 2022'!$B$5:$B$4998)='ORDEM GERAL 2022'!$AT$7)*('ORDEM GERAL 2022'!$W$5:$W$4998)*('ORDEM GERAL 2022'!$G$5:$G$4998='ORDEM GERAL 2022'!$AQ$5)*('ORDEM GERAL 2022'!$C$5:$C$4998='ORDEM GERAL 2022'!AM41))</f>
        <v>0</v>
      </c>
      <c r="AA39" s="207">
        <f>SUMPRODUCT((MONTH('ORDEM GERAL 2022'!$B$5:$B$4998)='ORDEM GERAL 2022'!$AT$8)*('ORDEM GERAL 2022'!$W$5:$W$4998)*('ORDEM GERAL 2022'!$G$5:$G$4998='ORDEM GERAL 2022'!$AQ$5)*('ORDEM GERAL 2022'!$C$5:$C$4998='ORDEM GERAL 2022'!AM41))</f>
        <v>0</v>
      </c>
      <c r="AB39" s="207">
        <f>SUMPRODUCT((MONTH('ORDEM GERAL 2022'!$B$5:$B$4998)='ORDEM GERAL 2022'!$AT$9)*('ORDEM GERAL 2022'!$W$5:$W$4998)*('ORDEM GERAL 2022'!$G$5:$G$4998='ORDEM GERAL 2022'!$AQ$5)*('ORDEM GERAL 2022'!$C$5:$C$4998='ORDEM GERAL 2022'!AM41))</f>
        <v>0</v>
      </c>
      <c r="AC39" s="207">
        <f>SUMPRODUCT((MONTH('ORDEM GERAL 2022'!$B$5:$B$4998)='ORDEM GERAL 2022'!$AT$10)*('ORDEM GERAL 2022'!$W$5:$W$4998)*('ORDEM GERAL 2022'!$G$5:$G$4998='ORDEM GERAL 2022'!$AQ$5)*('ORDEM GERAL 2022'!$C$5:$C$4998='ORDEM GERAL 2022'!AM41))</f>
        <v>0</v>
      </c>
      <c r="AD39" s="207">
        <f>SUMPRODUCT((MONTH('ORDEM GERAL 2022'!$B$5:$B$4998)='ORDEM GERAL 2022'!$AT$11)*('ORDEM GERAL 2022'!$W$5:$W$4998)*('ORDEM GERAL 2022'!$G$5:$G$4998='ORDEM GERAL 2022'!$AQ$5)*('ORDEM GERAL 2022'!$C$5:$C$4998='ORDEM GERAL 2022'!AM41))</f>
        <v>0</v>
      </c>
      <c r="AE39" s="204">
        <f>SUMPRODUCT((MONTH('ORDEM GERAL 2022'!$B$5:$B$4998)='ORDEM GERAL 2022'!$AT$12)*('ORDEM GERAL 2022'!$W$5:$W$4998)*('ORDEM GERAL 2022'!$G$5:$G$4998='ORDEM GERAL 2022'!$AQ$5)*('ORDEM GERAL 2022'!$C$5:$C$4998='ORDEM GERAL 2022'!AM41))</f>
        <v>0</v>
      </c>
      <c r="AF39" s="204">
        <f>SUMPRODUCT((MONTH('ORDEM GERAL 2022'!$B$5:$B$4998)='ORDEM GERAL 2022'!$AT$13)*('ORDEM GERAL 2022'!$W$5:$W$4998)*('ORDEM GERAL 2022'!$G$5:$G$4998='ORDEM GERAL 2022'!$AQ$5)*('ORDEM GERAL 2022'!$C$5:$C$4998='ORDEM GERAL 2022'!AM41))</f>
        <v>0</v>
      </c>
      <c r="AG39" s="204">
        <f>SUMPRODUCT((MONTH('ORDEM GERAL 2022'!$B$5:$B$4998)='ORDEM GERAL 2022'!$AT$14)*('ORDEM GERAL 2022'!$W$5:$W$4998)*('ORDEM GERAL 2022'!$G$5:$G$4998='ORDEM GERAL 2022'!$AQ$5)*('ORDEM GERAL 2022'!$C$5:$C$4998='ORDEM GERAL 2022'!AM41))</f>
        <v>0</v>
      </c>
      <c r="AH39" s="204">
        <f>SUMPRODUCT((MONTH('ORDEM GERAL 2022'!$B$5:$B$4998)='ORDEM GERAL 2022'!$AT$15)*('ORDEM GERAL 2022'!$W$5:$W$4998)*('ORDEM GERAL 2022'!$G$5:$G$4998='ORDEM GERAL 2022'!$AQ$5)*('ORDEM GERAL 2022'!$C$5:$C$4998='ORDEM GERAL 2022'!AM41))</f>
        <v>0</v>
      </c>
      <c r="AI39" s="204">
        <f>SUMPRODUCT((MONTH('ORDEM GERAL 2022'!$B$5:$B$4998)='ORDEM GERAL 2022'!$AT$16)*('ORDEM GERAL 2022'!$W$5:$W$4998)*('ORDEM GERAL 2022'!$G$5:$G$4998='ORDEM GERAL 2022'!$AQ$5)*('ORDEM GERAL 2022'!$C$5:$C$4998='ORDEM GERAL 2022'!AM41))</f>
        <v>0</v>
      </c>
      <c r="AJ39" s="204">
        <f>SUM(Table_17[[#This Row],[Coluna1]:[Column13]])</f>
        <v>0</v>
      </c>
      <c r="AK39" s="190"/>
      <c r="AL39" s="190"/>
      <c r="AM39" s="190"/>
      <c r="AN39" s="190"/>
      <c r="AO39" s="190"/>
      <c r="AP39" s="190"/>
      <c r="AQ39" s="193"/>
      <c r="AR39" s="209" t="s">
        <v>159</v>
      </c>
      <c r="AS39" s="207">
        <f>SUMPRODUCT((MONTH('ORDEM GERAL 2022'!$B$5:$B$4998)='ORDEM GERAL 2022'!$AT$5)*('ORDEM GERAL 2022'!$W$5:$W$4998)*('ORDEM GERAL 2022'!$G$5:$G$4998='ORDEM GERAL 2022'!$AQ$6)*('ORDEM GERAL 2022'!$C$5:$C$4998='ORDEM GERAL 2022'!AM41))</f>
        <v>0</v>
      </c>
      <c r="AT39" s="207">
        <f>SUMPRODUCT((MONTH('ORDEM GERAL 2022'!$B$5:$B$4998)='ORDEM GERAL 2022'!$AT$6)*('ORDEM GERAL 2022'!$W$5:$W$4998)*('ORDEM GERAL 2022'!$G$5:$G$4998='ORDEM GERAL 2022'!$AQ$6)*('ORDEM GERAL 2022'!$C$5:$C$4998='ORDEM GERAL 2022'!AM41))</f>
        <v>0</v>
      </c>
      <c r="AU39" s="204">
        <f>SUMPRODUCT((MONTH('ORDEM GERAL 2022'!$B$5:$B$4998)='ORDEM GERAL 2022'!$AT$7)*('ORDEM GERAL 2022'!$W$5:$W$4998)*('ORDEM GERAL 2022'!$G$5:$G$4998='ORDEM GERAL 2022'!$AQ$6)*('ORDEM GERAL 2022'!$C$5:$C$4998='ORDEM GERAL 2022'!AM41))</f>
        <v>0</v>
      </c>
      <c r="AV39" s="207">
        <f>SUMPRODUCT((MONTH('ORDEM GERAL 2022'!$B$5:$B$4998)='ORDEM GERAL 2022'!$AT$8)*('ORDEM GERAL 2022'!$W$5:$W$4998)*('ORDEM GERAL 2022'!$G$5:$G$4998='ORDEM GERAL 2022'!$AQ$6)*('ORDEM GERAL 2022'!$C$5:$C$4998='ORDEM GERAL 2022'!AM41))</f>
        <v>0</v>
      </c>
      <c r="AW39" s="204">
        <f>SUMPRODUCT((MONTH('ORDEM GERAL 2022'!$B$5:$B$4998)='ORDEM GERAL 2022'!$AT$9)*('ORDEM GERAL 2022'!$W$5:$W$4998)*('ORDEM GERAL 2022'!$G$5:$G$4998='ORDEM GERAL 2022'!$AQ$6)*('ORDEM GERAL 2022'!$C$5:$C$4998='ORDEM GERAL 2022'!AM41))</f>
        <v>0</v>
      </c>
      <c r="AX39" s="204">
        <f>SUMPRODUCT((MONTH('ORDEM GERAL 2022'!$B$5:$B$4998)='ORDEM GERAL 2022'!$AT$10)*('ORDEM GERAL 2022'!$W$5:$W$4998)*('ORDEM GERAL 2022'!$G$5:$G$4998='ORDEM GERAL 2022'!$AQ$6)*('ORDEM GERAL 2022'!$C$5:$C$4998='ORDEM GERAL 2022'!AM41))</f>
        <v>0</v>
      </c>
      <c r="AY39" s="204">
        <f>SUMPRODUCT((MONTH('ORDEM GERAL 2022'!$B$5:$B$4998)='ORDEM GERAL 2022'!$AT$11)*('ORDEM GERAL 2022'!$W$5:$W$4998)*('ORDEM GERAL 2022'!$G$5:$G$4998='ORDEM GERAL 2022'!$AQ$6)*('ORDEM GERAL 2022'!$C$5:$C$4998='ORDEM GERAL 2022'!AM41))</f>
        <v>0</v>
      </c>
      <c r="AZ39" s="204">
        <f>SUMPRODUCT((MONTH('ORDEM GERAL 2022'!$B$5:$B$4998)='ORDEM GERAL 2022'!$AT$12)*('ORDEM GERAL 2022'!$W$5:$W$4998)*('ORDEM GERAL 2022'!$G$5:$G$4998='ORDEM GERAL 2022'!$AQ$6)*('ORDEM GERAL 2022'!$C$5:$C$4998='ORDEM GERAL 2022'!AM41))</f>
        <v>0</v>
      </c>
      <c r="BA39" s="204">
        <f>SUMPRODUCT((MONTH('ORDEM GERAL 2022'!$B$5:$B$4998)='ORDEM GERAL 2022'!$AT$13)*('ORDEM GERAL 2022'!$W$5:$W$4998)*('ORDEM GERAL 2022'!$G$5:$G$4998='ORDEM GERAL 2022'!$AQ$6)*('ORDEM GERAL 2022'!$C$5:$C$4998='ORDEM GERAL 2022'!AM41))</f>
        <v>0</v>
      </c>
      <c r="BB39" s="207">
        <f>SUMPRODUCT((MONTH('ORDEM GERAL 2022'!$B$5:$B$4998)='ORDEM GERAL 2022'!$AT$14)*('ORDEM GERAL 2022'!$W$5:$W$4998)*('ORDEM GERAL 2022'!$G$5:$G$4998='ORDEM GERAL 2022'!$AQ$6)*('ORDEM GERAL 2022'!$C$5:$C$4998='ORDEM GERAL 2022'!AM41))</f>
        <v>0</v>
      </c>
      <c r="BC39" s="204">
        <f>SUMPRODUCT((MONTH('ORDEM GERAL 2022'!$B$5:$B$4998)='ORDEM GERAL 2022'!$AT$15)*('ORDEM GERAL 2022'!$W$5:$W$4998)*('ORDEM GERAL 2022'!$G$5:$G$4998='ORDEM GERAL 2022'!$AQ$6)*('ORDEM GERAL 2022'!$C$5:$C$4998='ORDEM GERAL 2022'!AM41))</f>
        <v>0</v>
      </c>
      <c r="BD39" s="204">
        <f>SUMPRODUCT((MONTH('ORDEM GERAL 2022'!$B$5:$B$4998)='ORDEM GERAL 2022'!$AT$16)*('ORDEM GERAL 2022'!$W$5:$W$4998)*('ORDEM GERAL 2022'!$G$5:$G$4998='ORDEM GERAL 2022'!$AQ$6)*('ORDEM GERAL 2022'!$C$5:$C$4998='ORDEM GERAL 2022'!AM41))</f>
        <v>0</v>
      </c>
      <c r="BE39" s="204">
        <f>SUM(Table_17[[#This Row],[Column21]:[Column32]])</f>
        <v>0</v>
      </c>
      <c r="BF39" s="190"/>
      <c r="BG39" s="190"/>
      <c r="BH39" s="190"/>
      <c r="BI39" s="190"/>
      <c r="BJ39" s="193"/>
      <c r="BK39" s="208" t="s">
        <v>160</v>
      </c>
      <c r="BL39" s="204">
        <f>SUMPRODUCT((MONTH('ORDEM GERAL 2022'!$B$5:$B$4998)='ORDEM GERAL 2022'!$AT$5)*('ORDEM GERAL 2022'!$W$5:$W$4998)*('ORDEM GERAL 2022'!$G$5:$G$4998='ORDEM GERAL 2022'!$AQ$8)*('ORDEM GERAL 2022'!$C$5:$C$4998='ORDEM GERAL 2022'!AM41))</f>
        <v>0</v>
      </c>
      <c r="BM39" s="204">
        <f>SUMPRODUCT((MONTH('ORDEM GERAL 2022'!$B$5:$B$4998)='ORDEM GERAL 2022'!$AT$6)*('ORDEM GERAL 2022'!$W$5:$W$4998)*('ORDEM GERAL 2022'!$G$5:$G$4998='ORDEM GERAL 2022'!$AQ$8)*('ORDEM GERAL 2022'!$C$5:$C$4998='ORDEM GERAL 2022'!AM41))</f>
        <v>0</v>
      </c>
      <c r="BN39" s="204">
        <f>SUMPRODUCT((MONTH('ORDEM GERAL 2022'!$B$5:$B$4998)='ORDEM GERAL 2022'!$AT$7)*('ORDEM GERAL 2022'!$W$5:$W$4998)*('ORDEM GERAL 2022'!$G$5:$G$4998='ORDEM GERAL 2022'!$AQ$8)*('ORDEM GERAL 2022'!$C$5:$C$4998='ORDEM GERAL 2022'!AM41))</f>
        <v>0</v>
      </c>
      <c r="BO39" s="204">
        <f>SUMPRODUCT((MONTH('ORDEM GERAL 2022'!$B$5:$B$4998)='ORDEM GERAL 2022'!$AT$8)*('ORDEM GERAL 2022'!$W$5:$W$4998)*('ORDEM GERAL 2022'!$G$5:$G$4998='ORDEM GERAL 2022'!$AQ$8)*('ORDEM GERAL 2022'!$C$5:$C$4998='ORDEM GERAL 2022'!AM41))</f>
        <v>0</v>
      </c>
      <c r="BP39" s="204">
        <f>SUMPRODUCT((MONTH('ORDEM GERAL 2022'!$B$5:$B$4998)='ORDEM GERAL 2022'!$AT$9)*('ORDEM GERAL 2022'!$W$5:$W$4998)*('ORDEM GERAL 2022'!$G$5:$G$4998='ORDEM GERAL 2022'!$AQ$8)*('ORDEM GERAL 2022'!$C$5:$C$4998='ORDEM GERAL 2022'!AM41))</f>
        <v>0</v>
      </c>
      <c r="BQ39" s="204">
        <f>SUMPRODUCT((MONTH('ORDEM GERAL 2022'!$B$5:$B$4998)='ORDEM GERAL 2022'!$AT$10)*('ORDEM GERAL 2022'!$W$5:$W$4998)*('ORDEM GERAL 2022'!$G$5:$G$4998='ORDEM GERAL 2022'!$AQ$8)*('ORDEM GERAL 2022'!$C$5:$C$4998='ORDEM GERAL 2022'!AM41))</f>
        <v>0</v>
      </c>
      <c r="BR39" s="204">
        <f>SUMPRODUCT((MONTH('ORDEM GERAL 2022'!$B$5:$B$4998)='ORDEM GERAL 2022'!$AT$11)*('ORDEM GERAL 2022'!$W$5:$W$4998)*('ORDEM GERAL 2022'!$G$5:$G$4998='ORDEM GERAL 2022'!$AQ$8)*('ORDEM GERAL 2022'!$C$5:$C$4998='ORDEM GERAL 2022'!AM41))</f>
        <v>0</v>
      </c>
      <c r="BS39" s="204">
        <f>SUMPRODUCT((MONTH('ORDEM GERAL 2022'!$B$5:$B$4998)='ORDEM GERAL 2022'!$AT$12)*('ORDEM GERAL 2022'!$W$5:$W$4998)*('ORDEM GERAL 2022'!$G$5:$G$4998='ORDEM GERAL 2022'!$AQ$8)*('ORDEM GERAL 2022'!$C$5:$C$4998='ORDEM GERAL 2022'!AM41))</f>
        <v>0</v>
      </c>
      <c r="BT39" s="204">
        <f>SUMPRODUCT((MONTH('ORDEM GERAL 2022'!$B$5:$B$4998)='ORDEM GERAL 2022'!$AT$13)*('ORDEM GERAL 2022'!$W$5:$W$4998)*('ORDEM GERAL 2022'!$G$5:$G$4998='ORDEM GERAL 2022'!$AQ$8)*('ORDEM GERAL 2022'!$C$5:$C$4998='ORDEM GERAL 2022'!AM41))</f>
        <v>0</v>
      </c>
      <c r="BU39" s="204">
        <f>SUMPRODUCT((MONTH('ORDEM GERAL 2022'!$B$5:$B$4998)='ORDEM GERAL 2022'!$AT$14)*('ORDEM GERAL 2022'!$W$5:$W$4998)*('ORDEM GERAL 2022'!$G$5:$G$4998='ORDEM GERAL 2022'!$AQ$8)*('ORDEM GERAL 2022'!$C$5:$C$4998='ORDEM GERAL 2022'!AM41))</f>
        <v>0</v>
      </c>
      <c r="BV39" s="204">
        <f>SUMPRODUCT((MONTH('ORDEM GERAL 2022'!$B$5:$B$4998)='ORDEM GERAL 2022'!$AT$15)*('ORDEM GERAL 2022'!$W$5:$W$4998)*('ORDEM GERAL 2022'!$G$5:$G$4998='ORDEM GERAL 2022'!$AQ$8)*('ORDEM GERAL 2022'!$C$5:$C$4998='ORDEM GERAL 2022'!AM41))</f>
        <v>0</v>
      </c>
      <c r="BW39" s="204">
        <f>SUMPRODUCT((MONTH('ORDEM GERAL 2022'!$B$5:$B$4998)='ORDEM GERAL 2022'!$AT$16)*('ORDEM GERAL 2022'!$W$5:$W$4998)*('ORDEM GERAL 2022'!$G$5:$G$4998='ORDEM GERAL 2022'!$AQ$8)*('ORDEM GERAL 2022'!$C$5:$C$4998='ORDEM GERAL 2022'!AM41))</f>
        <v>0</v>
      </c>
      <c r="BX39" s="191">
        <f>SUM(Table_17[[#This Row],[Column40]:[Column51]])</f>
        <v>0</v>
      </c>
      <c r="BY39" s="190"/>
      <c r="BZ39" s="190"/>
      <c r="CA39" s="190"/>
      <c r="CB39" s="70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</row>
    <row r="40" spans="1:94" ht="15.75" customHeight="1" thickBot="1">
      <c r="A40" s="56" t="s">
        <v>160</v>
      </c>
      <c r="B40" s="57" t="str">
        <f>IF(SUMPRODUCT((TEXT('ORDEM GERAL 2022'!$B$5:$B$4998,"mmm")=DADOS!B$2)*('ORDEM GERAL 2022'!$C$5:$C$4998=DADOS!$A40)*('ORDEM GERAL 2022'!$A$5:$A$4998&gt;0)*('ORDEM GERAL 2022'!$W$5:$W$4998))=0,"",SUMPRODUCT((TEXT('ORDEM GERAL 2022'!$B$5:$B$4998,"mmm")=DADOS!B$2)*('ORDEM GERAL 2022'!$C$5:$C$4998=DADOS!$A40)*('ORDEM GERAL 2022'!$A$5:$A$4998&gt;0)*('ORDEM GERAL 2022'!$W$5:$W$4998)))</f>
        <v/>
      </c>
      <c r="C40" s="57" t="str">
        <f>IF(SUMPRODUCT((TEXT('ORDEM GERAL 2022'!$B$5:$B$4998,"mmm")=DADOS!C$2)*('ORDEM GERAL 2022'!$C$5:$C$4998=DADOS!$A40)*('ORDEM GERAL 2022'!$A$5:$A$4998&gt;0)*('ORDEM GERAL 2022'!$W$5:$W$4998))=0,"",SUMPRODUCT((TEXT('ORDEM GERAL 2022'!$B$5:$B$4998,"mmm")=DADOS!C$2)*('ORDEM GERAL 2022'!$C$5:$C$4998=DADOS!$A40)*('ORDEM GERAL 2022'!$A$5:$A$4998&gt;0)*('ORDEM GERAL 2022'!$W$5:$W$4998)))</f>
        <v/>
      </c>
      <c r="D40" s="57" t="str">
        <f>IF(SUMPRODUCT((TEXT('ORDEM GERAL 2022'!$B$5:$B$4998,"mmm")=DADOS!D$2)*('ORDEM GERAL 2022'!$C$5:$C$4998=DADOS!$A40)*('ORDEM GERAL 2022'!$A$5:$A$4998&gt;0)*('ORDEM GERAL 2022'!$W$5:$W$4998))=0,"",SUMPRODUCT((TEXT('ORDEM GERAL 2022'!$B$5:$B$4998,"mmm")=DADOS!D$2)*('ORDEM GERAL 2022'!$C$5:$C$4998=DADOS!$A40)*('ORDEM GERAL 2022'!$A$5:$A$4998&gt;0)*('ORDEM GERAL 2022'!$W$5:$W$4998)))</f>
        <v/>
      </c>
      <c r="E40" s="57" t="str">
        <f>IF(SUMPRODUCT((TEXT('ORDEM GERAL 2022'!$B$5:$B$4998,"mmm")=DADOS!E$2)*('ORDEM GERAL 2022'!$C$5:$C$4998=DADOS!$A40)*('ORDEM GERAL 2022'!$A$5:$A$4998&gt;0)*('ORDEM GERAL 2022'!$W$5:$W$4998))=0,"",SUMPRODUCT((TEXT('ORDEM GERAL 2022'!$B$5:$B$4998,"mmm")=DADOS!E$2)*('ORDEM GERAL 2022'!$C$5:$C$4998=DADOS!$A40)*('ORDEM GERAL 2022'!$A$5:$A$4998&gt;0)*('ORDEM GERAL 2022'!$W$5:$W$4998)))</f>
        <v/>
      </c>
      <c r="F40" s="57" t="str">
        <f>IF(SUMPRODUCT((TEXT('ORDEM GERAL 2022'!$B$5:$B$4998,"mmm")=DADOS!F$2)*('ORDEM GERAL 2022'!$C$5:$C$4998=DADOS!$A40)*('ORDEM GERAL 2022'!$A$5:$A$4998&gt;0)*('ORDEM GERAL 2022'!$W$5:$W$4998))=0,"",SUMPRODUCT((TEXT('ORDEM GERAL 2022'!$B$5:$B$4998,"mmm")=DADOS!F$2)*('ORDEM GERAL 2022'!$C$5:$C$4998=DADOS!$A40)*('ORDEM GERAL 2022'!$A$5:$A$4998&gt;0)*('ORDEM GERAL 2022'!$W$5:$W$4998)))</f>
        <v/>
      </c>
      <c r="G40" s="57" t="str">
        <f>IF(SUMPRODUCT((TEXT('ORDEM GERAL 2022'!$B$5:$B$4998,"mmm")=DADOS!G$2)*('ORDEM GERAL 2022'!$C$5:$C$4998=DADOS!$A40)*('ORDEM GERAL 2022'!$A$5:$A$4998&gt;0)*('ORDEM GERAL 2022'!$W$5:$W$4998))=0,"",SUMPRODUCT((TEXT('ORDEM GERAL 2022'!$B$5:$B$4998,"mmm")=DADOS!G$2)*('ORDEM GERAL 2022'!$C$5:$C$4998=DADOS!$A40)*('ORDEM GERAL 2022'!$A$5:$A$4998&gt;0)*('ORDEM GERAL 2022'!$W$5:$W$4998)))</f>
        <v/>
      </c>
      <c r="H40" s="57" t="str">
        <f>IF(SUMPRODUCT((TEXT('ORDEM GERAL 2022'!$B$5:$B$4998,"mmm")=DADOS!H$2)*('ORDEM GERAL 2022'!$C$5:$C$4998=DADOS!$A40)*('ORDEM GERAL 2022'!$A$5:$A$4998&gt;0)*('ORDEM GERAL 2022'!$W$5:$W$4998))=0,"",SUMPRODUCT((TEXT('ORDEM GERAL 2022'!$B$5:$B$4998,"mmm")=DADOS!H$2)*('ORDEM GERAL 2022'!$C$5:$C$4998=DADOS!$A40)*('ORDEM GERAL 2022'!$A$5:$A$4998&gt;0)*('ORDEM GERAL 2022'!$W$5:$W$4998)))</f>
        <v/>
      </c>
      <c r="I40" s="57" t="str">
        <f>IF(SUMPRODUCT((TEXT('ORDEM GERAL 2022'!$B$5:$B$4998,"mmm")=DADOS!I$2)*('ORDEM GERAL 2022'!$C$5:$C$4998=DADOS!$A40)*('ORDEM GERAL 2022'!$A$5:$A$4998&gt;0)*('ORDEM GERAL 2022'!$W$5:$W$4998))=0,"",SUMPRODUCT((TEXT('ORDEM GERAL 2022'!$B$5:$B$4998,"mmm")=DADOS!I$2)*('ORDEM GERAL 2022'!$C$5:$C$4998=DADOS!$A40)*('ORDEM GERAL 2022'!$A$5:$A$4998&gt;0)*('ORDEM GERAL 2022'!$W$5:$W$4998)))</f>
        <v/>
      </c>
      <c r="J40" s="57" t="str">
        <f>IF(SUMPRODUCT((TEXT('ORDEM GERAL 2022'!$B$5:$B$4998,"mmm")=DADOS!J$2)*('ORDEM GERAL 2022'!$C$5:$C$4998=DADOS!$A40)*('ORDEM GERAL 2022'!$A$5:$A$4998&gt;0)*('ORDEM GERAL 2022'!$W$5:$W$4998))=0,"",SUMPRODUCT((TEXT('ORDEM GERAL 2022'!$B$5:$B$4998,"mmm")=DADOS!J$2)*('ORDEM GERAL 2022'!$C$5:$C$4998=DADOS!$A40)*('ORDEM GERAL 2022'!$A$5:$A$4998&gt;0)*('ORDEM GERAL 2022'!$W$5:$W$4998)))</f>
        <v/>
      </c>
      <c r="K40" s="57" t="str">
        <f>IF(SUMPRODUCT((TEXT('ORDEM GERAL 2022'!$B$5:$B$4998,"mmm")=DADOS!K$2)*('ORDEM GERAL 2022'!$C$5:$C$4998=DADOS!$A40)*('ORDEM GERAL 2022'!$A$5:$A$4998&gt;0)*('ORDEM GERAL 2022'!$W$5:$W$4998))=0,"",SUMPRODUCT((TEXT('ORDEM GERAL 2022'!$B$5:$B$4998,"mmm")=DADOS!K$2)*('ORDEM GERAL 2022'!$C$5:$C$4998=DADOS!$A40)*('ORDEM GERAL 2022'!$A$5:$A$4998&gt;0)*('ORDEM GERAL 2022'!$W$5:$W$4998)))</f>
        <v/>
      </c>
      <c r="L40" s="57" t="str">
        <f>IF(SUMPRODUCT((TEXT('ORDEM GERAL 2022'!$B$5:$B$4998,"mmm")=DADOS!L$2)*('ORDEM GERAL 2022'!$C$5:$C$4998=DADOS!$A40)*('ORDEM GERAL 2022'!$A$5:$A$4998&gt;0)*('ORDEM GERAL 2022'!$W$5:$W$4998))=0,"",SUMPRODUCT((TEXT('ORDEM GERAL 2022'!$B$5:$B$4998,"mmm")=DADOS!L$2)*('ORDEM GERAL 2022'!$C$5:$C$4998=DADOS!$A40)*('ORDEM GERAL 2022'!$A$5:$A$4998&gt;0)*('ORDEM GERAL 2022'!$W$5:$W$4998)))</f>
        <v/>
      </c>
      <c r="M40" s="57" t="str">
        <f>IF(SUMPRODUCT((TEXT('ORDEM GERAL 2022'!$B$5:$B$4998,"mmm")=DADOS!M$2)*('ORDEM GERAL 2022'!$C$5:$C$4998=DADOS!$A40)*('ORDEM GERAL 2022'!$A$5:$A$4998&gt;0)*('ORDEM GERAL 2022'!$W$5:$W$4998))=0,"",SUMPRODUCT((TEXT('ORDEM GERAL 2022'!$B$5:$B$4998,"mmm")=DADOS!M$2)*('ORDEM GERAL 2022'!$C$5:$C$4998=DADOS!$A40)*('ORDEM GERAL 2022'!$A$5:$A$4998&gt;0)*('ORDEM GERAL 2022'!$W$5:$W$4998)))</f>
        <v/>
      </c>
      <c r="N40" s="57" t="str">
        <f t="shared" si="0"/>
        <v/>
      </c>
      <c r="O40" s="66" t="str">
        <f>IF(COUNTIFS('ORDEM GERAL 2022'!$C:$C,DADOS!$A40,'ORDEM GERAL 2022'!$AJ:$AJ,"CONSERTO")=0,"",(COUNTIFS('ORDEM GERAL 2022'!$C:$C,DADOS!$A40,'ORDEM GERAL 2022'!$AJ:$AJ,"CONSERTO")))</f>
        <v/>
      </c>
      <c r="P40" s="66" t="str">
        <f>IF(COUNTIFS('ORDEM GERAL 2022'!$C:$C,DADOS!$A40,'ORDEM GERAL 2022'!$AJ:$AJ,"QUEBRA")=0,"",COUNTIFS('ORDEM GERAL 2022'!$C:$C,DADOS!$A40,'ORDEM GERAL 2022'!$AJ:$AJ,"QUEBRA"))</f>
        <v/>
      </c>
      <c r="Q40" s="66" t="str">
        <f>IF(COUNTIFS('ORDEM GERAL 2022'!$C:$C,DADOS!$A40,'ORDEM GERAL 2022'!$AJ:$AJ,"TROCA")=0,"",COUNTIFS('ORDEM GERAL 2022'!$C:$C,DADOS!$A40,'ORDEM GERAL 2022'!$AJ:$AJ,"TROCA"))</f>
        <v/>
      </c>
      <c r="R40" s="66" t="str">
        <f>IF(COUNTIFS('ORDEM GERAL 2022'!$C:$C,DADOS!$A40,'ORDEM GERAL 2022'!A:A,"&gt;0")=0,"",COUNTIFS('ORDEM GERAL 2022'!$C:$C,DADOS!$A40,'ORDEM GERAL 2022'!A:A,"&gt;0"))</f>
        <v/>
      </c>
      <c r="S40" s="194" t="str">
        <f t="shared" si="4"/>
        <v/>
      </c>
      <c r="T40" s="196" t="str">
        <f t="shared" si="5"/>
        <v/>
      </c>
      <c r="U40" s="67" t="str">
        <f t="shared" si="3"/>
        <v/>
      </c>
      <c r="V40" s="10"/>
      <c r="W40" s="208" t="s">
        <v>160</v>
      </c>
      <c r="X40" s="207">
        <f>SUMPRODUCT((MONTH('ORDEM GERAL 2022'!$B$5:$B$4998)='ORDEM GERAL 2022'!$AT$5)*('ORDEM GERAL 2022'!$W$5:$W$4998)*('ORDEM GERAL 2022'!$G$5:$G$4998='ORDEM GERAL 2022'!$AQ$5)*('ORDEM GERAL 2022'!$C$5:$C$4998='ORDEM GERAL 2022'!AM42))</f>
        <v>0</v>
      </c>
      <c r="Y40" s="207">
        <f>SUMPRODUCT((MONTH('ORDEM GERAL 2022'!$B$5:$B$4998)='ORDEM GERAL 2022'!$AT$6)*('ORDEM GERAL 2022'!$W$5:$W$4998)*('ORDEM GERAL 2022'!$G$5:$G$4998='ORDEM GERAL 2022'!$AQ$5)*('ORDEM GERAL 2022'!$C$5:$C$4998='ORDEM GERAL 2022'!AM42))</f>
        <v>0</v>
      </c>
      <c r="Z40" s="207">
        <f>SUMPRODUCT((MONTH('ORDEM GERAL 2022'!$B$5:$B$4998)='ORDEM GERAL 2022'!$AT$7)*('ORDEM GERAL 2022'!$W$5:$W$4998)*('ORDEM GERAL 2022'!$G$5:$G$4998='ORDEM GERAL 2022'!$AQ$5)*('ORDEM GERAL 2022'!$C$5:$C$4998='ORDEM GERAL 2022'!AM42))</f>
        <v>0</v>
      </c>
      <c r="AA40" s="207">
        <f>SUMPRODUCT((MONTH('ORDEM GERAL 2022'!$B$5:$B$4998)='ORDEM GERAL 2022'!$AT$8)*('ORDEM GERAL 2022'!$W$5:$W$4998)*('ORDEM GERAL 2022'!$G$5:$G$4998='ORDEM GERAL 2022'!$AQ$5)*('ORDEM GERAL 2022'!$C$5:$C$4998='ORDEM GERAL 2022'!AM42))</f>
        <v>0</v>
      </c>
      <c r="AB40" s="207">
        <f>SUMPRODUCT((MONTH('ORDEM GERAL 2022'!$B$5:$B$4998)='ORDEM GERAL 2022'!$AT$9)*('ORDEM GERAL 2022'!$W$5:$W$4998)*('ORDEM GERAL 2022'!$G$5:$G$4998='ORDEM GERAL 2022'!$AQ$5)*('ORDEM GERAL 2022'!$C$5:$C$4998='ORDEM GERAL 2022'!AM42))</f>
        <v>0</v>
      </c>
      <c r="AC40" s="207">
        <f>SUMPRODUCT((MONTH('ORDEM GERAL 2022'!$B$5:$B$4998)='ORDEM GERAL 2022'!$AT$10)*('ORDEM GERAL 2022'!$W$5:$W$4998)*('ORDEM GERAL 2022'!$G$5:$G$4998='ORDEM GERAL 2022'!$AQ$5)*('ORDEM GERAL 2022'!$C$5:$C$4998='ORDEM GERAL 2022'!AM42))</f>
        <v>0</v>
      </c>
      <c r="AD40" s="207">
        <f>SUMPRODUCT((MONTH('ORDEM GERAL 2022'!$B$5:$B$4998)='ORDEM GERAL 2022'!$AT$11)*('ORDEM GERAL 2022'!$W$5:$W$4998)*('ORDEM GERAL 2022'!$G$5:$G$4998='ORDEM GERAL 2022'!$AQ$5)*('ORDEM GERAL 2022'!$C$5:$C$4998='ORDEM GERAL 2022'!AM42))</f>
        <v>0</v>
      </c>
      <c r="AE40" s="204">
        <f>SUMPRODUCT((MONTH('ORDEM GERAL 2022'!$B$5:$B$4998)='ORDEM GERAL 2022'!$AT$12)*('ORDEM GERAL 2022'!$W$5:$W$4998)*('ORDEM GERAL 2022'!$G$5:$G$4998='ORDEM GERAL 2022'!$AQ$5)*('ORDEM GERAL 2022'!$C$5:$C$4998='ORDEM GERAL 2022'!AM42))</f>
        <v>0</v>
      </c>
      <c r="AF40" s="204">
        <f>SUMPRODUCT((MONTH('ORDEM GERAL 2022'!$B$5:$B$4998)='ORDEM GERAL 2022'!$AT$13)*('ORDEM GERAL 2022'!$W$5:$W$4998)*('ORDEM GERAL 2022'!$G$5:$G$4998='ORDEM GERAL 2022'!$AQ$5)*('ORDEM GERAL 2022'!$C$5:$C$4998='ORDEM GERAL 2022'!AM42))</f>
        <v>0</v>
      </c>
      <c r="AG40" s="204">
        <f>SUMPRODUCT((MONTH('ORDEM GERAL 2022'!$B$5:$B$4998)='ORDEM GERAL 2022'!$AT$14)*('ORDEM GERAL 2022'!$W$5:$W$4998)*('ORDEM GERAL 2022'!$G$5:$G$4998='ORDEM GERAL 2022'!$AQ$5)*('ORDEM GERAL 2022'!$C$5:$C$4998='ORDEM GERAL 2022'!AM42))</f>
        <v>0</v>
      </c>
      <c r="AH40" s="204">
        <f>SUMPRODUCT((MONTH('ORDEM GERAL 2022'!$B$5:$B$4998)='ORDEM GERAL 2022'!$AT$15)*('ORDEM GERAL 2022'!$W$5:$W$4998)*('ORDEM GERAL 2022'!$G$5:$G$4998='ORDEM GERAL 2022'!$AQ$5)*('ORDEM GERAL 2022'!$C$5:$C$4998='ORDEM GERAL 2022'!AM42))</f>
        <v>0</v>
      </c>
      <c r="AI40" s="204">
        <f>SUMPRODUCT((MONTH('ORDEM GERAL 2022'!$B$5:$B$4998)='ORDEM GERAL 2022'!$AT$16)*('ORDEM GERAL 2022'!$W$5:$W$4998)*('ORDEM GERAL 2022'!$G$5:$G$4998='ORDEM GERAL 2022'!$AQ$5)*('ORDEM GERAL 2022'!$C$5:$C$4998='ORDEM GERAL 2022'!AM42))</f>
        <v>0</v>
      </c>
      <c r="AJ40" s="204">
        <f>SUM(Table_17[[#This Row],[Coluna1]:[Column13]])</f>
        <v>0</v>
      </c>
      <c r="AK40" s="190"/>
      <c r="AL40" s="190"/>
      <c r="AM40" s="190"/>
      <c r="AN40" s="190"/>
      <c r="AO40" s="190"/>
      <c r="AP40" s="190"/>
      <c r="AQ40" s="193"/>
      <c r="AR40" s="208" t="s">
        <v>160</v>
      </c>
      <c r="AS40" s="207">
        <f>SUMPRODUCT((MONTH('ORDEM GERAL 2022'!$B$5:$B$4998)='ORDEM GERAL 2022'!$AT$5)*('ORDEM GERAL 2022'!$W$5:$W$4998)*('ORDEM GERAL 2022'!$G$5:$G$4998='ORDEM GERAL 2022'!$AQ$6)*('ORDEM GERAL 2022'!$C$5:$C$4998='ORDEM GERAL 2022'!AM42))</f>
        <v>0</v>
      </c>
      <c r="AT40" s="207">
        <f>SUMPRODUCT((MONTH('ORDEM GERAL 2022'!$B$5:$B$4998)='ORDEM GERAL 2022'!$AT$6)*('ORDEM GERAL 2022'!$W$5:$W$4998)*('ORDEM GERAL 2022'!$G$5:$G$4998='ORDEM GERAL 2022'!$AQ$6)*('ORDEM GERAL 2022'!$C$5:$C$4998='ORDEM GERAL 2022'!AM42))</f>
        <v>0</v>
      </c>
      <c r="AU40" s="204">
        <f>SUMPRODUCT((MONTH('ORDEM GERAL 2022'!$B$5:$B$4998)='ORDEM GERAL 2022'!$AT$7)*('ORDEM GERAL 2022'!$W$5:$W$4998)*('ORDEM GERAL 2022'!$G$5:$G$4998='ORDEM GERAL 2022'!$AQ$6)*('ORDEM GERAL 2022'!$C$5:$C$4998='ORDEM GERAL 2022'!AM42))</f>
        <v>0</v>
      </c>
      <c r="AV40" s="207">
        <f>SUMPRODUCT((MONTH('ORDEM GERAL 2022'!$B$5:$B$4998)='ORDEM GERAL 2022'!$AT$8)*('ORDEM GERAL 2022'!$W$5:$W$4998)*('ORDEM GERAL 2022'!$G$5:$G$4998='ORDEM GERAL 2022'!$AQ$6)*('ORDEM GERAL 2022'!$C$5:$C$4998='ORDEM GERAL 2022'!AM42))</f>
        <v>0</v>
      </c>
      <c r="AW40" s="204">
        <f>SUMPRODUCT((MONTH('ORDEM GERAL 2022'!$B$5:$B$4998)='ORDEM GERAL 2022'!$AT$9)*('ORDEM GERAL 2022'!$W$5:$W$4998)*('ORDEM GERAL 2022'!$G$5:$G$4998='ORDEM GERAL 2022'!$AQ$6)*('ORDEM GERAL 2022'!$C$5:$C$4998='ORDEM GERAL 2022'!AM42))</f>
        <v>0</v>
      </c>
      <c r="AX40" s="204">
        <f>SUMPRODUCT((MONTH('ORDEM GERAL 2022'!$B$5:$B$4998)='ORDEM GERAL 2022'!$AT$10)*('ORDEM GERAL 2022'!$W$5:$W$4998)*('ORDEM GERAL 2022'!$G$5:$G$4998='ORDEM GERAL 2022'!$AQ$6)*('ORDEM GERAL 2022'!$C$5:$C$4998='ORDEM GERAL 2022'!AM42))</f>
        <v>0</v>
      </c>
      <c r="AY40" s="204">
        <f>SUMPRODUCT((MONTH('ORDEM GERAL 2022'!$B$5:$B$4998)='ORDEM GERAL 2022'!$AT$11)*('ORDEM GERAL 2022'!$W$5:$W$4998)*('ORDEM GERAL 2022'!$G$5:$G$4998='ORDEM GERAL 2022'!$AQ$6)*('ORDEM GERAL 2022'!$C$5:$C$4998='ORDEM GERAL 2022'!AM42))</f>
        <v>0</v>
      </c>
      <c r="AZ40" s="204">
        <f>SUMPRODUCT((MONTH('ORDEM GERAL 2022'!$B$5:$B$4998)='ORDEM GERAL 2022'!$AT$12)*('ORDEM GERAL 2022'!$W$5:$W$4998)*('ORDEM GERAL 2022'!$G$5:$G$4998='ORDEM GERAL 2022'!$AQ$6)*('ORDEM GERAL 2022'!$C$5:$C$4998='ORDEM GERAL 2022'!AM42))</f>
        <v>0</v>
      </c>
      <c r="BA40" s="204">
        <f>SUMPRODUCT((MONTH('ORDEM GERAL 2022'!$B$5:$B$4998)='ORDEM GERAL 2022'!$AT$13)*('ORDEM GERAL 2022'!$W$5:$W$4998)*('ORDEM GERAL 2022'!$G$5:$G$4998='ORDEM GERAL 2022'!$AQ$6)*('ORDEM GERAL 2022'!$C$5:$C$4998='ORDEM GERAL 2022'!AM42))</f>
        <v>0</v>
      </c>
      <c r="BB40" s="207">
        <f>SUMPRODUCT((MONTH('ORDEM GERAL 2022'!$B$5:$B$4998)='ORDEM GERAL 2022'!$AT$14)*('ORDEM GERAL 2022'!$W$5:$W$4998)*('ORDEM GERAL 2022'!$G$5:$G$4998='ORDEM GERAL 2022'!$AQ$6)*('ORDEM GERAL 2022'!$C$5:$C$4998='ORDEM GERAL 2022'!AM42))</f>
        <v>0</v>
      </c>
      <c r="BC40" s="204">
        <f>SUMPRODUCT((MONTH('ORDEM GERAL 2022'!$B$5:$B$4998)='ORDEM GERAL 2022'!$AT$15)*('ORDEM GERAL 2022'!$W$5:$W$4998)*('ORDEM GERAL 2022'!$G$5:$G$4998='ORDEM GERAL 2022'!$AQ$6)*('ORDEM GERAL 2022'!$C$5:$C$4998='ORDEM GERAL 2022'!AM42))</f>
        <v>0</v>
      </c>
      <c r="BD40" s="204">
        <f>SUMPRODUCT((MONTH('ORDEM GERAL 2022'!$B$5:$B$4998)='ORDEM GERAL 2022'!$AT$16)*('ORDEM GERAL 2022'!$W$5:$W$4998)*('ORDEM GERAL 2022'!$G$5:$G$4998='ORDEM GERAL 2022'!$AQ$6)*('ORDEM GERAL 2022'!$C$5:$C$4998='ORDEM GERAL 2022'!AM42))</f>
        <v>0</v>
      </c>
      <c r="BE40" s="204">
        <f>SUM(Table_17[[#This Row],[Column21]:[Column32]])</f>
        <v>0</v>
      </c>
      <c r="BF40" s="190"/>
      <c r="BG40" s="190"/>
      <c r="BH40" s="190"/>
      <c r="BI40" s="190"/>
      <c r="BJ40" s="193"/>
      <c r="BK40" s="209" t="s">
        <v>161</v>
      </c>
      <c r="BL40" s="204">
        <f>SUMPRODUCT((MONTH('ORDEM GERAL 2022'!$B$5:$B$4998)='ORDEM GERAL 2022'!$AT$5)*('ORDEM GERAL 2022'!$W$5:$W$4998)*('ORDEM GERAL 2022'!$G$5:$G$4998='ORDEM GERAL 2022'!$AQ$8)*('ORDEM GERAL 2022'!$C$5:$C$4998='ORDEM GERAL 2022'!AM42))</f>
        <v>0</v>
      </c>
      <c r="BM40" s="204">
        <f>SUMPRODUCT((MONTH('ORDEM GERAL 2022'!$B$5:$B$4998)='ORDEM GERAL 2022'!$AT$6)*('ORDEM GERAL 2022'!$W$5:$W$4998)*('ORDEM GERAL 2022'!$G$5:$G$4998='ORDEM GERAL 2022'!$AQ$8)*('ORDEM GERAL 2022'!$C$5:$C$4998='ORDEM GERAL 2022'!AM42))</f>
        <v>0</v>
      </c>
      <c r="BN40" s="204">
        <f>SUMPRODUCT((MONTH('ORDEM GERAL 2022'!$B$5:$B$4998)='ORDEM GERAL 2022'!$AT$7)*('ORDEM GERAL 2022'!$W$5:$W$4998)*('ORDEM GERAL 2022'!$G$5:$G$4998='ORDEM GERAL 2022'!$AQ$8)*('ORDEM GERAL 2022'!$C$5:$C$4998='ORDEM GERAL 2022'!AM42))</f>
        <v>0</v>
      </c>
      <c r="BO40" s="204">
        <f>SUMPRODUCT((MONTH('ORDEM GERAL 2022'!$B$5:$B$4998)='ORDEM GERAL 2022'!$AT$8)*('ORDEM GERAL 2022'!$W$5:$W$4998)*('ORDEM GERAL 2022'!$G$5:$G$4998='ORDEM GERAL 2022'!$AQ$8)*('ORDEM GERAL 2022'!$C$5:$C$4998='ORDEM GERAL 2022'!AM42))</f>
        <v>0</v>
      </c>
      <c r="BP40" s="204">
        <f>SUMPRODUCT((MONTH('ORDEM GERAL 2022'!$B$5:$B$4998)='ORDEM GERAL 2022'!$AT$9)*('ORDEM GERAL 2022'!$W$5:$W$4998)*('ORDEM GERAL 2022'!$G$5:$G$4998='ORDEM GERAL 2022'!$AQ$8)*('ORDEM GERAL 2022'!$C$5:$C$4998='ORDEM GERAL 2022'!AM42))</f>
        <v>0</v>
      </c>
      <c r="BQ40" s="204">
        <f>SUMPRODUCT((MONTH('ORDEM GERAL 2022'!$B$5:$B$4998)='ORDEM GERAL 2022'!$AT$10)*('ORDEM GERAL 2022'!$W$5:$W$4998)*('ORDEM GERAL 2022'!$G$5:$G$4998='ORDEM GERAL 2022'!$AQ$8)*('ORDEM GERAL 2022'!$C$5:$C$4998='ORDEM GERAL 2022'!AM42))</f>
        <v>0</v>
      </c>
      <c r="BR40" s="204">
        <f>SUMPRODUCT((MONTH('ORDEM GERAL 2022'!$B$5:$B$4998)='ORDEM GERAL 2022'!$AT$11)*('ORDEM GERAL 2022'!$W$5:$W$4998)*('ORDEM GERAL 2022'!$G$5:$G$4998='ORDEM GERAL 2022'!$AQ$8)*('ORDEM GERAL 2022'!$C$5:$C$4998='ORDEM GERAL 2022'!AM42))</f>
        <v>0</v>
      </c>
      <c r="BS40" s="204">
        <f>SUMPRODUCT((MONTH('ORDEM GERAL 2022'!$B$5:$B$4998)='ORDEM GERAL 2022'!$AT$12)*('ORDEM GERAL 2022'!$W$5:$W$4998)*('ORDEM GERAL 2022'!$G$5:$G$4998='ORDEM GERAL 2022'!$AQ$8)*('ORDEM GERAL 2022'!$C$5:$C$4998='ORDEM GERAL 2022'!AM42))</f>
        <v>0</v>
      </c>
      <c r="BT40" s="204">
        <f>SUMPRODUCT((MONTH('ORDEM GERAL 2022'!$B$5:$B$4998)='ORDEM GERAL 2022'!$AT$13)*('ORDEM GERAL 2022'!$W$5:$W$4998)*('ORDEM GERAL 2022'!$G$5:$G$4998='ORDEM GERAL 2022'!$AQ$8)*('ORDEM GERAL 2022'!$C$5:$C$4998='ORDEM GERAL 2022'!AM42))</f>
        <v>0</v>
      </c>
      <c r="BU40" s="204">
        <f>SUMPRODUCT((MONTH('ORDEM GERAL 2022'!$B$5:$B$4998)='ORDEM GERAL 2022'!$AT$14)*('ORDEM GERAL 2022'!$W$5:$W$4998)*('ORDEM GERAL 2022'!$G$5:$G$4998='ORDEM GERAL 2022'!$AQ$8)*('ORDEM GERAL 2022'!$C$5:$C$4998='ORDEM GERAL 2022'!AM42))</f>
        <v>0</v>
      </c>
      <c r="BV40" s="204">
        <f>SUMPRODUCT((MONTH('ORDEM GERAL 2022'!$B$5:$B$4998)='ORDEM GERAL 2022'!$AT$15)*('ORDEM GERAL 2022'!$W$5:$W$4998)*('ORDEM GERAL 2022'!$G$5:$G$4998='ORDEM GERAL 2022'!$AQ$8)*('ORDEM GERAL 2022'!$C$5:$C$4998='ORDEM GERAL 2022'!AM42))</f>
        <v>0</v>
      </c>
      <c r="BW40" s="204">
        <f>SUMPRODUCT((MONTH('ORDEM GERAL 2022'!$B$5:$B$4998)='ORDEM GERAL 2022'!$AT$16)*('ORDEM GERAL 2022'!$W$5:$W$4998)*('ORDEM GERAL 2022'!$G$5:$G$4998='ORDEM GERAL 2022'!$AQ$8)*('ORDEM GERAL 2022'!$C$5:$C$4998='ORDEM GERAL 2022'!AM42))</f>
        <v>0</v>
      </c>
      <c r="BX40" s="191">
        <f>SUM(Table_17[[#This Row],[Column40]:[Column51]])</f>
        <v>0</v>
      </c>
      <c r="BY40" s="190"/>
      <c r="BZ40" s="190"/>
      <c r="CA40" s="190"/>
      <c r="CB40" s="70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</row>
    <row r="41" spans="1:94" ht="15.75" customHeight="1" thickBot="1">
      <c r="A41" s="71" t="s">
        <v>161</v>
      </c>
      <c r="B41" s="57" t="str">
        <f>IF(SUMPRODUCT((TEXT('ORDEM GERAL 2022'!$B$5:$B$4998,"mmm")=DADOS!B$2)*('ORDEM GERAL 2022'!$C$5:$C$4998=DADOS!$A41)*('ORDEM GERAL 2022'!$A$5:$A$4998&gt;0)*('ORDEM GERAL 2022'!$W$5:$W$4998))=0,"",SUMPRODUCT((TEXT('ORDEM GERAL 2022'!$B$5:$B$4998,"mmm")=DADOS!B$2)*('ORDEM GERAL 2022'!$C$5:$C$4998=DADOS!$A41)*('ORDEM GERAL 2022'!$A$5:$A$4998&gt;0)*('ORDEM GERAL 2022'!$W$5:$W$4998)))</f>
        <v/>
      </c>
      <c r="C41" s="57" t="str">
        <f>IF(SUMPRODUCT((TEXT('ORDEM GERAL 2022'!$B$5:$B$4998,"mmm")=DADOS!C$2)*('ORDEM GERAL 2022'!$C$5:$C$4998=DADOS!$A41)*('ORDEM GERAL 2022'!$A$5:$A$4998&gt;0)*('ORDEM GERAL 2022'!$W$5:$W$4998))=0,"",SUMPRODUCT((TEXT('ORDEM GERAL 2022'!$B$5:$B$4998,"mmm")=DADOS!C$2)*('ORDEM GERAL 2022'!$C$5:$C$4998=DADOS!$A41)*('ORDEM GERAL 2022'!$A$5:$A$4998&gt;0)*('ORDEM GERAL 2022'!$W$5:$W$4998)))</f>
        <v/>
      </c>
      <c r="D41" s="57" t="str">
        <f>IF(SUMPRODUCT((TEXT('ORDEM GERAL 2022'!$B$5:$B$4998,"mmm")=DADOS!D$2)*('ORDEM GERAL 2022'!$C$5:$C$4998=DADOS!$A41)*('ORDEM GERAL 2022'!$A$5:$A$4998&gt;0)*('ORDEM GERAL 2022'!$W$5:$W$4998))=0,"",SUMPRODUCT((TEXT('ORDEM GERAL 2022'!$B$5:$B$4998,"mmm")=DADOS!D$2)*('ORDEM GERAL 2022'!$C$5:$C$4998=DADOS!$A41)*('ORDEM GERAL 2022'!$A$5:$A$4998&gt;0)*('ORDEM GERAL 2022'!$W$5:$W$4998)))</f>
        <v/>
      </c>
      <c r="E41" s="57" t="str">
        <f>IF(SUMPRODUCT((TEXT('ORDEM GERAL 2022'!$B$5:$B$4998,"mmm")=DADOS!E$2)*('ORDEM GERAL 2022'!$C$5:$C$4998=DADOS!$A41)*('ORDEM GERAL 2022'!$A$5:$A$4998&gt;0)*('ORDEM GERAL 2022'!$W$5:$W$4998))=0,"",SUMPRODUCT((TEXT('ORDEM GERAL 2022'!$B$5:$B$4998,"mmm")=DADOS!E$2)*('ORDEM GERAL 2022'!$C$5:$C$4998=DADOS!$A41)*('ORDEM GERAL 2022'!$A$5:$A$4998&gt;0)*('ORDEM GERAL 2022'!$W$5:$W$4998)))</f>
        <v/>
      </c>
      <c r="F41" s="57" t="str">
        <f>IF(SUMPRODUCT((TEXT('ORDEM GERAL 2022'!$B$5:$B$4998,"mmm")=DADOS!F$2)*('ORDEM GERAL 2022'!$C$5:$C$4998=DADOS!$A41)*('ORDEM GERAL 2022'!$A$5:$A$4998&gt;0)*('ORDEM GERAL 2022'!$W$5:$W$4998))=0,"",SUMPRODUCT((TEXT('ORDEM GERAL 2022'!$B$5:$B$4998,"mmm")=DADOS!F$2)*('ORDEM GERAL 2022'!$C$5:$C$4998=DADOS!$A41)*('ORDEM GERAL 2022'!$A$5:$A$4998&gt;0)*('ORDEM GERAL 2022'!$W$5:$W$4998)))</f>
        <v/>
      </c>
      <c r="G41" s="57" t="str">
        <f>IF(SUMPRODUCT((TEXT('ORDEM GERAL 2022'!$B$5:$B$4998,"mmm")=DADOS!G$2)*('ORDEM GERAL 2022'!$C$5:$C$4998=DADOS!$A41)*('ORDEM GERAL 2022'!$A$5:$A$4998&gt;0)*('ORDEM GERAL 2022'!$W$5:$W$4998))=0,"",SUMPRODUCT((TEXT('ORDEM GERAL 2022'!$B$5:$B$4998,"mmm")=DADOS!G$2)*('ORDEM GERAL 2022'!$C$5:$C$4998=DADOS!$A41)*('ORDEM GERAL 2022'!$A$5:$A$4998&gt;0)*('ORDEM GERAL 2022'!$W$5:$W$4998)))</f>
        <v/>
      </c>
      <c r="H41" s="57" t="str">
        <f>IF(SUMPRODUCT((TEXT('ORDEM GERAL 2022'!$B$5:$B$4998,"mmm")=DADOS!H$2)*('ORDEM GERAL 2022'!$C$5:$C$4998=DADOS!$A41)*('ORDEM GERAL 2022'!$A$5:$A$4998&gt;0)*('ORDEM GERAL 2022'!$W$5:$W$4998))=0,"",SUMPRODUCT((TEXT('ORDEM GERAL 2022'!$B$5:$B$4998,"mmm")=DADOS!H$2)*('ORDEM GERAL 2022'!$C$5:$C$4998=DADOS!$A41)*('ORDEM GERAL 2022'!$A$5:$A$4998&gt;0)*('ORDEM GERAL 2022'!$W$5:$W$4998)))</f>
        <v/>
      </c>
      <c r="I41" s="57" t="str">
        <f>IF(SUMPRODUCT((TEXT('ORDEM GERAL 2022'!$B$5:$B$4998,"mmm")=DADOS!I$2)*('ORDEM GERAL 2022'!$C$5:$C$4998=DADOS!$A41)*('ORDEM GERAL 2022'!$A$5:$A$4998&gt;0)*('ORDEM GERAL 2022'!$W$5:$W$4998))=0,"",SUMPRODUCT((TEXT('ORDEM GERAL 2022'!$B$5:$B$4998,"mmm")=DADOS!I$2)*('ORDEM GERAL 2022'!$C$5:$C$4998=DADOS!$A41)*('ORDEM GERAL 2022'!$A$5:$A$4998&gt;0)*('ORDEM GERAL 2022'!$W$5:$W$4998)))</f>
        <v/>
      </c>
      <c r="J41" s="57" t="str">
        <f>IF(SUMPRODUCT((TEXT('ORDEM GERAL 2022'!$B$5:$B$4998,"mmm")=DADOS!J$2)*('ORDEM GERAL 2022'!$C$5:$C$4998=DADOS!$A41)*('ORDEM GERAL 2022'!$A$5:$A$4998&gt;0)*('ORDEM GERAL 2022'!$W$5:$W$4998))=0,"",SUMPRODUCT((TEXT('ORDEM GERAL 2022'!$B$5:$B$4998,"mmm")=DADOS!J$2)*('ORDEM GERAL 2022'!$C$5:$C$4998=DADOS!$A41)*('ORDEM GERAL 2022'!$A$5:$A$4998&gt;0)*('ORDEM GERAL 2022'!$W$5:$W$4998)))</f>
        <v/>
      </c>
      <c r="K41" s="57" t="str">
        <f>IF(SUMPRODUCT((TEXT('ORDEM GERAL 2022'!$B$5:$B$4998,"mmm")=DADOS!K$2)*('ORDEM GERAL 2022'!$C$5:$C$4998=DADOS!$A41)*('ORDEM GERAL 2022'!$A$5:$A$4998&gt;0)*('ORDEM GERAL 2022'!$W$5:$W$4998))=0,"",SUMPRODUCT((TEXT('ORDEM GERAL 2022'!$B$5:$B$4998,"mmm")=DADOS!K$2)*('ORDEM GERAL 2022'!$C$5:$C$4998=DADOS!$A41)*('ORDEM GERAL 2022'!$A$5:$A$4998&gt;0)*('ORDEM GERAL 2022'!$W$5:$W$4998)))</f>
        <v/>
      </c>
      <c r="L41" s="57" t="str">
        <f>IF(SUMPRODUCT((TEXT('ORDEM GERAL 2022'!$B$5:$B$4998,"mmm")=DADOS!L$2)*('ORDEM GERAL 2022'!$C$5:$C$4998=DADOS!$A41)*('ORDEM GERAL 2022'!$A$5:$A$4998&gt;0)*('ORDEM GERAL 2022'!$W$5:$W$4998))=0,"",SUMPRODUCT((TEXT('ORDEM GERAL 2022'!$B$5:$B$4998,"mmm")=DADOS!L$2)*('ORDEM GERAL 2022'!$C$5:$C$4998=DADOS!$A41)*('ORDEM GERAL 2022'!$A$5:$A$4998&gt;0)*('ORDEM GERAL 2022'!$W$5:$W$4998)))</f>
        <v/>
      </c>
      <c r="M41" s="57" t="str">
        <f>IF(SUMPRODUCT((TEXT('ORDEM GERAL 2022'!$B$5:$B$4998,"mmm")=DADOS!M$2)*('ORDEM GERAL 2022'!$C$5:$C$4998=DADOS!$A41)*('ORDEM GERAL 2022'!$A$5:$A$4998&gt;0)*('ORDEM GERAL 2022'!$W$5:$W$4998))=0,"",SUMPRODUCT((TEXT('ORDEM GERAL 2022'!$B$5:$B$4998,"mmm")=DADOS!M$2)*('ORDEM GERAL 2022'!$C$5:$C$4998=DADOS!$A41)*('ORDEM GERAL 2022'!$A$5:$A$4998&gt;0)*('ORDEM GERAL 2022'!$W$5:$W$4998)))</f>
        <v/>
      </c>
      <c r="N41" s="57" t="str">
        <f t="shared" si="0"/>
        <v/>
      </c>
      <c r="O41" s="66" t="str">
        <f>IF(COUNTIFS('ORDEM GERAL 2022'!$C:$C,DADOS!$A41,'ORDEM GERAL 2022'!$AJ:$AJ,"CONSERTO")=0,"",(COUNTIFS('ORDEM GERAL 2022'!$C:$C,DADOS!$A41,'ORDEM GERAL 2022'!$AJ:$AJ,"CONSERTO")))</f>
        <v/>
      </c>
      <c r="P41" s="66" t="str">
        <f>IF(COUNTIFS('ORDEM GERAL 2022'!$C:$C,DADOS!$A41,'ORDEM GERAL 2022'!$AJ:$AJ,"QUEBRA")=0,"",COUNTIFS('ORDEM GERAL 2022'!$C:$C,DADOS!$A41,'ORDEM GERAL 2022'!$AJ:$AJ,"QUEBRA"))</f>
        <v/>
      </c>
      <c r="Q41" s="66">
        <f>IF(COUNTIFS('ORDEM GERAL 2022'!$C:$C,DADOS!$A41,'ORDEM GERAL 2022'!$AJ:$AJ,"TROCA")=0,"",COUNTIFS('ORDEM GERAL 2022'!$C:$C,DADOS!$A41,'ORDEM GERAL 2022'!$AJ:$AJ,"TROCA"))</f>
        <v>1</v>
      </c>
      <c r="R41" s="66">
        <f>IF(COUNTIFS('ORDEM GERAL 2022'!$C:$C,DADOS!$A41,'ORDEM GERAL 2022'!A:A,"&gt;0")=0,"",COUNTIFS('ORDEM GERAL 2022'!$C:$C,DADOS!$A41,'ORDEM GERAL 2022'!A:A,"&gt;0"))</f>
        <v>1</v>
      </c>
      <c r="S41" s="194" t="str">
        <f t="shared" si="4"/>
        <v/>
      </c>
      <c r="T41" s="196" t="str">
        <f t="shared" si="5"/>
        <v/>
      </c>
      <c r="U41" s="67" t="str">
        <f t="shared" si="3"/>
        <v/>
      </c>
      <c r="V41" s="10"/>
      <c r="W41" s="209" t="s">
        <v>161</v>
      </c>
      <c r="X41" s="207">
        <f>SUMPRODUCT((MONTH('ORDEM GERAL 2022'!$B$5:$B$4998)='ORDEM GERAL 2022'!$AT$5)*('ORDEM GERAL 2022'!$W$5:$W$4998)*('ORDEM GERAL 2022'!$G$5:$G$4998='ORDEM GERAL 2022'!$AQ$5)*('ORDEM GERAL 2022'!$C$5:$C$4998='ORDEM GERAL 2022'!AM43))</f>
        <v>0</v>
      </c>
      <c r="Y41" s="207">
        <f>SUMPRODUCT((MONTH('ORDEM GERAL 2022'!$B$5:$B$4998)='ORDEM GERAL 2022'!$AT$6)*('ORDEM GERAL 2022'!$W$5:$W$4998)*('ORDEM GERAL 2022'!$G$5:$G$4998='ORDEM GERAL 2022'!$AQ$5)*('ORDEM GERAL 2022'!$C$5:$C$4998='ORDEM GERAL 2022'!AM43))</f>
        <v>0</v>
      </c>
      <c r="Z41" s="207">
        <f>SUMPRODUCT((MONTH('ORDEM GERAL 2022'!$B$5:$B$4998)='ORDEM GERAL 2022'!$AT$7)*('ORDEM GERAL 2022'!$W$5:$W$4998)*('ORDEM GERAL 2022'!$G$5:$G$4998='ORDEM GERAL 2022'!$AQ$5)*('ORDEM GERAL 2022'!$C$5:$C$4998='ORDEM GERAL 2022'!AM43))</f>
        <v>0</v>
      </c>
      <c r="AA41" s="207">
        <f>SUMPRODUCT((MONTH('ORDEM GERAL 2022'!$B$5:$B$4998)='ORDEM GERAL 2022'!$AT$8)*('ORDEM GERAL 2022'!$W$5:$W$4998)*('ORDEM GERAL 2022'!$G$5:$G$4998='ORDEM GERAL 2022'!$AQ$5)*('ORDEM GERAL 2022'!$C$5:$C$4998='ORDEM GERAL 2022'!AM43))</f>
        <v>0</v>
      </c>
      <c r="AB41" s="207">
        <f>SUMPRODUCT((MONTH('ORDEM GERAL 2022'!$B$5:$B$4998)='ORDEM GERAL 2022'!$AT$9)*('ORDEM GERAL 2022'!$W$5:$W$4998)*('ORDEM GERAL 2022'!$G$5:$G$4998='ORDEM GERAL 2022'!$AQ$5)*('ORDEM GERAL 2022'!$C$5:$C$4998='ORDEM GERAL 2022'!AM43))</f>
        <v>0</v>
      </c>
      <c r="AC41" s="207">
        <f>SUMPRODUCT((MONTH('ORDEM GERAL 2022'!$B$5:$B$4998)='ORDEM GERAL 2022'!$AT$10)*('ORDEM GERAL 2022'!$W$5:$W$4998)*('ORDEM GERAL 2022'!$G$5:$G$4998='ORDEM GERAL 2022'!$AQ$5)*('ORDEM GERAL 2022'!$C$5:$C$4998='ORDEM GERAL 2022'!AM43))</f>
        <v>0</v>
      </c>
      <c r="AD41" s="207">
        <f>SUMPRODUCT((MONTH('ORDEM GERAL 2022'!$B$5:$B$4998)='ORDEM GERAL 2022'!$AT$11)*('ORDEM GERAL 2022'!$W$5:$W$4998)*('ORDEM GERAL 2022'!$G$5:$G$4998='ORDEM GERAL 2022'!$AQ$5)*('ORDEM GERAL 2022'!$C$5:$C$4998='ORDEM GERAL 2022'!AM43))</f>
        <v>0</v>
      </c>
      <c r="AE41" s="204">
        <f>SUMPRODUCT((MONTH('ORDEM GERAL 2022'!$B$5:$B$4998)='ORDEM GERAL 2022'!$AT$12)*('ORDEM GERAL 2022'!$W$5:$W$4998)*('ORDEM GERAL 2022'!$G$5:$G$4998='ORDEM GERAL 2022'!$AQ$5)*('ORDEM GERAL 2022'!$C$5:$C$4998='ORDEM GERAL 2022'!AM43))</f>
        <v>0</v>
      </c>
      <c r="AF41" s="204">
        <f>SUMPRODUCT((MONTH('ORDEM GERAL 2022'!$B$5:$B$4998)='ORDEM GERAL 2022'!$AT$13)*('ORDEM GERAL 2022'!$W$5:$W$4998)*('ORDEM GERAL 2022'!$G$5:$G$4998='ORDEM GERAL 2022'!$AQ$5)*('ORDEM GERAL 2022'!$C$5:$C$4998='ORDEM GERAL 2022'!AM43))</f>
        <v>0</v>
      </c>
      <c r="AG41" s="204">
        <f>SUMPRODUCT((MONTH('ORDEM GERAL 2022'!$B$5:$B$4998)='ORDEM GERAL 2022'!$AT$14)*('ORDEM GERAL 2022'!$W$5:$W$4998)*('ORDEM GERAL 2022'!$G$5:$G$4998='ORDEM GERAL 2022'!$AQ$5)*('ORDEM GERAL 2022'!$C$5:$C$4998='ORDEM GERAL 2022'!AM43))</f>
        <v>0</v>
      </c>
      <c r="AH41" s="204">
        <f>SUMPRODUCT((MONTH('ORDEM GERAL 2022'!$B$5:$B$4998)='ORDEM GERAL 2022'!$AT$15)*('ORDEM GERAL 2022'!$W$5:$W$4998)*('ORDEM GERAL 2022'!$G$5:$G$4998='ORDEM GERAL 2022'!$AQ$5)*('ORDEM GERAL 2022'!$C$5:$C$4998='ORDEM GERAL 2022'!AM43))</f>
        <v>0</v>
      </c>
      <c r="AI41" s="204">
        <f>SUMPRODUCT((MONTH('ORDEM GERAL 2022'!$B$5:$B$4998)='ORDEM GERAL 2022'!$AT$16)*('ORDEM GERAL 2022'!$W$5:$W$4998)*('ORDEM GERAL 2022'!$G$5:$G$4998='ORDEM GERAL 2022'!$AQ$5)*('ORDEM GERAL 2022'!$C$5:$C$4998='ORDEM GERAL 2022'!AM43))</f>
        <v>0</v>
      </c>
      <c r="AJ41" s="204">
        <f>SUM(Table_17[[#This Row],[Coluna1]:[Column13]])</f>
        <v>0</v>
      </c>
      <c r="AK41" s="190"/>
      <c r="AL41" s="190"/>
      <c r="AM41" s="190"/>
      <c r="AN41" s="190"/>
      <c r="AO41" s="190"/>
      <c r="AP41" s="190"/>
      <c r="AQ41" s="193"/>
      <c r="AR41" s="209" t="s">
        <v>161</v>
      </c>
      <c r="AS41" s="207">
        <f>SUMPRODUCT((MONTH('ORDEM GERAL 2022'!$B$5:$B$4998)='ORDEM GERAL 2022'!$AT$5)*('ORDEM GERAL 2022'!$W$5:$W$4998)*('ORDEM GERAL 2022'!$G$5:$G$4998='ORDEM GERAL 2022'!$AQ$6)*('ORDEM GERAL 2022'!$C$5:$C$4998='ORDEM GERAL 2022'!AM43))</f>
        <v>0</v>
      </c>
      <c r="AT41" s="207">
        <f>SUMPRODUCT((MONTH('ORDEM GERAL 2022'!$B$5:$B$4998)='ORDEM GERAL 2022'!$AT$6)*('ORDEM GERAL 2022'!$W$5:$W$4998)*('ORDEM GERAL 2022'!$G$5:$G$4998='ORDEM GERAL 2022'!$AQ$6)*('ORDEM GERAL 2022'!$C$5:$C$4998='ORDEM GERAL 2022'!AM43))</f>
        <v>0</v>
      </c>
      <c r="AU41" s="204">
        <f>SUMPRODUCT((MONTH('ORDEM GERAL 2022'!$B$5:$B$4998)='ORDEM GERAL 2022'!$AT$7)*('ORDEM GERAL 2022'!$W$5:$W$4998)*('ORDEM GERAL 2022'!$G$5:$G$4998='ORDEM GERAL 2022'!$AQ$6)*('ORDEM GERAL 2022'!$C$5:$C$4998='ORDEM GERAL 2022'!AM43))</f>
        <v>0</v>
      </c>
      <c r="AV41" s="207">
        <f>SUMPRODUCT((MONTH('ORDEM GERAL 2022'!$B$5:$B$4998)='ORDEM GERAL 2022'!$AT$8)*('ORDEM GERAL 2022'!$W$5:$W$4998)*('ORDEM GERAL 2022'!$G$5:$G$4998='ORDEM GERAL 2022'!$AQ$6)*('ORDEM GERAL 2022'!$C$5:$C$4998='ORDEM GERAL 2022'!AM43))</f>
        <v>0</v>
      </c>
      <c r="AW41" s="204">
        <f>SUMPRODUCT((MONTH('ORDEM GERAL 2022'!$B$5:$B$4998)='ORDEM GERAL 2022'!$AT$9)*('ORDEM GERAL 2022'!$W$5:$W$4998)*('ORDEM GERAL 2022'!$G$5:$G$4998='ORDEM GERAL 2022'!$AQ$6)*('ORDEM GERAL 2022'!$C$5:$C$4998='ORDEM GERAL 2022'!AM43))</f>
        <v>0</v>
      </c>
      <c r="AX41" s="204">
        <f>SUMPRODUCT((MONTH('ORDEM GERAL 2022'!$B$5:$B$4998)='ORDEM GERAL 2022'!$AT$10)*('ORDEM GERAL 2022'!$W$5:$W$4998)*('ORDEM GERAL 2022'!$G$5:$G$4998='ORDEM GERAL 2022'!$AQ$6)*('ORDEM GERAL 2022'!$C$5:$C$4998='ORDEM GERAL 2022'!AM43))</f>
        <v>0</v>
      </c>
      <c r="AY41" s="204">
        <f>SUMPRODUCT((MONTH('ORDEM GERAL 2022'!$B$5:$B$4998)='ORDEM GERAL 2022'!$AT$11)*('ORDEM GERAL 2022'!$W$5:$W$4998)*('ORDEM GERAL 2022'!$G$5:$G$4998='ORDEM GERAL 2022'!$AQ$6)*('ORDEM GERAL 2022'!$C$5:$C$4998='ORDEM GERAL 2022'!AM43))</f>
        <v>0</v>
      </c>
      <c r="AZ41" s="204">
        <f>SUMPRODUCT((MONTH('ORDEM GERAL 2022'!$B$5:$B$4998)='ORDEM GERAL 2022'!$AT$12)*('ORDEM GERAL 2022'!$W$5:$W$4998)*('ORDEM GERAL 2022'!$G$5:$G$4998='ORDEM GERAL 2022'!$AQ$6)*('ORDEM GERAL 2022'!$C$5:$C$4998='ORDEM GERAL 2022'!AM43))</f>
        <v>0</v>
      </c>
      <c r="BA41" s="204">
        <f>SUMPRODUCT((MONTH('ORDEM GERAL 2022'!$B$5:$B$4998)='ORDEM GERAL 2022'!$AT$13)*('ORDEM GERAL 2022'!$W$5:$W$4998)*('ORDEM GERAL 2022'!$G$5:$G$4998='ORDEM GERAL 2022'!$AQ$6)*('ORDEM GERAL 2022'!$C$5:$C$4998='ORDEM GERAL 2022'!AM43))</f>
        <v>0</v>
      </c>
      <c r="BB41" s="207">
        <f>SUMPRODUCT((MONTH('ORDEM GERAL 2022'!$B$5:$B$4998)='ORDEM GERAL 2022'!$AT$14)*('ORDEM GERAL 2022'!$W$5:$W$4998)*('ORDEM GERAL 2022'!$G$5:$G$4998='ORDEM GERAL 2022'!$AQ$6)*('ORDEM GERAL 2022'!$C$5:$C$4998='ORDEM GERAL 2022'!AM43))</f>
        <v>0</v>
      </c>
      <c r="BC41" s="204">
        <f>SUMPRODUCT((MONTH('ORDEM GERAL 2022'!$B$5:$B$4998)='ORDEM GERAL 2022'!$AT$15)*('ORDEM GERAL 2022'!$W$5:$W$4998)*('ORDEM GERAL 2022'!$G$5:$G$4998='ORDEM GERAL 2022'!$AQ$6)*('ORDEM GERAL 2022'!$C$5:$C$4998='ORDEM GERAL 2022'!AM43))</f>
        <v>0</v>
      </c>
      <c r="BD41" s="204">
        <f>SUMPRODUCT((MONTH('ORDEM GERAL 2022'!$B$5:$B$4998)='ORDEM GERAL 2022'!$AT$16)*('ORDEM GERAL 2022'!$W$5:$W$4998)*('ORDEM GERAL 2022'!$G$5:$G$4998='ORDEM GERAL 2022'!$AQ$6)*('ORDEM GERAL 2022'!$C$5:$C$4998='ORDEM GERAL 2022'!AM43))</f>
        <v>0</v>
      </c>
      <c r="BE41" s="204">
        <f>SUM(Table_17[[#This Row],[Column21]:[Column32]])</f>
        <v>0</v>
      </c>
      <c r="BF41" s="190"/>
      <c r="BG41" s="190"/>
      <c r="BH41" s="190"/>
      <c r="BI41" s="190"/>
      <c r="BJ41" s="193"/>
      <c r="BK41" s="208" t="s">
        <v>162</v>
      </c>
      <c r="BL41" s="204">
        <f>SUMPRODUCT((MONTH('ORDEM GERAL 2022'!$B$5:$B$4998)='ORDEM GERAL 2022'!$AT$5)*('ORDEM GERAL 2022'!$W$5:$W$4998)*('ORDEM GERAL 2022'!$G$5:$G$4998='ORDEM GERAL 2022'!$AQ$8)*('ORDEM GERAL 2022'!$C$5:$C$4998='ORDEM GERAL 2022'!AM43))</f>
        <v>0</v>
      </c>
      <c r="BM41" s="204">
        <f>SUMPRODUCT((MONTH('ORDEM GERAL 2022'!$B$5:$B$4998)='ORDEM GERAL 2022'!$AT$6)*('ORDEM GERAL 2022'!$W$5:$W$4998)*('ORDEM GERAL 2022'!$G$5:$G$4998='ORDEM GERAL 2022'!$AQ$8)*('ORDEM GERAL 2022'!$C$5:$C$4998='ORDEM GERAL 2022'!AM43))</f>
        <v>0</v>
      </c>
      <c r="BN41" s="204">
        <f>SUMPRODUCT((MONTH('ORDEM GERAL 2022'!$B$5:$B$4998)='ORDEM GERAL 2022'!$AT$7)*('ORDEM GERAL 2022'!$W$5:$W$4998)*('ORDEM GERAL 2022'!$G$5:$G$4998='ORDEM GERAL 2022'!$AQ$8)*('ORDEM GERAL 2022'!$C$5:$C$4998='ORDEM GERAL 2022'!AM43))</f>
        <v>0</v>
      </c>
      <c r="BO41" s="204">
        <f>SUMPRODUCT((MONTH('ORDEM GERAL 2022'!$B$5:$B$4998)='ORDEM GERAL 2022'!$AT$8)*('ORDEM GERAL 2022'!$W$5:$W$4998)*('ORDEM GERAL 2022'!$G$5:$G$4998='ORDEM GERAL 2022'!$AQ$8)*('ORDEM GERAL 2022'!$C$5:$C$4998='ORDEM GERAL 2022'!AM43))</f>
        <v>0</v>
      </c>
      <c r="BP41" s="204">
        <f>SUMPRODUCT((MONTH('ORDEM GERAL 2022'!$B$5:$B$4998)='ORDEM GERAL 2022'!$AT$9)*('ORDEM GERAL 2022'!$W$5:$W$4998)*('ORDEM GERAL 2022'!$G$5:$G$4998='ORDEM GERAL 2022'!$AQ$8)*('ORDEM GERAL 2022'!$C$5:$C$4998='ORDEM GERAL 2022'!AM43))</f>
        <v>0</v>
      </c>
      <c r="BQ41" s="204">
        <f>SUMPRODUCT((MONTH('ORDEM GERAL 2022'!$B$5:$B$4998)='ORDEM GERAL 2022'!$AT$10)*('ORDEM GERAL 2022'!$W$5:$W$4998)*('ORDEM GERAL 2022'!$G$5:$G$4998='ORDEM GERAL 2022'!$AQ$8)*('ORDEM GERAL 2022'!$C$5:$C$4998='ORDEM GERAL 2022'!AM43))</f>
        <v>0</v>
      </c>
      <c r="BR41" s="204">
        <f>SUMPRODUCT((MONTH('ORDEM GERAL 2022'!$B$5:$B$4998)='ORDEM GERAL 2022'!$AT$11)*('ORDEM GERAL 2022'!$W$5:$W$4998)*('ORDEM GERAL 2022'!$G$5:$G$4998='ORDEM GERAL 2022'!$AQ$8)*('ORDEM GERAL 2022'!$C$5:$C$4998='ORDEM GERAL 2022'!AM43))</f>
        <v>0</v>
      </c>
      <c r="BS41" s="204">
        <f>SUMPRODUCT((MONTH('ORDEM GERAL 2022'!$B$5:$B$4998)='ORDEM GERAL 2022'!$AT$12)*('ORDEM GERAL 2022'!$W$5:$W$4998)*('ORDEM GERAL 2022'!$G$5:$G$4998='ORDEM GERAL 2022'!$AQ$8)*('ORDEM GERAL 2022'!$C$5:$C$4998='ORDEM GERAL 2022'!AM43))</f>
        <v>0</v>
      </c>
      <c r="BT41" s="204">
        <f>SUMPRODUCT((MONTH('ORDEM GERAL 2022'!$B$5:$B$4998)='ORDEM GERAL 2022'!$AT$13)*('ORDEM GERAL 2022'!$W$5:$W$4998)*('ORDEM GERAL 2022'!$G$5:$G$4998='ORDEM GERAL 2022'!$AQ$8)*('ORDEM GERAL 2022'!$C$5:$C$4998='ORDEM GERAL 2022'!AM43))</f>
        <v>0</v>
      </c>
      <c r="BU41" s="204">
        <f>SUMPRODUCT((MONTH('ORDEM GERAL 2022'!$B$5:$B$4998)='ORDEM GERAL 2022'!$AT$14)*('ORDEM GERAL 2022'!$W$5:$W$4998)*('ORDEM GERAL 2022'!$G$5:$G$4998='ORDEM GERAL 2022'!$AQ$8)*('ORDEM GERAL 2022'!$C$5:$C$4998='ORDEM GERAL 2022'!AM43))</f>
        <v>0</v>
      </c>
      <c r="BV41" s="204">
        <f>SUMPRODUCT((MONTH('ORDEM GERAL 2022'!$B$5:$B$4998)='ORDEM GERAL 2022'!$AT$15)*('ORDEM GERAL 2022'!$W$5:$W$4998)*('ORDEM GERAL 2022'!$G$5:$G$4998='ORDEM GERAL 2022'!$AQ$8)*('ORDEM GERAL 2022'!$C$5:$C$4998='ORDEM GERAL 2022'!AM43))</f>
        <v>0</v>
      </c>
      <c r="BW41" s="204">
        <f>SUMPRODUCT((MONTH('ORDEM GERAL 2022'!$B$5:$B$4998)='ORDEM GERAL 2022'!$AT$16)*('ORDEM GERAL 2022'!$W$5:$W$4998)*('ORDEM GERAL 2022'!$G$5:$G$4998='ORDEM GERAL 2022'!$AQ$8)*('ORDEM GERAL 2022'!$C$5:$C$4998='ORDEM GERAL 2022'!AM43))</f>
        <v>0</v>
      </c>
      <c r="BX41" s="191">
        <f>SUM(Table_17[[#This Row],[Column40]:[Column51]])</f>
        <v>0</v>
      </c>
      <c r="BY41" s="190"/>
      <c r="BZ41" s="190"/>
      <c r="CA41" s="190"/>
      <c r="CB41" s="70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</row>
    <row r="42" spans="1:94" ht="15.75" customHeight="1" thickBot="1">
      <c r="A42" s="56" t="s">
        <v>162</v>
      </c>
      <c r="B42" s="57" t="str">
        <f>IF(SUMPRODUCT((TEXT('ORDEM GERAL 2022'!$B$5:$B$4998,"mmm")=DADOS!B$2)*('ORDEM GERAL 2022'!$C$5:$C$4998=DADOS!$A42)*('ORDEM GERAL 2022'!$A$5:$A$4998&gt;0)*('ORDEM GERAL 2022'!$W$5:$W$4998))=0,"",SUMPRODUCT((TEXT('ORDEM GERAL 2022'!$B$5:$B$4998,"mmm")=DADOS!B$2)*('ORDEM GERAL 2022'!$C$5:$C$4998=DADOS!$A42)*('ORDEM GERAL 2022'!$A$5:$A$4998&gt;0)*('ORDEM GERAL 2022'!$W$5:$W$4998)))</f>
        <v/>
      </c>
      <c r="C42" s="57" t="str">
        <f>IF(SUMPRODUCT((TEXT('ORDEM GERAL 2022'!$B$5:$B$4998,"mmm")=DADOS!C$2)*('ORDEM GERAL 2022'!$C$5:$C$4998=DADOS!$A42)*('ORDEM GERAL 2022'!$A$5:$A$4998&gt;0)*('ORDEM GERAL 2022'!$W$5:$W$4998))=0,"",SUMPRODUCT((TEXT('ORDEM GERAL 2022'!$B$5:$B$4998,"mmm")=DADOS!C$2)*('ORDEM GERAL 2022'!$C$5:$C$4998=DADOS!$A42)*('ORDEM GERAL 2022'!$A$5:$A$4998&gt;0)*('ORDEM GERAL 2022'!$W$5:$W$4998)))</f>
        <v/>
      </c>
      <c r="D42" s="57" t="str">
        <f>IF(SUMPRODUCT((TEXT('ORDEM GERAL 2022'!$B$5:$B$4998,"mmm")=DADOS!D$2)*('ORDEM GERAL 2022'!$C$5:$C$4998=DADOS!$A42)*('ORDEM GERAL 2022'!$A$5:$A$4998&gt;0)*('ORDEM GERAL 2022'!$W$5:$W$4998))=0,"",SUMPRODUCT((TEXT('ORDEM GERAL 2022'!$B$5:$B$4998,"mmm")=DADOS!D$2)*('ORDEM GERAL 2022'!$C$5:$C$4998=DADOS!$A42)*('ORDEM GERAL 2022'!$A$5:$A$4998&gt;0)*('ORDEM GERAL 2022'!$W$5:$W$4998)))</f>
        <v/>
      </c>
      <c r="E42" s="57" t="str">
        <f>IF(SUMPRODUCT((TEXT('ORDEM GERAL 2022'!$B$5:$B$4998,"mmm")=DADOS!E$2)*('ORDEM GERAL 2022'!$C$5:$C$4998=DADOS!$A42)*('ORDEM GERAL 2022'!$A$5:$A$4998&gt;0)*('ORDEM GERAL 2022'!$W$5:$W$4998))=0,"",SUMPRODUCT((TEXT('ORDEM GERAL 2022'!$B$5:$B$4998,"mmm")=DADOS!E$2)*('ORDEM GERAL 2022'!$C$5:$C$4998=DADOS!$A42)*('ORDEM GERAL 2022'!$A$5:$A$4998&gt;0)*('ORDEM GERAL 2022'!$W$5:$W$4998)))</f>
        <v/>
      </c>
      <c r="F42" s="57" t="str">
        <f>IF(SUMPRODUCT((TEXT('ORDEM GERAL 2022'!$B$5:$B$4998,"mmm")=DADOS!F$2)*('ORDEM GERAL 2022'!$C$5:$C$4998=DADOS!$A42)*('ORDEM GERAL 2022'!$A$5:$A$4998&gt;0)*('ORDEM GERAL 2022'!$W$5:$W$4998))=0,"",SUMPRODUCT((TEXT('ORDEM GERAL 2022'!$B$5:$B$4998,"mmm")=DADOS!F$2)*('ORDEM GERAL 2022'!$C$5:$C$4998=DADOS!$A42)*('ORDEM GERAL 2022'!$A$5:$A$4998&gt;0)*('ORDEM GERAL 2022'!$W$5:$W$4998)))</f>
        <v/>
      </c>
      <c r="G42" s="57" t="str">
        <f>IF(SUMPRODUCT((TEXT('ORDEM GERAL 2022'!$B$5:$B$4998,"mmm")=DADOS!G$2)*('ORDEM GERAL 2022'!$C$5:$C$4998=DADOS!$A42)*('ORDEM GERAL 2022'!$A$5:$A$4998&gt;0)*('ORDEM GERAL 2022'!$W$5:$W$4998))=0,"",SUMPRODUCT((TEXT('ORDEM GERAL 2022'!$B$5:$B$4998,"mmm")=DADOS!G$2)*('ORDEM GERAL 2022'!$C$5:$C$4998=DADOS!$A42)*('ORDEM GERAL 2022'!$A$5:$A$4998&gt;0)*('ORDEM GERAL 2022'!$W$5:$W$4998)))</f>
        <v/>
      </c>
      <c r="H42" s="57" t="str">
        <f>IF(SUMPRODUCT((TEXT('ORDEM GERAL 2022'!$B$5:$B$4998,"mmm")=DADOS!H$2)*('ORDEM GERAL 2022'!$C$5:$C$4998=DADOS!$A42)*('ORDEM GERAL 2022'!$A$5:$A$4998&gt;0)*('ORDEM GERAL 2022'!$W$5:$W$4998))=0,"",SUMPRODUCT((TEXT('ORDEM GERAL 2022'!$B$5:$B$4998,"mmm")=DADOS!H$2)*('ORDEM GERAL 2022'!$C$5:$C$4998=DADOS!$A42)*('ORDEM GERAL 2022'!$A$5:$A$4998&gt;0)*('ORDEM GERAL 2022'!$W$5:$W$4998)))</f>
        <v/>
      </c>
      <c r="I42" s="57" t="str">
        <f>IF(SUMPRODUCT((TEXT('ORDEM GERAL 2022'!$B$5:$B$4998,"mmm")=DADOS!I$2)*('ORDEM GERAL 2022'!$C$5:$C$4998=DADOS!$A42)*('ORDEM GERAL 2022'!$A$5:$A$4998&gt;0)*('ORDEM GERAL 2022'!$W$5:$W$4998))=0,"",SUMPRODUCT((TEXT('ORDEM GERAL 2022'!$B$5:$B$4998,"mmm")=DADOS!I$2)*('ORDEM GERAL 2022'!$C$5:$C$4998=DADOS!$A42)*('ORDEM GERAL 2022'!$A$5:$A$4998&gt;0)*('ORDEM GERAL 2022'!$W$5:$W$4998)))</f>
        <v/>
      </c>
      <c r="J42" s="57" t="str">
        <f>IF(SUMPRODUCT((TEXT('ORDEM GERAL 2022'!$B$5:$B$4998,"mmm")=DADOS!J$2)*('ORDEM GERAL 2022'!$C$5:$C$4998=DADOS!$A42)*('ORDEM GERAL 2022'!$A$5:$A$4998&gt;0)*('ORDEM GERAL 2022'!$W$5:$W$4998))=0,"",SUMPRODUCT((TEXT('ORDEM GERAL 2022'!$B$5:$B$4998,"mmm")=DADOS!J$2)*('ORDEM GERAL 2022'!$C$5:$C$4998=DADOS!$A42)*('ORDEM GERAL 2022'!$A$5:$A$4998&gt;0)*('ORDEM GERAL 2022'!$W$5:$W$4998)))</f>
        <v/>
      </c>
      <c r="K42" s="57" t="str">
        <f>IF(SUMPRODUCT((TEXT('ORDEM GERAL 2022'!$B$5:$B$4998,"mmm")=DADOS!K$2)*('ORDEM GERAL 2022'!$C$5:$C$4998=DADOS!$A42)*('ORDEM GERAL 2022'!$A$5:$A$4998&gt;0)*('ORDEM GERAL 2022'!$W$5:$W$4998))=0,"",SUMPRODUCT((TEXT('ORDEM GERAL 2022'!$B$5:$B$4998,"mmm")=DADOS!K$2)*('ORDEM GERAL 2022'!$C$5:$C$4998=DADOS!$A42)*('ORDEM GERAL 2022'!$A$5:$A$4998&gt;0)*('ORDEM GERAL 2022'!$W$5:$W$4998)))</f>
        <v/>
      </c>
      <c r="L42" s="57" t="str">
        <f>IF(SUMPRODUCT((TEXT('ORDEM GERAL 2022'!$B$5:$B$4998,"mmm")=DADOS!L$2)*('ORDEM GERAL 2022'!$C$5:$C$4998=DADOS!$A42)*('ORDEM GERAL 2022'!$A$5:$A$4998&gt;0)*('ORDEM GERAL 2022'!$W$5:$W$4998))=0,"",SUMPRODUCT((TEXT('ORDEM GERAL 2022'!$B$5:$B$4998,"mmm")=DADOS!L$2)*('ORDEM GERAL 2022'!$C$5:$C$4998=DADOS!$A42)*('ORDEM GERAL 2022'!$A$5:$A$4998&gt;0)*('ORDEM GERAL 2022'!$W$5:$W$4998)))</f>
        <v/>
      </c>
      <c r="M42" s="57" t="str">
        <f>IF(SUMPRODUCT((TEXT('ORDEM GERAL 2022'!$B$5:$B$4998,"mmm")=DADOS!M$2)*('ORDEM GERAL 2022'!$C$5:$C$4998=DADOS!$A42)*('ORDEM GERAL 2022'!$A$5:$A$4998&gt;0)*('ORDEM GERAL 2022'!$W$5:$W$4998))=0,"",SUMPRODUCT((TEXT('ORDEM GERAL 2022'!$B$5:$B$4998,"mmm")=DADOS!M$2)*('ORDEM GERAL 2022'!$C$5:$C$4998=DADOS!$A42)*('ORDEM GERAL 2022'!$A$5:$A$4998&gt;0)*('ORDEM GERAL 2022'!$W$5:$W$4998)))</f>
        <v/>
      </c>
      <c r="N42" s="57" t="str">
        <f t="shared" si="0"/>
        <v/>
      </c>
      <c r="O42" s="66" t="str">
        <f>IF(COUNTIFS('ORDEM GERAL 2022'!$C:$C,DADOS!$A42,'ORDEM GERAL 2022'!$AJ:$AJ,"CONSERTO")=0,"",(COUNTIFS('ORDEM GERAL 2022'!$C:$C,DADOS!$A42,'ORDEM GERAL 2022'!$AJ:$AJ,"CONSERTO")))</f>
        <v/>
      </c>
      <c r="P42" s="66" t="str">
        <f>IF(COUNTIFS('ORDEM GERAL 2022'!$C:$C,DADOS!$A42,'ORDEM GERAL 2022'!$AJ:$AJ,"QUEBRA")=0,"",COUNTIFS('ORDEM GERAL 2022'!$C:$C,DADOS!$A42,'ORDEM GERAL 2022'!$AJ:$AJ,"QUEBRA"))</f>
        <v/>
      </c>
      <c r="Q42" s="66" t="str">
        <f>IF(COUNTIFS('ORDEM GERAL 2022'!$C:$C,DADOS!$A42,'ORDEM GERAL 2022'!$AJ:$AJ,"TROCA")=0,"",COUNTIFS('ORDEM GERAL 2022'!$C:$C,DADOS!$A42,'ORDEM GERAL 2022'!$AJ:$AJ,"TROCA"))</f>
        <v/>
      </c>
      <c r="R42" s="66" t="str">
        <f>IF(COUNTIFS('ORDEM GERAL 2022'!$C:$C,DADOS!$A42,'ORDEM GERAL 2022'!A:A,"&gt;0")=0,"",COUNTIFS('ORDEM GERAL 2022'!$C:$C,DADOS!$A42,'ORDEM GERAL 2022'!A:A,"&gt;0"))</f>
        <v/>
      </c>
      <c r="S42" s="194" t="str">
        <f t="shared" si="4"/>
        <v/>
      </c>
      <c r="T42" s="196" t="str">
        <f t="shared" si="5"/>
        <v/>
      </c>
      <c r="U42" s="67" t="str">
        <f t="shared" si="3"/>
        <v/>
      </c>
      <c r="V42" s="10"/>
      <c r="W42" s="208" t="s">
        <v>162</v>
      </c>
      <c r="X42" s="207">
        <f>SUMPRODUCT((MONTH('ORDEM GERAL 2022'!$B$5:$B$4998)='ORDEM GERAL 2022'!$AT$5)*('ORDEM GERAL 2022'!$W$5:$W$4998)*('ORDEM GERAL 2022'!$G$5:$G$4998='ORDEM GERAL 2022'!$AQ$5)*('ORDEM GERAL 2022'!$C$5:$C$4998='ORDEM GERAL 2022'!AM44))</f>
        <v>0</v>
      </c>
      <c r="Y42" s="207">
        <f>SUMPRODUCT((MONTH('ORDEM GERAL 2022'!$B$5:$B$4998)='ORDEM GERAL 2022'!$AT$6)*('ORDEM GERAL 2022'!$W$5:$W$4998)*('ORDEM GERAL 2022'!$G$5:$G$4998='ORDEM GERAL 2022'!$AQ$5)*('ORDEM GERAL 2022'!$C$5:$C$4998='ORDEM GERAL 2022'!AM44))</f>
        <v>0</v>
      </c>
      <c r="Z42" s="207">
        <f>SUMPRODUCT((MONTH('ORDEM GERAL 2022'!$B$5:$B$4998)='ORDEM GERAL 2022'!$AT$7)*('ORDEM GERAL 2022'!$W$5:$W$4998)*('ORDEM GERAL 2022'!$G$5:$G$4998='ORDEM GERAL 2022'!$AQ$5)*('ORDEM GERAL 2022'!$C$5:$C$4998='ORDEM GERAL 2022'!AM44))</f>
        <v>0</v>
      </c>
      <c r="AA42" s="207">
        <f>SUMPRODUCT((MONTH('ORDEM GERAL 2022'!$B$5:$B$4998)='ORDEM GERAL 2022'!$AT$8)*('ORDEM GERAL 2022'!$W$5:$W$4998)*('ORDEM GERAL 2022'!$G$5:$G$4998='ORDEM GERAL 2022'!$AQ$5)*('ORDEM GERAL 2022'!$C$5:$C$4998='ORDEM GERAL 2022'!AM44))</f>
        <v>0</v>
      </c>
      <c r="AB42" s="207">
        <f>SUMPRODUCT((MONTH('ORDEM GERAL 2022'!$B$5:$B$4998)='ORDEM GERAL 2022'!$AT$9)*('ORDEM GERAL 2022'!$W$5:$W$4998)*('ORDEM GERAL 2022'!$G$5:$G$4998='ORDEM GERAL 2022'!$AQ$5)*('ORDEM GERAL 2022'!$C$5:$C$4998='ORDEM GERAL 2022'!AM44))</f>
        <v>0</v>
      </c>
      <c r="AC42" s="207">
        <f>SUMPRODUCT((MONTH('ORDEM GERAL 2022'!$B$5:$B$4998)='ORDEM GERAL 2022'!$AT$10)*('ORDEM GERAL 2022'!$W$5:$W$4998)*('ORDEM GERAL 2022'!$G$5:$G$4998='ORDEM GERAL 2022'!$AQ$5)*('ORDEM GERAL 2022'!$C$5:$C$4998='ORDEM GERAL 2022'!AM44))</f>
        <v>0</v>
      </c>
      <c r="AD42" s="207">
        <f>SUMPRODUCT((MONTH('ORDEM GERAL 2022'!$B$5:$B$4998)='ORDEM GERAL 2022'!$AT$11)*('ORDEM GERAL 2022'!$W$5:$W$4998)*('ORDEM GERAL 2022'!$G$5:$G$4998='ORDEM GERAL 2022'!$AQ$5)*('ORDEM GERAL 2022'!$C$5:$C$4998='ORDEM GERAL 2022'!AM44))</f>
        <v>0</v>
      </c>
      <c r="AE42" s="204">
        <f>SUMPRODUCT((MONTH('ORDEM GERAL 2022'!$B$5:$B$4998)='ORDEM GERAL 2022'!$AT$12)*('ORDEM GERAL 2022'!$W$5:$W$4998)*('ORDEM GERAL 2022'!$G$5:$G$4998='ORDEM GERAL 2022'!$AQ$5)*('ORDEM GERAL 2022'!$C$5:$C$4998='ORDEM GERAL 2022'!AM44))</f>
        <v>0</v>
      </c>
      <c r="AF42" s="204">
        <f>SUMPRODUCT((MONTH('ORDEM GERAL 2022'!$B$5:$B$4998)='ORDEM GERAL 2022'!$AT$13)*('ORDEM GERAL 2022'!$W$5:$W$4998)*('ORDEM GERAL 2022'!$G$5:$G$4998='ORDEM GERAL 2022'!$AQ$5)*('ORDEM GERAL 2022'!$C$5:$C$4998='ORDEM GERAL 2022'!AM44))</f>
        <v>0</v>
      </c>
      <c r="AG42" s="204">
        <f>SUMPRODUCT((MONTH('ORDEM GERAL 2022'!$B$5:$B$4998)='ORDEM GERAL 2022'!$AT$14)*('ORDEM GERAL 2022'!$W$5:$W$4998)*('ORDEM GERAL 2022'!$G$5:$G$4998='ORDEM GERAL 2022'!$AQ$5)*('ORDEM GERAL 2022'!$C$5:$C$4998='ORDEM GERAL 2022'!AM44))</f>
        <v>0</v>
      </c>
      <c r="AH42" s="204">
        <f>SUMPRODUCT((MONTH('ORDEM GERAL 2022'!$B$5:$B$4998)='ORDEM GERAL 2022'!$AT$15)*('ORDEM GERAL 2022'!$W$5:$W$4998)*('ORDEM GERAL 2022'!$G$5:$G$4998='ORDEM GERAL 2022'!$AQ$5)*('ORDEM GERAL 2022'!$C$5:$C$4998='ORDEM GERAL 2022'!AM44))</f>
        <v>0</v>
      </c>
      <c r="AI42" s="204">
        <f>SUMPRODUCT((MONTH('ORDEM GERAL 2022'!$B$5:$B$4998)='ORDEM GERAL 2022'!$AT$16)*('ORDEM GERAL 2022'!$W$5:$W$4998)*('ORDEM GERAL 2022'!$G$5:$G$4998='ORDEM GERAL 2022'!$AQ$5)*('ORDEM GERAL 2022'!$C$5:$C$4998='ORDEM GERAL 2022'!AM44))</f>
        <v>0</v>
      </c>
      <c r="AJ42" s="204">
        <f>SUM(Table_17[[#This Row],[Coluna1]:[Column13]])</f>
        <v>0</v>
      </c>
      <c r="AK42" s="190"/>
      <c r="AL42" s="190"/>
      <c r="AM42" s="190"/>
      <c r="AN42" s="190"/>
      <c r="AO42" s="190"/>
      <c r="AP42" s="190"/>
      <c r="AQ42" s="193"/>
      <c r="AR42" s="208" t="s">
        <v>162</v>
      </c>
      <c r="AS42" s="207">
        <f>SUMPRODUCT((MONTH('ORDEM GERAL 2022'!$B$5:$B$4998)='ORDEM GERAL 2022'!$AT$5)*('ORDEM GERAL 2022'!$W$5:$W$4998)*('ORDEM GERAL 2022'!$G$5:$G$4998='ORDEM GERAL 2022'!$AQ$6)*('ORDEM GERAL 2022'!$C$5:$C$4998='ORDEM GERAL 2022'!AM44))</f>
        <v>0</v>
      </c>
      <c r="AT42" s="207">
        <f>SUMPRODUCT((MONTH('ORDEM GERAL 2022'!$B$5:$B$4998)='ORDEM GERAL 2022'!$AT$6)*('ORDEM GERAL 2022'!$W$5:$W$4998)*('ORDEM GERAL 2022'!$G$5:$G$4998='ORDEM GERAL 2022'!$AQ$6)*('ORDEM GERAL 2022'!$C$5:$C$4998='ORDEM GERAL 2022'!AM44))</f>
        <v>0</v>
      </c>
      <c r="AU42" s="204">
        <f>SUMPRODUCT((MONTH('ORDEM GERAL 2022'!$B$5:$B$4998)='ORDEM GERAL 2022'!$AT$7)*('ORDEM GERAL 2022'!$W$5:$W$4998)*('ORDEM GERAL 2022'!$G$5:$G$4998='ORDEM GERAL 2022'!$AQ$6)*('ORDEM GERAL 2022'!$C$5:$C$4998='ORDEM GERAL 2022'!AM44))</f>
        <v>0</v>
      </c>
      <c r="AV42" s="207">
        <f>SUMPRODUCT((MONTH('ORDEM GERAL 2022'!$B$5:$B$4998)='ORDEM GERAL 2022'!$AT$8)*('ORDEM GERAL 2022'!$W$5:$W$4998)*('ORDEM GERAL 2022'!$G$5:$G$4998='ORDEM GERAL 2022'!$AQ$6)*('ORDEM GERAL 2022'!$C$5:$C$4998='ORDEM GERAL 2022'!AM44))</f>
        <v>0</v>
      </c>
      <c r="AW42" s="204">
        <f>SUMPRODUCT((MONTH('ORDEM GERAL 2022'!$B$5:$B$4998)='ORDEM GERAL 2022'!$AT$9)*('ORDEM GERAL 2022'!$W$5:$W$4998)*('ORDEM GERAL 2022'!$G$5:$G$4998='ORDEM GERAL 2022'!$AQ$6)*('ORDEM GERAL 2022'!$C$5:$C$4998='ORDEM GERAL 2022'!AM44))</f>
        <v>0</v>
      </c>
      <c r="AX42" s="204">
        <f>SUMPRODUCT((MONTH('ORDEM GERAL 2022'!$B$5:$B$4998)='ORDEM GERAL 2022'!$AT$10)*('ORDEM GERAL 2022'!$W$5:$W$4998)*('ORDEM GERAL 2022'!$G$5:$G$4998='ORDEM GERAL 2022'!$AQ$6)*('ORDEM GERAL 2022'!$C$5:$C$4998='ORDEM GERAL 2022'!AM44))</f>
        <v>0</v>
      </c>
      <c r="AY42" s="204">
        <f>SUMPRODUCT((MONTH('ORDEM GERAL 2022'!$B$5:$B$4998)='ORDEM GERAL 2022'!$AT$11)*('ORDEM GERAL 2022'!$W$5:$W$4998)*('ORDEM GERAL 2022'!$G$5:$G$4998='ORDEM GERAL 2022'!$AQ$6)*('ORDEM GERAL 2022'!$C$5:$C$4998='ORDEM GERAL 2022'!AM44))</f>
        <v>0</v>
      </c>
      <c r="AZ42" s="204">
        <f>SUMPRODUCT((MONTH('ORDEM GERAL 2022'!$B$5:$B$4998)='ORDEM GERAL 2022'!$AT$12)*('ORDEM GERAL 2022'!$W$5:$W$4998)*('ORDEM GERAL 2022'!$G$5:$G$4998='ORDEM GERAL 2022'!$AQ$6)*('ORDEM GERAL 2022'!$C$5:$C$4998='ORDEM GERAL 2022'!AM44))</f>
        <v>0</v>
      </c>
      <c r="BA42" s="204">
        <f>SUMPRODUCT((MONTH('ORDEM GERAL 2022'!$B$5:$B$4998)='ORDEM GERAL 2022'!$AT$13)*('ORDEM GERAL 2022'!$W$5:$W$4998)*('ORDEM GERAL 2022'!$G$5:$G$4998='ORDEM GERAL 2022'!$AQ$6)*('ORDEM GERAL 2022'!$C$5:$C$4998='ORDEM GERAL 2022'!AM44))</f>
        <v>0</v>
      </c>
      <c r="BB42" s="207">
        <f>SUMPRODUCT((MONTH('ORDEM GERAL 2022'!$B$5:$B$4998)='ORDEM GERAL 2022'!$AT$14)*('ORDEM GERAL 2022'!$W$5:$W$4998)*('ORDEM GERAL 2022'!$G$5:$G$4998='ORDEM GERAL 2022'!$AQ$6)*('ORDEM GERAL 2022'!$C$5:$C$4998='ORDEM GERAL 2022'!AM44))</f>
        <v>0</v>
      </c>
      <c r="BC42" s="204">
        <f>SUMPRODUCT((MONTH('ORDEM GERAL 2022'!$B$5:$B$4998)='ORDEM GERAL 2022'!$AT$15)*('ORDEM GERAL 2022'!$W$5:$W$4998)*('ORDEM GERAL 2022'!$G$5:$G$4998='ORDEM GERAL 2022'!$AQ$6)*('ORDEM GERAL 2022'!$C$5:$C$4998='ORDEM GERAL 2022'!AM44))</f>
        <v>0</v>
      </c>
      <c r="BD42" s="204">
        <f>SUMPRODUCT((MONTH('ORDEM GERAL 2022'!$B$5:$B$4998)='ORDEM GERAL 2022'!$AT$16)*('ORDEM GERAL 2022'!$W$5:$W$4998)*('ORDEM GERAL 2022'!$G$5:$G$4998='ORDEM GERAL 2022'!$AQ$6)*('ORDEM GERAL 2022'!$C$5:$C$4998='ORDEM GERAL 2022'!AM44))</f>
        <v>0</v>
      </c>
      <c r="BE42" s="204">
        <f>SUM(Table_17[[#This Row],[Column21]:[Column32]])</f>
        <v>0</v>
      </c>
      <c r="BF42" s="190"/>
      <c r="BG42" s="190"/>
      <c r="BH42" s="190"/>
      <c r="BI42" s="190"/>
      <c r="BJ42" s="193"/>
      <c r="BK42" s="209" t="s">
        <v>163</v>
      </c>
      <c r="BL42" s="204">
        <f>SUMPRODUCT((MONTH('ORDEM GERAL 2022'!$B$5:$B$4998)='ORDEM GERAL 2022'!$AT$5)*('ORDEM GERAL 2022'!$W$5:$W$4998)*('ORDEM GERAL 2022'!$G$5:$G$4998='ORDEM GERAL 2022'!$AQ$8)*('ORDEM GERAL 2022'!$C$5:$C$4998='ORDEM GERAL 2022'!AM44))</f>
        <v>0</v>
      </c>
      <c r="BM42" s="204">
        <f>SUMPRODUCT((MONTH('ORDEM GERAL 2022'!$B$5:$B$4998)='ORDEM GERAL 2022'!$AT$6)*('ORDEM GERAL 2022'!$W$5:$W$4998)*('ORDEM GERAL 2022'!$G$5:$G$4998='ORDEM GERAL 2022'!$AQ$8)*('ORDEM GERAL 2022'!$C$5:$C$4998='ORDEM GERAL 2022'!AM44))</f>
        <v>0</v>
      </c>
      <c r="BN42" s="204">
        <f>SUMPRODUCT((MONTH('ORDEM GERAL 2022'!$B$5:$B$4998)='ORDEM GERAL 2022'!$AT$7)*('ORDEM GERAL 2022'!$W$5:$W$4998)*('ORDEM GERAL 2022'!$G$5:$G$4998='ORDEM GERAL 2022'!$AQ$8)*('ORDEM GERAL 2022'!$C$5:$C$4998='ORDEM GERAL 2022'!AM44))</f>
        <v>0</v>
      </c>
      <c r="BO42" s="204">
        <f>SUMPRODUCT((MONTH('ORDEM GERAL 2022'!$B$5:$B$4998)='ORDEM GERAL 2022'!$AT$8)*('ORDEM GERAL 2022'!$W$5:$W$4998)*('ORDEM GERAL 2022'!$G$5:$G$4998='ORDEM GERAL 2022'!$AQ$8)*('ORDEM GERAL 2022'!$C$5:$C$4998='ORDEM GERAL 2022'!AM44))</f>
        <v>0</v>
      </c>
      <c r="BP42" s="204">
        <f>SUMPRODUCT((MONTH('ORDEM GERAL 2022'!$B$5:$B$4998)='ORDEM GERAL 2022'!$AT$9)*('ORDEM GERAL 2022'!$W$5:$W$4998)*('ORDEM GERAL 2022'!$G$5:$G$4998='ORDEM GERAL 2022'!$AQ$8)*('ORDEM GERAL 2022'!$C$5:$C$4998='ORDEM GERAL 2022'!AM44))</f>
        <v>0</v>
      </c>
      <c r="BQ42" s="204">
        <f>SUMPRODUCT((MONTH('ORDEM GERAL 2022'!$B$5:$B$4998)='ORDEM GERAL 2022'!$AT$10)*('ORDEM GERAL 2022'!$W$5:$W$4998)*('ORDEM GERAL 2022'!$G$5:$G$4998='ORDEM GERAL 2022'!$AQ$8)*('ORDEM GERAL 2022'!$C$5:$C$4998='ORDEM GERAL 2022'!AM44))</f>
        <v>0</v>
      </c>
      <c r="BR42" s="204">
        <f>SUMPRODUCT((MONTH('ORDEM GERAL 2022'!$B$5:$B$4998)='ORDEM GERAL 2022'!$AT$11)*('ORDEM GERAL 2022'!$W$5:$W$4998)*('ORDEM GERAL 2022'!$G$5:$G$4998='ORDEM GERAL 2022'!$AQ$8)*('ORDEM GERAL 2022'!$C$5:$C$4998='ORDEM GERAL 2022'!AM44))</f>
        <v>0</v>
      </c>
      <c r="BS42" s="204">
        <f>SUMPRODUCT((MONTH('ORDEM GERAL 2022'!$B$5:$B$4998)='ORDEM GERAL 2022'!$AT$12)*('ORDEM GERAL 2022'!$W$5:$W$4998)*('ORDEM GERAL 2022'!$G$5:$G$4998='ORDEM GERAL 2022'!$AQ$8)*('ORDEM GERAL 2022'!$C$5:$C$4998='ORDEM GERAL 2022'!AM44))</f>
        <v>0</v>
      </c>
      <c r="BT42" s="204">
        <f>SUMPRODUCT((MONTH('ORDEM GERAL 2022'!$B$5:$B$4998)='ORDEM GERAL 2022'!$AT$13)*('ORDEM GERAL 2022'!$W$5:$W$4998)*('ORDEM GERAL 2022'!$G$5:$G$4998='ORDEM GERAL 2022'!$AQ$8)*('ORDEM GERAL 2022'!$C$5:$C$4998='ORDEM GERAL 2022'!AM44))</f>
        <v>0</v>
      </c>
      <c r="BU42" s="204">
        <f>SUMPRODUCT((MONTH('ORDEM GERAL 2022'!$B$5:$B$4998)='ORDEM GERAL 2022'!$AT$14)*('ORDEM GERAL 2022'!$W$5:$W$4998)*('ORDEM GERAL 2022'!$G$5:$G$4998='ORDEM GERAL 2022'!$AQ$8)*('ORDEM GERAL 2022'!$C$5:$C$4998='ORDEM GERAL 2022'!AM44))</f>
        <v>0</v>
      </c>
      <c r="BV42" s="204">
        <f>SUMPRODUCT((MONTH('ORDEM GERAL 2022'!$B$5:$B$4998)='ORDEM GERAL 2022'!$AT$15)*('ORDEM GERAL 2022'!$W$5:$W$4998)*('ORDEM GERAL 2022'!$G$5:$G$4998='ORDEM GERAL 2022'!$AQ$8)*('ORDEM GERAL 2022'!$C$5:$C$4998='ORDEM GERAL 2022'!AM44))</f>
        <v>0</v>
      </c>
      <c r="BW42" s="204">
        <f>SUMPRODUCT((MONTH('ORDEM GERAL 2022'!$B$5:$B$4998)='ORDEM GERAL 2022'!$AT$16)*('ORDEM GERAL 2022'!$W$5:$W$4998)*('ORDEM GERAL 2022'!$G$5:$G$4998='ORDEM GERAL 2022'!$AQ$8)*('ORDEM GERAL 2022'!$C$5:$C$4998='ORDEM GERAL 2022'!AM44))</f>
        <v>0</v>
      </c>
      <c r="BX42" s="191">
        <f>SUM(Table_17[[#This Row],[Column40]:[Column51]])</f>
        <v>0</v>
      </c>
      <c r="BY42" s="190"/>
      <c r="BZ42" s="190"/>
      <c r="CA42" s="190"/>
      <c r="CB42" s="70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</row>
    <row r="43" spans="1:94" ht="15.75" customHeight="1" thickBot="1">
      <c r="A43" s="71" t="s">
        <v>163</v>
      </c>
      <c r="B43" s="57" t="str">
        <f>IF(SUMPRODUCT((TEXT('ORDEM GERAL 2022'!$B$5:$B$4998,"mmm")=DADOS!B$2)*('ORDEM GERAL 2022'!$C$5:$C$4998=DADOS!$A43)*('ORDEM GERAL 2022'!$A$5:$A$4998&gt;0)*('ORDEM GERAL 2022'!$W$5:$W$4998))=0,"",SUMPRODUCT((TEXT('ORDEM GERAL 2022'!$B$5:$B$4998,"mmm")=DADOS!B$2)*('ORDEM GERAL 2022'!$C$5:$C$4998=DADOS!$A43)*('ORDEM GERAL 2022'!$A$5:$A$4998&gt;0)*('ORDEM GERAL 2022'!$W$5:$W$4998)))</f>
        <v/>
      </c>
      <c r="C43" s="57" t="str">
        <f>IF(SUMPRODUCT((TEXT('ORDEM GERAL 2022'!$B$5:$B$4998,"mmm")=DADOS!C$2)*('ORDEM GERAL 2022'!$C$5:$C$4998=DADOS!$A43)*('ORDEM GERAL 2022'!$A$5:$A$4998&gt;0)*('ORDEM GERAL 2022'!$W$5:$W$4998))=0,"",SUMPRODUCT((TEXT('ORDEM GERAL 2022'!$B$5:$B$4998,"mmm")=DADOS!C$2)*('ORDEM GERAL 2022'!$C$5:$C$4998=DADOS!$A43)*('ORDEM GERAL 2022'!$A$5:$A$4998&gt;0)*('ORDEM GERAL 2022'!$W$5:$W$4998)))</f>
        <v/>
      </c>
      <c r="D43" s="57" t="str">
        <f>IF(SUMPRODUCT((TEXT('ORDEM GERAL 2022'!$B$5:$B$4998,"mmm")=DADOS!D$2)*('ORDEM GERAL 2022'!$C$5:$C$4998=DADOS!$A43)*('ORDEM GERAL 2022'!$A$5:$A$4998&gt;0)*('ORDEM GERAL 2022'!$W$5:$W$4998))=0,"",SUMPRODUCT((TEXT('ORDEM GERAL 2022'!$B$5:$B$4998,"mmm")=DADOS!D$2)*('ORDEM GERAL 2022'!$C$5:$C$4998=DADOS!$A43)*('ORDEM GERAL 2022'!$A$5:$A$4998&gt;0)*('ORDEM GERAL 2022'!$W$5:$W$4998)))</f>
        <v/>
      </c>
      <c r="E43" s="57" t="str">
        <f>IF(SUMPRODUCT((TEXT('ORDEM GERAL 2022'!$B$5:$B$4998,"mmm")=DADOS!E$2)*('ORDEM GERAL 2022'!$C$5:$C$4998=DADOS!$A43)*('ORDEM GERAL 2022'!$A$5:$A$4998&gt;0)*('ORDEM GERAL 2022'!$W$5:$W$4998))=0,"",SUMPRODUCT((TEXT('ORDEM GERAL 2022'!$B$5:$B$4998,"mmm")=DADOS!E$2)*('ORDEM GERAL 2022'!$C$5:$C$4998=DADOS!$A43)*('ORDEM GERAL 2022'!$A$5:$A$4998&gt;0)*('ORDEM GERAL 2022'!$W$5:$W$4998)))</f>
        <v/>
      </c>
      <c r="F43" s="57" t="str">
        <f>IF(SUMPRODUCT((TEXT('ORDEM GERAL 2022'!$B$5:$B$4998,"mmm")=DADOS!F$2)*('ORDEM GERAL 2022'!$C$5:$C$4998=DADOS!$A43)*('ORDEM GERAL 2022'!$A$5:$A$4998&gt;0)*('ORDEM GERAL 2022'!$W$5:$W$4998))=0,"",SUMPRODUCT((TEXT('ORDEM GERAL 2022'!$B$5:$B$4998,"mmm")=DADOS!F$2)*('ORDEM GERAL 2022'!$C$5:$C$4998=DADOS!$A43)*('ORDEM GERAL 2022'!$A$5:$A$4998&gt;0)*('ORDEM GERAL 2022'!$W$5:$W$4998)))</f>
        <v/>
      </c>
      <c r="G43" s="57" t="str">
        <f>IF(SUMPRODUCT((TEXT('ORDEM GERAL 2022'!$B$5:$B$4998,"mmm")=DADOS!G$2)*('ORDEM GERAL 2022'!$C$5:$C$4998=DADOS!$A43)*('ORDEM GERAL 2022'!$A$5:$A$4998&gt;0)*('ORDEM GERAL 2022'!$W$5:$W$4998))=0,"",SUMPRODUCT((TEXT('ORDEM GERAL 2022'!$B$5:$B$4998,"mmm")=DADOS!G$2)*('ORDEM GERAL 2022'!$C$5:$C$4998=DADOS!$A43)*('ORDEM GERAL 2022'!$A$5:$A$4998&gt;0)*('ORDEM GERAL 2022'!$W$5:$W$4998)))</f>
        <v/>
      </c>
      <c r="H43" s="57" t="str">
        <f>IF(SUMPRODUCT((TEXT('ORDEM GERAL 2022'!$B$5:$B$4998,"mmm")=DADOS!H$2)*('ORDEM GERAL 2022'!$C$5:$C$4998=DADOS!$A43)*('ORDEM GERAL 2022'!$A$5:$A$4998&gt;0)*('ORDEM GERAL 2022'!$W$5:$W$4998))=0,"",SUMPRODUCT((TEXT('ORDEM GERAL 2022'!$B$5:$B$4998,"mmm")=DADOS!H$2)*('ORDEM GERAL 2022'!$C$5:$C$4998=DADOS!$A43)*('ORDEM GERAL 2022'!$A$5:$A$4998&gt;0)*('ORDEM GERAL 2022'!$W$5:$W$4998)))</f>
        <v/>
      </c>
      <c r="I43" s="57" t="str">
        <f>IF(SUMPRODUCT((TEXT('ORDEM GERAL 2022'!$B$5:$B$4998,"mmm")=DADOS!I$2)*('ORDEM GERAL 2022'!$C$5:$C$4998=DADOS!$A43)*('ORDEM GERAL 2022'!$A$5:$A$4998&gt;0)*('ORDEM GERAL 2022'!$W$5:$W$4998))=0,"",SUMPRODUCT((TEXT('ORDEM GERAL 2022'!$B$5:$B$4998,"mmm")=DADOS!I$2)*('ORDEM GERAL 2022'!$C$5:$C$4998=DADOS!$A43)*('ORDEM GERAL 2022'!$A$5:$A$4998&gt;0)*('ORDEM GERAL 2022'!$W$5:$W$4998)))</f>
        <v/>
      </c>
      <c r="J43" s="57" t="str">
        <f>IF(SUMPRODUCT((TEXT('ORDEM GERAL 2022'!$B$5:$B$4998,"mmm")=DADOS!J$2)*('ORDEM GERAL 2022'!$C$5:$C$4998=DADOS!$A43)*('ORDEM GERAL 2022'!$A$5:$A$4998&gt;0)*('ORDEM GERAL 2022'!$W$5:$W$4998))=0,"",SUMPRODUCT((TEXT('ORDEM GERAL 2022'!$B$5:$B$4998,"mmm")=DADOS!J$2)*('ORDEM GERAL 2022'!$C$5:$C$4998=DADOS!$A43)*('ORDEM GERAL 2022'!$A$5:$A$4998&gt;0)*('ORDEM GERAL 2022'!$W$5:$W$4998)))</f>
        <v/>
      </c>
      <c r="K43" s="57" t="str">
        <f>IF(SUMPRODUCT((TEXT('ORDEM GERAL 2022'!$B$5:$B$4998,"mmm")=DADOS!K$2)*('ORDEM GERAL 2022'!$C$5:$C$4998=DADOS!$A43)*('ORDEM GERAL 2022'!$A$5:$A$4998&gt;0)*('ORDEM GERAL 2022'!$W$5:$W$4998))=0,"",SUMPRODUCT((TEXT('ORDEM GERAL 2022'!$B$5:$B$4998,"mmm")=DADOS!K$2)*('ORDEM GERAL 2022'!$C$5:$C$4998=DADOS!$A43)*('ORDEM GERAL 2022'!$A$5:$A$4998&gt;0)*('ORDEM GERAL 2022'!$W$5:$W$4998)))</f>
        <v/>
      </c>
      <c r="L43" s="57" t="str">
        <f>IF(SUMPRODUCT((TEXT('ORDEM GERAL 2022'!$B$5:$B$4998,"mmm")=DADOS!L$2)*('ORDEM GERAL 2022'!$C$5:$C$4998=DADOS!$A43)*('ORDEM GERAL 2022'!$A$5:$A$4998&gt;0)*('ORDEM GERAL 2022'!$W$5:$W$4998))=0,"",SUMPRODUCT((TEXT('ORDEM GERAL 2022'!$B$5:$B$4998,"mmm")=DADOS!L$2)*('ORDEM GERAL 2022'!$C$5:$C$4998=DADOS!$A43)*('ORDEM GERAL 2022'!$A$5:$A$4998&gt;0)*('ORDEM GERAL 2022'!$W$5:$W$4998)))</f>
        <v/>
      </c>
      <c r="M43" s="57" t="str">
        <f>IF(SUMPRODUCT((TEXT('ORDEM GERAL 2022'!$B$5:$B$4998,"mmm")=DADOS!M$2)*('ORDEM GERAL 2022'!$C$5:$C$4998=DADOS!$A43)*('ORDEM GERAL 2022'!$A$5:$A$4998&gt;0)*('ORDEM GERAL 2022'!$W$5:$W$4998))=0,"",SUMPRODUCT((TEXT('ORDEM GERAL 2022'!$B$5:$B$4998,"mmm")=DADOS!M$2)*('ORDEM GERAL 2022'!$C$5:$C$4998=DADOS!$A43)*('ORDEM GERAL 2022'!$A$5:$A$4998&gt;0)*('ORDEM GERAL 2022'!$W$5:$W$4998)))</f>
        <v/>
      </c>
      <c r="N43" s="57" t="str">
        <f t="shared" si="0"/>
        <v/>
      </c>
      <c r="O43" s="66" t="str">
        <f>IF(COUNTIFS('ORDEM GERAL 2022'!$C:$C,DADOS!$A43,'ORDEM GERAL 2022'!$AJ:$AJ,"CONSERTO")=0,"",(COUNTIFS('ORDEM GERAL 2022'!$C:$C,DADOS!$A43,'ORDEM GERAL 2022'!$AJ:$AJ,"CONSERTO")))</f>
        <v/>
      </c>
      <c r="P43" s="66" t="str">
        <f>IF(COUNTIFS('ORDEM GERAL 2022'!$C:$C,DADOS!$A43,'ORDEM GERAL 2022'!$AJ:$AJ,"QUEBRA")=0,"",COUNTIFS('ORDEM GERAL 2022'!$C:$C,DADOS!$A43,'ORDEM GERAL 2022'!$AJ:$AJ,"QUEBRA"))</f>
        <v/>
      </c>
      <c r="Q43" s="66" t="str">
        <f>IF(COUNTIFS('ORDEM GERAL 2022'!$C:$C,DADOS!$A43,'ORDEM GERAL 2022'!$AJ:$AJ,"TROCA")=0,"",COUNTIFS('ORDEM GERAL 2022'!$C:$C,DADOS!$A43,'ORDEM GERAL 2022'!$AJ:$AJ,"TROCA"))</f>
        <v/>
      </c>
      <c r="R43" s="66" t="str">
        <f>IF(COUNTIFS('ORDEM GERAL 2022'!$C:$C,DADOS!$A43,'ORDEM GERAL 2022'!A:A,"&gt;0")=0,"",COUNTIFS('ORDEM GERAL 2022'!$C:$C,DADOS!$A43,'ORDEM GERAL 2022'!A:A,"&gt;0"))</f>
        <v/>
      </c>
      <c r="S43" s="194" t="str">
        <f t="shared" si="4"/>
        <v/>
      </c>
      <c r="T43" s="196" t="str">
        <f t="shared" si="5"/>
        <v/>
      </c>
      <c r="U43" s="67" t="str">
        <f t="shared" si="3"/>
        <v/>
      </c>
      <c r="V43" s="10"/>
      <c r="W43" s="209" t="s">
        <v>163</v>
      </c>
      <c r="X43" s="207">
        <f>SUMPRODUCT((MONTH('ORDEM GERAL 2022'!$B$5:$B$4998)='ORDEM GERAL 2022'!$AT$5)*('ORDEM GERAL 2022'!$W$5:$W$4998)*('ORDEM GERAL 2022'!$G$5:$G$4998='ORDEM GERAL 2022'!$AQ$5)*('ORDEM GERAL 2022'!$C$5:$C$4998='ORDEM GERAL 2022'!AM45))</f>
        <v>0</v>
      </c>
      <c r="Y43" s="207">
        <f>SUMPRODUCT((MONTH('ORDEM GERAL 2022'!$B$5:$B$4998)='ORDEM GERAL 2022'!$AT$6)*('ORDEM GERAL 2022'!$W$5:$W$4998)*('ORDEM GERAL 2022'!$G$5:$G$4998='ORDEM GERAL 2022'!$AQ$5)*('ORDEM GERAL 2022'!$C$5:$C$4998='ORDEM GERAL 2022'!AM45))</f>
        <v>0</v>
      </c>
      <c r="Z43" s="207">
        <f>SUMPRODUCT((MONTH('ORDEM GERAL 2022'!$B$5:$B$4998)='ORDEM GERAL 2022'!$AT$7)*('ORDEM GERAL 2022'!$W$5:$W$4998)*('ORDEM GERAL 2022'!$G$5:$G$4998='ORDEM GERAL 2022'!$AQ$5)*('ORDEM GERAL 2022'!$C$5:$C$4998='ORDEM GERAL 2022'!AM45))</f>
        <v>0</v>
      </c>
      <c r="AA43" s="207">
        <f>SUMPRODUCT((MONTH('ORDEM GERAL 2022'!$B$5:$B$4998)='ORDEM GERAL 2022'!$AT$8)*('ORDEM GERAL 2022'!$W$5:$W$4998)*('ORDEM GERAL 2022'!$G$5:$G$4998='ORDEM GERAL 2022'!$AQ$5)*('ORDEM GERAL 2022'!$C$5:$C$4998='ORDEM GERAL 2022'!AM45))</f>
        <v>0</v>
      </c>
      <c r="AB43" s="207">
        <f>SUMPRODUCT((MONTH('ORDEM GERAL 2022'!$B$5:$B$4998)='ORDEM GERAL 2022'!$AT$9)*('ORDEM GERAL 2022'!$W$5:$W$4998)*('ORDEM GERAL 2022'!$G$5:$G$4998='ORDEM GERAL 2022'!$AQ$5)*('ORDEM GERAL 2022'!$C$5:$C$4998='ORDEM GERAL 2022'!AM45))</f>
        <v>0</v>
      </c>
      <c r="AC43" s="207">
        <f>SUMPRODUCT((MONTH('ORDEM GERAL 2022'!$B$5:$B$4998)='ORDEM GERAL 2022'!$AT$10)*('ORDEM GERAL 2022'!$W$5:$W$4998)*('ORDEM GERAL 2022'!$G$5:$G$4998='ORDEM GERAL 2022'!$AQ$5)*('ORDEM GERAL 2022'!$C$5:$C$4998='ORDEM GERAL 2022'!AM45))</f>
        <v>0</v>
      </c>
      <c r="AD43" s="207">
        <f>SUMPRODUCT((MONTH('ORDEM GERAL 2022'!$B$5:$B$4998)='ORDEM GERAL 2022'!$AT$11)*('ORDEM GERAL 2022'!$W$5:$W$4998)*('ORDEM GERAL 2022'!$G$5:$G$4998='ORDEM GERAL 2022'!$AQ$5)*('ORDEM GERAL 2022'!$C$5:$C$4998='ORDEM GERAL 2022'!AM45))</f>
        <v>0</v>
      </c>
      <c r="AE43" s="204">
        <f>SUMPRODUCT((MONTH('ORDEM GERAL 2022'!$B$5:$B$4998)='ORDEM GERAL 2022'!$AT$12)*('ORDEM GERAL 2022'!$W$5:$W$4998)*('ORDEM GERAL 2022'!$G$5:$G$4998='ORDEM GERAL 2022'!$AQ$5)*('ORDEM GERAL 2022'!$C$5:$C$4998='ORDEM GERAL 2022'!AM45))</f>
        <v>0</v>
      </c>
      <c r="AF43" s="204">
        <f>SUMPRODUCT((MONTH('ORDEM GERAL 2022'!$B$5:$B$4998)='ORDEM GERAL 2022'!$AT$13)*('ORDEM GERAL 2022'!$W$5:$W$4998)*('ORDEM GERAL 2022'!$G$5:$G$4998='ORDEM GERAL 2022'!$AQ$5)*('ORDEM GERAL 2022'!$C$5:$C$4998='ORDEM GERAL 2022'!AM45))</f>
        <v>0</v>
      </c>
      <c r="AG43" s="204">
        <f>SUMPRODUCT((MONTH('ORDEM GERAL 2022'!$B$5:$B$4998)='ORDEM GERAL 2022'!$AT$14)*('ORDEM GERAL 2022'!$W$5:$W$4998)*('ORDEM GERAL 2022'!$G$5:$G$4998='ORDEM GERAL 2022'!$AQ$5)*('ORDEM GERAL 2022'!$C$5:$C$4998='ORDEM GERAL 2022'!AM45))</f>
        <v>0</v>
      </c>
      <c r="AH43" s="204">
        <f>SUMPRODUCT((MONTH('ORDEM GERAL 2022'!$B$5:$B$4998)='ORDEM GERAL 2022'!$AT$15)*('ORDEM GERAL 2022'!$W$5:$W$4998)*('ORDEM GERAL 2022'!$G$5:$G$4998='ORDEM GERAL 2022'!$AQ$5)*('ORDEM GERAL 2022'!$C$5:$C$4998='ORDEM GERAL 2022'!AM45))</f>
        <v>0</v>
      </c>
      <c r="AI43" s="204">
        <f>SUMPRODUCT((MONTH('ORDEM GERAL 2022'!$B$5:$B$4998)='ORDEM GERAL 2022'!$AT$16)*('ORDEM GERAL 2022'!$W$5:$W$4998)*('ORDEM GERAL 2022'!$G$5:$G$4998='ORDEM GERAL 2022'!$AQ$5)*('ORDEM GERAL 2022'!$C$5:$C$4998='ORDEM GERAL 2022'!AM45))</f>
        <v>0</v>
      </c>
      <c r="AJ43" s="204">
        <f>SUM(Table_17[[#This Row],[Coluna1]:[Column13]])</f>
        <v>0</v>
      </c>
      <c r="AK43" s="190"/>
      <c r="AL43" s="190"/>
      <c r="AM43" s="190"/>
      <c r="AN43" s="190"/>
      <c r="AO43" s="190"/>
      <c r="AP43" s="190"/>
      <c r="AQ43" s="193"/>
      <c r="AR43" s="209" t="s">
        <v>163</v>
      </c>
      <c r="AS43" s="207">
        <f>SUMPRODUCT((MONTH('ORDEM GERAL 2022'!$B$5:$B$4998)='ORDEM GERAL 2022'!$AT$5)*('ORDEM GERAL 2022'!$W$5:$W$4998)*('ORDEM GERAL 2022'!$G$5:$G$4998='ORDEM GERAL 2022'!$AQ$6)*('ORDEM GERAL 2022'!$C$5:$C$4998='ORDEM GERAL 2022'!AM45))</f>
        <v>0</v>
      </c>
      <c r="AT43" s="207">
        <f>SUMPRODUCT((MONTH('ORDEM GERAL 2022'!$B$5:$B$4998)='ORDEM GERAL 2022'!$AT$6)*('ORDEM GERAL 2022'!$W$5:$W$4998)*('ORDEM GERAL 2022'!$G$5:$G$4998='ORDEM GERAL 2022'!$AQ$6)*('ORDEM GERAL 2022'!$C$5:$C$4998='ORDEM GERAL 2022'!AM45))</f>
        <v>0</v>
      </c>
      <c r="AU43" s="204">
        <f>SUMPRODUCT((MONTH('ORDEM GERAL 2022'!$B$5:$B$4998)='ORDEM GERAL 2022'!$AT$7)*('ORDEM GERAL 2022'!$W$5:$W$4998)*('ORDEM GERAL 2022'!$G$5:$G$4998='ORDEM GERAL 2022'!$AQ$6)*('ORDEM GERAL 2022'!$C$5:$C$4998='ORDEM GERAL 2022'!AM45))</f>
        <v>0</v>
      </c>
      <c r="AV43" s="207">
        <f>SUMPRODUCT((MONTH('ORDEM GERAL 2022'!$B$5:$B$4998)='ORDEM GERAL 2022'!$AT$8)*('ORDEM GERAL 2022'!$W$5:$W$4998)*('ORDEM GERAL 2022'!$G$5:$G$4998='ORDEM GERAL 2022'!$AQ$6)*('ORDEM GERAL 2022'!$C$5:$C$4998='ORDEM GERAL 2022'!AM45))</f>
        <v>0</v>
      </c>
      <c r="AW43" s="204">
        <f>SUMPRODUCT((MONTH('ORDEM GERAL 2022'!$B$5:$B$4998)='ORDEM GERAL 2022'!$AT$9)*('ORDEM GERAL 2022'!$W$5:$W$4998)*('ORDEM GERAL 2022'!$G$5:$G$4998='ORDEM GERAL 2022'!$AQ$6)*('ORDEM GERAL 2022'!$C$5:$C$4998='ORDEM GERAL 2022'!AM45))</f>
        <v>0</v>
      </c>
      <c r="AX43" s="204">
        <f>SUMPRODUCT((MONTH('ORDEM GERAL 2022'!$B$5:$B$4998)='ORDEM GERAL 2022'!$AT$10)*('ORDEM GERAL 2022'!$W$5:$W$4998)*('ORDEM GERAL 2022'!$G$5:$G$4998='ORDEM GERAL 2022'!$AQ$6)*('ORDEM GERAL 2022'!$C$5:$C$4998='ORDEM GERAL 2022'!AM45))</f>
        <v>0</v>
      </c>
      <c r="AY43" s="204">
        <f>SUMPRODUCT((MONTH('ORDEM GERAL 2022'!$B$5:$B$4998)='ORDEM GERAL 2022'!$AT$11)*('ORDEM GERAL 2022'!$W$5:$W$4998)*('ORDEM GERAL 2022'!$G$5:$G$4998='ORDEM GERAL 2022'!$AQ$6)*('ORDEM GERAL 2022'!$C$5:$C$4998='ORDEM GERAL 2022'!AM45))</f>
        <v>0</v>
      </c>
      <c r="AZ43" s="204">
        <f>SUMPRODUCT((MONTH('ORDEM GERAL 2022'!$B$5:$B$4998)='ORDEM GERAL 2022'!$AT$12)*('ORDEM GERAL 2022'!$W$5:$W$4998)*('ORDEM GERAL 2022'!$G$5:$G$4998='ORDEM GERAL 2022'!$AQ$6)*('ORDEM GERAL 2022'!$C$5:$C$4998='ORDEM GERAL 2022'!AM45))</f>
        <v>0</v>
      </c>
      <c r="BA43" s="204">
        <f>SUMPRODUCT((MONTH('ORDEM GERAL 2022'!$B$5:$B$4998)='ORDEM GERAL 2022'!$AT$13)*('ORDEM GERAL 2022'!$W$5:$W$4998)*('ORDEM GERAL 2022'!$G$5:$G$4998='ORDEM GERAL 2022'!$AQ$6)*('ORDEM GERAL 2022'!$C$5:$C$4998='ORDEM GERAL 2022'!AM45))</f>
        <v>0</v>
      </c>
      <c r="BB43" s="207">
        <f>SUMPRODUCT((MONTH('ORDEM GERAL 2022'!$B$5:$B$4998)='ORDEM GERAL 2022'!$AT$14)*('ORDEM GERAL 2022'!$W$5:$W$4998)*('ORDEM GERAL 2022'!$G$5:$G$4998='ORDEM GERAL 2022'!$AQ$6)*('ORDEM GERAL 2022'!$C$5:$C$4998='ORDEM GERAL 2022'!AM45))</f>
        <v>0</v>
      </c>
      <c r="BC43" s="204">
        <f>SUMPRODUCT((MONTH('ORDEM GERAL 2022'!$B$5:$B$4998)='ORDEM GERAL 2022'!$AT$15)*('ORDEM GERAL 2022'!$W$5:$W$4998)*('ORDEM GERAL 2022'!$G$5:$G$4998='ORDEM GERAL 2022'!$AQ$6)*('ORDEM GERAL 2022'!$C$5:$C$4998='ORDEM GERAL 2022'!AM45))</f>
        <v>0</v>
      </c>
      <c r="BD43" s="204">
        <f>SUMPRODUCT((MONTH('ORDEM GERAL 2022'!$B$5:$B$4998)='ORDEM GERAL 2022'!$AT$16)*('ORDEM GERAL 2022'!$W$5:$W$4998)*('ORDEM GERAL 2022'!$G$5:$G$4998='ORDEM GERAL 2022'!$AQ$6)*('ORDEM GERAL 2022'!$C$5:$C$4998='ORDEM GERAL 2022'!AM45))</f>
        <v>0</v>
      </c>
      <c r="BE43" s="204">
        <f>SUM(Table_17[[#This Row],[Column21]:[Column32]])</f>
        <v>0</v>
      </c>
      <c r="BF43" s="190"/>
      <c r="BG43" s="190"/>
      <c r="BH43" s="190"/>
      <c r="BI43" s="190"/>
      <c r="BJ43" s="193"/>
      <c r="BK43" s="208" t="s">
        <v>164</v>
      </c>
      <c r="BL43" s="204">
        <f>SUMPRODUCT((MONTH('ORDEM GERAL 2022'!$B$5:$B$4998)='ORDEM GERAL 2022'!$AT$5)*('ORDEM GERAL 2022'!$W$5:$W$4998)*('ORDEM GERAL 2022'!$G$5:$G$4998='ORDEM GERAL 2022'!$AQ$8)*('ORDEM GERAL 2022'!$C$5:$C$4998='ORDEM GERAL 2022'!AM45))</f>
        <v>0</v>
      </c>
      <c r="BM43" s="204">
        <f>SUMPRODUCT((MONTH('ORDEM GERAL 2022'!$B$5:$B$4998)='ORDEM GERAL 2022'!$AT$6)*('ORDEM GERAL 2022'!$W$5:$W$4998)*('ORDEM GERAL 2022'!$G$5:$G$4998='ORDEM GERAL 2022'!$AQ$8)*('ORDEM GERAL 2022'!$C$5:$C$4998='ORDEM GERAL 2022'!AM45))</f>
        <v>0</v>
      </c>
      <c r="BN43" s="204">
        <f>SUMPRODUCT((MONTH('ORDEM GERAL 2022'!$B$5:$B$4998)='ORDEM GERAL 2022'!$AT$7)*('ORDEM GERAL 2022'!$W$5:$W$4998)*('ORDEM GERAL 2022'!$G$5:$G$4998='ORDEM GERAL 2022'!$AQ$8)*('ORDEM GERAL 2022'!$C$5:$C$4998='ORDEM GERAL 2022'!AM45))</f>
        <v>0</v>
      </c>
      <c r="BO43" s="204">
        <f>SUMPRODUCT((MONTH('ORDEM GERAL 2022'!$B$5:$B$4998)='ORDEM GERAL 2022'!$AT$8)*('ORDEM GERAL 2022'!$W$5:$W$4998)*('ORDEM GERAL 2022'!$G$5:$G$4998='ORDEM GERAL 2022'!$AQ$8)*('ORDEM GERAL 2022'!$C$5:$C$4998='ORDEM GERAL 2022'!AM45))</f>
        <v>0</v>
      </c>
      <c r="BP43" s="204">
        <f>SUMPRODUCT((MONTH('ORDEM GERAL 2022'!$B$5:$B$4998)='ORDEM GERAL 2022'!$AT$9)*('ORDEM GERAL 2022'!$W$5:$W$4998)*('ORDEM GERAL 2022'!$G$5:$G$4998='ORDEM GERAL 2022'!$AQ$8)*('ORDEM GERAL 2022'!$C$5:$C$4998='ORDEM GERAL 2022'!AM45))</f>
        <v>0</v>
      </c>
      <c r="BQ43" s="204">
        <f>SUMPRODUCT((MONTH('ORDEM GERAL 2022'!$B$5:$B$4998)='ORDEM GERAL 2022'!$AT$10)*('ORDEM GERAL 2022'!$W$5:$W$4998)*('ORDEM GERAL 2022'!$G$5:$G$4998='ORDEM GERAL 2022'!$AQ$8)*('ORDEM GERAL 2022'!$C$5:$C$4998='ORDEM GERAL 2022'!AM45))</f>
        <v>0</v>
      </c>
      <c r="BR43" s="204">
        <f>SUMPRODUCT((MONTH('ORDEM GERAL 2022'!$B$5:$B$4998)='ORDEM GERAL 2022'!$AT$11)*('ORDEM GERAL 2022'!$W$5:$W$4998)*('ORDEM GERAL 2022'!$G$5:$G$4998='ORDEM GERAL 2022'!$AQ$8)*('ORDEM GERAL 2022'!$C$5:$C$4998='ORDEM GERAL 2022'!AM45))</f>
        <v>0</v>
      </c>
      <c r="BS43" s="204">
        <f>SUMPRODUCT((MONTH('ORDEM GERAL 2022'!$B$5:$B$4998)='ORDEM GERAL 2022'!$AT$12)*('ORDEM GERAL 2022'!$W$5:$W$4998)*('ORDEM GERAL 2022'!$G$5:$G$4998='ORDEM GERAL 2022'!$AQ$8)*('ORDEM GERAL 2022'!$C$5:$C$4998='ORDEM GERAL 2022'!AM45))</f>
        <v>0</v>
      </c>
      <c r="BT43" s="204">
        <f>SUMPRODUCT((MONTH('ORDEM GERAL 2022'!$B$5:$B$4998)='ORDEM GERAL 2022'!$AT$13)*('ORDEM GERAL 2022'!$W$5:$W$4998)*('ORDEM GERAL 2022'!$G$5:$G$4998='ORDEM GERAL 2022'!$AQ$8)*('ORDEM GERAL 2022'!$C$5:$C$4998='ORDEM GERAL 2022'!AM45))</f>
        <v>0</v>
      </c>
      <c r="BU43" s="204">
        <f>SUMPRODUCT((MONTH('ORDEM GERAL 2022'!$B$5:$B$4998)='ORDEM GERAL 2022'!$AT$14)*('ORDEM GERAL 2022'!$W$5:$W$4998)*('ORDEM GERAL 2022'!$G$5:$G$4998='ORDEM GERAL 2022'!$AQ$8)*('ORDEM GERAL 2022'!$C$5:$C$4998='ORDEM GERAL 2022'!AM45))</f>
        <v>0</v>
      </c>
      <c r="BV43" s="204">
        <f>SUMPRODUCT((MONTH('ORDEM GERAL 2022'!$B$5:$B$4998)='ORDEM GERAL 2022'!$AT$15)*('ORDEM GERAL 2022'!$W$5:$W$4998)*('ORDEM GERAL 2022'!$G$5:$G$4998='ORDEM GERAL 2022'!$AQ$8)*('ORDEM GERAL 2022'!$C$5:$C$4998='ORDEM GERAL 2022'!AM45))</f>
        <v>0</v>
      </c>
      <c r="BW43" s="204">
        <f>SUMPRODUCT((MONTH('ORDEM GERAL 2022'!$B$5:$B$4998)='ORDEM GERAL 2022'!$AT$16)*('ORDEM GERAL 2022'!$W$5:$W$4998)*('ORDEM GERAL 2022'!$G$5:$G$4998='ORDEM GERAL 2022'!$AQ$8)*('ORDEM GERAL 2022'!$C$5:$C$4998='ORDEM GERAL 2022'!AM45))</f>
        <v>0</v>
      </c>
      <c r="BX43" s="191">
        <f>SUM(Table_17[[#This Row],[Column40]:[Column51]])</f>
        <v>0</v>
      </c>
      <c r="BY43" s="190"/>
      <c r="BZ43" s="190"/>
      <c r="CA43" s="190"/>
      <c r="CB43" s="70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</row>
    <row r="44" spans="1:94" ht="15.75" customHeight="1" thickBot="1">
      <c r="A44" s="56" t="s">
        <v>164</v>
      </c>
      <c r="B44" s="57" t="str">
        <f>IF(SUMPRODUCT((TEXT('ORDEM GERAL 2022'!$B$5:$B$4998,"mmm")=DADOS!B$2)*('ORDEM GERAL 2022'!$C$5:$C$4998=DADOS!$A44)*('ORDEM GERAL 2022'!$A$5:$A$4998&gt;0)*('ORDEM GERAL 2022'!$W$5:$W$4998))=0,"",SUMPRODUCT((TEXT('ORDEM GERAL 2022'!$B$5:$B$4998,"mmm")=DADOS!B$2)*('ORDEM GERAL 2022'!$C$5:$C$4998=DADOS!$A44)*('ORDEM GERAL 2022'!$A$5:$A$4998&gt;0)*('ORDEM GERAL 2022'!$W$5:$W$4998)))</f>
        <v/>
      </c>
      <c r="C44" s="57" t="str">
        <f>IF(SUMPRODUCT((TEXT('ORDEM GERAL 2022'!$B$5:$B$4998,"mmm")=DADOS!C$2)*('ORDEM GERAL 2022'!$C$5:$C$4998=DADOS!$A44)*('ORDEM GERAL 2022'!$A$5:$A$4998&gt;0)*('ORDEM GERAL 2022'!$W$5:$W$4998))=0,"",SUMPRODUCT((TEXT('ORDEM GERAL 2022'!$B$5:$B$4998,"mmm")=DADOS!C$2)*('ORDEM GERAL 2022'!$C$5:$C$4998=DADOS!$A44)*('ORDEM GERAL 2022'!$A$5:$A$4998&gt;0)*('ORDEM GERAL 2022'!$W$5:$W$4998)))</f>
        <v/>
      </c>
      <c r="D44" s="57" t="str">
        <f>IF(SUMPRODUCT((TEXT('ORDEM GERAL 2022'!$B$5:$B$4998,"mmm")=DADOS!D$2)*('ORDEM GERAL 2022'!$C$5:$C$4998=DADOS!$A44)*('ORDEM GERAL 2022'!$A$5:$A$4998&gt;0)*('ORDEM GERAL 2022'!$W$5:$W$4998))=0,"",SUMPRODUCT((TEXT('ORDEM GERAL 2022'!$B$5:$B$4998,"mmm")=DADOS!D$2)*('ORDEM GERAL 2022'!$C$5:$C$4998=DADOS!$A44)*('ORDEM GERAL 2022'!$A$5:$A$4998&gt;0)*('ORDEM GERAL 2022'!$W$5:$W$4998)))</f>
        <v/>
      </c>
      <c r="E44" s="57" t="str">
        <f>IF(SUMPRODUCT((TEXT('ORDEM GERAL 2022'!$B$5:$B$4998,"mmm")=DADOS!E$2)*('ORDEM GERAL 2022'!$C$5:$C$4998=DADOS!$A44)*('ORDEM GERAL 2022'!$A$5:$A$4998&gt;0)*('ORDEM GERAL 2022'!$W$5:$W$4998))=0,"",SUMPRODUCT((TEXT('ORDEM GERAL 2022'!$B$5:$B$4998,"mmm")=DADOS!E$2)*('ORDEM GERAL 2022'!$C$5:$C$4998=DADOS!$A44)*('ORDEM GERAL 2022'!$A$5:$A$4998&gt;0)*('ORDEM GERAL 2022'!$W$5:$W$4998)))</f>
        <v/>
      </c>
      <c r="F44" s="57" t="str">
        <f>IF(SUMPRODUCT((TEXT('ORDEM GERAL 2022'!$B$5:$B$4998,"mmm")=DADOS!F$2)*('ORDEM GERAL 2022'!$C$5:$C$4998=DADOS!$A44)*('ORDEM GERAL 2022'!$A$5:$A$4998&gt;0)*('ORDEM GERAL 2022'!$W$5:$W$4998))=0,"",SUMPRODUCT((TEXT('ORDEM GERAL 2022'!$B$5:$B$4998,"mmm")=DADOS!F$2)*('ORDEM GERAL 2022'!$C$5:$C$4998=DADOS!$A44)*('ORDEM GERAL 2022'!$A$5:$A$4998&gt;0)*('ORDEM GERAL 2022'!$W$5:$W$4998)))</f>
        <v/>
      </c>
      <c r="G44" s="57" t="str">
        <f>IF(SUMPRODUCT((TEXT('ORDEM GERAL 2022'!$B$5:$B$4998,"mmm")=DADOS!G$2)*('ORDEM GERAL 2022'!$C$5:$C$4998=DADOS!$A44)*('ORDEM GERAL 2022'!$A$5:$A$4998&gt;0)*('ORDEM GERAL 2022'!$W$5:$W$4998))=0,"",SUMPRODUCT((TEXT('ORDEM GERAL 2022'!$B$5:$B$4998,"mmm")=DADOS!G$2)*('ORDEM GERAL 2022'!$C$5:$C$4998=DADOS!$A44)*('ORDEM GERAL 2022'!$A$5:$A$4998&gt;0)*('ORDEM GERAL 2022'!$W$5:$W$4998)))</f>
        <v/>
      </c>
      <c r="H44" s="57" t="str">
        <f>IF(SUMPRODUCT((TEXT('ORDEM GERAL 2022'!$B$5:$B$4998,"mmm")=DADOS!H$2)*('ORDEM GERAL 2022'!$C$5:$C$4998=DADOS!$A44)*('ORDEM GERAL 2022'!$A$5:$A$4998&gt;0)*('ORDEM GERAL 2022'!$W$5:$W$4998))=0,"",SUMPRODUCT((TEXT('ORDEM GERAL 2022'!$B$5:$B$4998,"mmm")=DADOS!H$2)*('ORDEM GERAL 2022'!$C$5:$C$4998=DADOS!$A44)*('ORDEM GERAL 2022'!$A$5:$A$4998&gt;0)*('ORDEM GERAL 2022'!$W$5:$W$4998)))</f>
        <v/>
      </c>
      <c r="I44" s="57" t="str">
        <f>IF(SUMPRODUCT((TEXT('ORDEM GERAL 2022'!$B$5:$B$4998,"mmm")=DADOS!I$2)*('ORDEM GERAL 2022'!$C$5:$C$4998=DADOS!$A44)*('ORDEM GERAL 2022'!$A$5:$A$4998&gt;0)*('ORDEM GERAL 2022'!$W$5:$W$4998))=0,"",SUMPRODUCT((TEXT('ORDEM GERAL 2022'!$B$5:$B$4998,"mmm")=DADOS!I$2)*('ORDEM GERAL 2022'!$C$5:$C$4998=DADOS!$A44)*('ORDEM GERAL 2022'!$A$5:$A$4998&gt;0)*('ORDEM GERAL 2022'!$W$5:$W$4998)))</f>
        <v/>
      </c>
      <c r="J44" s="57" t="str">
        <f>IF(SUMPRODUCT((TEXT('ORDEM GERAL 2022'!$B$5:$B$4998,"mmm")=DADOS!J$2)*('ORDEM GERAL 2022'!$C$5:$C$4998=DADOS!$A44)*('ORDEM GERAL 2022'!$A$5:$A$4998&gt;0)*('ORDEM GERAL 2022'!$W$5:$W$4998))=0,"",SUMPRODUCT((TEXT('ORDEM GERAL 2022'!$B$5:$B$4998,"mmm")=DADOS!J$2)*('ORDEM GERAL 2022'!$C$5:$C$4998=DADOS!$A44)*('ORDEM GERAL 2022'!$A$5:$A$4998&gt;0)*('ORDEM GERAL 2022'!$W$5:$W$4998)))</f>
        <v/>
      </c>
      <c r="K44" s="57" t="str">
        <f>IF(SUMPRODUCT((TEXT('ORDEM GERAL 2022'!$B$5:$B$4998,"mmm")=DADOS!K$2)*('ORDEM GERAL 2022'!$C$5:$C$4998=DADOS!$A44)*('ORDEM GERAL 2022'!$A$5:$A$4998&gt;0)*('ORDEM GERAL 2022'!$W$5:$W$4998))=0,"",SUMPRODUCT((TEXT('ORDEM GERAL 2022'!$B$5:$B$4998,"mmm")=DADOS!K$2)*('ORDEM GERAL 2022'!$C$5:$C$4998=DADOS!$A44)*('ORDEM GERAL 2022'!$A$5:$A$4998&gt;0)*('ORDEM GERAL 2022'!$W$5:$W$4998)))</f>
        <v/>
      </c>
      <c r="L44" s="57" t="str">
        <f>IF(SUMPRODUCT((TEXT('ORDEM GERAL 2022'!$B$5:$B$4998,"mmm")=DADOS!L$2)*('ORDEM GERAL 2022'!$C$5:$C$4998=DADOS!$A44)*('ORDEM GERAL 2022'!$A$5:$A$4998&gt;0)*('ORDEM GERAL 2022'!$W$5:$W$4998))=0,"",SUMPRODUCT((TEXT('ORDEM GERAL 2022'!$B$5:$B$4998,"mmm")=DADOS!L$2)*('ORDEM GERAL 2022'!$C$5:$C$4998=DADOS!$A44)*('ORDEM GERAL 2022'!$A$5:$A$4998&gt;0)*('ORDEM GERAL 2022'!$W$5:$W$4998)))</f>
        <v/>
      </c>
      <c r="M44" s="57" t="str">
        <f>IF(SUMPRODUCT((TEXT('ORDEM GERAL 2022'!$B$5:$B$4998,"mmm")=DADOS!M$2)*('ORDEM GERAL 2022'!$C$5:$C$4998=DADOS!$A44)*('ORDEM GERAL 2022'!$A$5:$A$4998&gt;0)*('ORDEM GERAL 2022'!$W$5:$W$4998))=0,"",SUMPRODUCT((TEXT('ORDEM GERAL 2022'!$B$5:$B$4998,"mmm")=DADOS!M$2)*('ORDEM GERAL 2022'!$C$5:$C$4998=DADOS!$A44)*('ORDEM GERAL 2022'!$A$5:$A$4998&gt;0)*('ORDEM GERAL 2022'!$W$5:$W$4998)))</f>
        <v/>
      </c>
      <c r="N44" s="57" t="str">
        <f t="shared" si="0"/>
        <v/>
      </c>
      <c r="O44" s="66" t="str">
        <f>IF(COUNTIFS('ORDEM GERAL 2022'!$C:$C,DADOS!$A44,'ORDEM GERAL 2022'!$AJ:$AJ,"CONSERTO")=0,"",(COUNTIFS('ORDEM GERAL 2022'!$C:$C,DADOS!$A44,'ORDEM GERAL 2022'!$AJ:$AJ,"CONSERTO")))</f>
        <v/>
      </c>
      <c r="P44" s="66" t="str">
        <f>IF(COUNTIFS('ORDEM GERAL 2022'!$C:$C,DADOS!$A44,'ORDEM GERAL 2022'!$AJ:$AJ,"QUEBRA")=0,"",COUNTIFS('ORDEM GERAL 2022'!$C:$C,DADOS!$A44,'ORDEM GERAL 2022'!$AJ:$AJ,"QUEBRA"))</f>
        <v/>
      </c>
      <c r="Q44" s="66" t="str">
        <f>IF(COUNTIFS('ORDEM GERAL 2022'!$C:$C,DADOS!$A44,'ORDEM GERAL 2022'!$AJ:$AJ,"TROCA")=0,"",COUNTIFS('ORDEM GERAL 2022'!$C:$C,DADOS!$A44,'ORDEM GERAL 2022'!$AJ:$AJ,"TROCA"))</f>
        <v/>
      </c>
      <c r="R44" s="66" t="str">
        <f>IF(COUNTIFS('ORDEM GERAL 2022'!$C:$C,DADOS!$A44,'ORDEM GERAL 2022'!A:A,"&gt;0")=0,"",COUNTIFS('ORDEM GERAL 2022'!$C:$C,DADOS!$A44,'ORDEM GERAL 2022'!A:A,"&gt;0"))</f>
        <v/>
      </c>
      <c r="S44" s="194" t="str">
        <f t="shared" si="4"/>
        <v/>
      </c>
      <c r="T44" s="196" t="str">
        <f t="shared" si="5"/>
        <v/>
      </c>
      <c r="U44" s="67" t="str">
        <f t="shared" si="3"/>
        <v/>
      </c>
      <c r="V44" s="10"/>
      <c r="W44" s="208" t="s">
        <v>164</v>
      </c>
      <c r="X44" s="207">
        <f>SUMPRODUCT((MONTH('ORDEM GERAL 2022'!$B$5:$B$4998)='ORDEM GERAL 2022'!$AT$5)*('ORDEM GERAL 2022'!$W$5:$W$4998)*('ORDEM GERAL 2022'!$G$5:$G$4998='ORDEM GERAL 2022'!$AQ$5)*('ORDEM GERAL 2022'!$C$5:$C$4998='ORDEM GERAL 2022'!AM46))</f>
        <v>0</v>
      </c>
      <c r="Y44" s="207">
        <f>SUMPRODUCT((MONTH('ORDEM GERAL 2022'!$B$5:$B$4998)='ORDEM GERAL 2022'!$AT$6)*('ORDEM GERAL 2022'!$W$5:$W$4998)*('ORDEM GERAL 2022'!$G$5:$G$4998='ORDEM GERAL 2022'!$AQ$5)*('ORDEM GERAL 2022'!$C$5:$C$4998='ORDEM GERAL 2022'!AM46))</f>
        <v>0</v>
      </c>
      <c r="Z44" s="207">
        <f>SUMPRODUCT((MONTH('ORDEM GERAL 2022'!$B$5:$B$4998)='ORDEM GERAL 2022'!$AT$7)*('ORDEM GERAL 2022'!$W$5:$W$4998)*('ORDEM GERAL 2022'!$G$5:$G$4998='ORDEM GERAL 2022'!$AQ$5)*('ORDEM GERAL 2022'!$C$5:$C$4998='ORDEM GERAL 2022'!AM46))</f>
        <v>0</v>
      </c>
      <c r="AA44" s="207">
        <f>SUMPRODUCT((MONTH('ORDEM GERAL 2022'!$B$5:$B$4998)='ORDEM GERAL 2022'!$AT$8)*('ORDEM GERAL 2022'!$W$5:$W$4998)*('ORDEM GERAL 2022'!$G$5:$G$4998='ORDEM GERAL 2022'!$AQ$5)*('ORDEM GERAL 2022'!$C$5:$C$4998='ORDEM GERAL 2022'!AM46))</f>
        <v>0</v>
      </c>
      <c r="AB44" s="207">
        <f>SUMPRODUCT((MONTH('ORDEM GERAL 2022'!$B$5:$B$4998)='ORDEM GERAL 2022'!$AT$9)*('ORDEM GERAL 2022'!$W$5:$W$4998)*('ORDEM GERAL 2022'!$G$5:$G$4998='ORDEM GERAL 2022'!$AQ$5)*('ORDEM GERAL 2022'!$C$5:$C$4998='ORDEM GERAL 2022'!AM46))</f>
        <v>0</v>
      </c>
      <c r="AC44" s="207">
        <f>SUMPRODUCT((MONTH('ORDEM GERAL 2022'!$B$5:$B$4998)='ORDEM GERAL 2022'!$AT$10)*('ORDEM GERAL 2022'!$W$5:$W$4998)*('ORDEM GERAL 2022'!$G$5:$G$4998='ORDEM GERAL 2022'!$AQ$5)*('ORDEM GERAL 2022'!$C$5:$C$4998='ORDEM GERAL 2022'!AM46))</f>
        <v>0</v>
      </c>
      <c r="AD44" s="207">
        <f>SUMPRODUCT((MONTH('ORDEM GERAL 2022'!$B$5:$B$4998)='ORDEM GERAL 2022'!$AT$11)*('ORDEM GERAL 2022'!$W$5:$W$4998)*('ORDEM GERAL 2022'!$G$5:$G$4998='ORDEM GERAL 2022'!$AQ$5)*('ORDEM GERAL 2022'!$C$5:$C$4998='ORDEM GERAL 2022'!AM46))</f>
        <v>0</v>
      </c>
      <c r="AE44" s="204">
        <f>SUMPRODUCT((MONTH('ORDEM GERAL 2022'!$B$5:$B$4998)='ORDEM GERAL 2022'!$AT$12)*('ORDEM GERAL 2022'!$W$5:$W$4998)*('ORDEM GERAL 2022'!$G$5:$G$4998='ORDEM GERAL 2022'!$AQ$5)*('ORDEM GERAL 2022'!$C$5:$C$4998='ORDEM GERAL 2022'!AM46))</f>
        <v>0</v>
      </c>
      <c r="AF44" s="204">
        <f>SUMPRODUCT((MONTH('ORDEM GERAL 2022'!$B$5:$B$4998)='ORDEM GERAL 2022'!$AT$13)*('ORDEM GERAL 2022'!$W$5:$W$4998)*('ORDEM GERAL 2022'!$G$5:$G$4998='ORDEM GERAL 2022'!$AQ$5)*('ORDEM GERAL 2022'!$C$5:$C$4998='ORDEM GERAL 2022'!AM46))</f>
        <v>0</v>
      </c>
      <c r="AG44" s="204">
        <f>SUMPRODUCT((MONTH('ORDEM GERAL 2022'!$B$5:$B$4998)='ORDEM GERAL 2022'!$AT$14)*('ORDEM GERAL 2022'!$W$5:$W$4998)*('ORDEM GERAL 2022'!$G$5:$G$4998='ORDEM GERAL 2022'!$AQ$5)*('ORDEM GERAL 2022'!$C$5:$C$4998='ORDEM GERAL 2022'!AM46))</f>
        <v>0</v>
      </c>
      <c r="AH44" s="204">
        <f>SUMPRODUCT((MONTH('ORDEM GERAL 2022'!$B$5:$B$4998)='ORDEM GERAL 2022'!$AT$15)*('ORDEM GERAL 2022'!$W$5:$W$4998)*('ORDEM GERAL 2022'!$G$5:$G$4998='ORDEM GERAL 2022'!$AQ$5)*('ORDEM GERAL 2022'!$C$5:$C$4998='ORDEM GERAL 2022'!AM46))</f>
        <v>0</v>
      </c>
      <c r="AI44" s="204">
        <f>SUMPRODUCT((MONTH('ORDEM GERAL 2022'!$B$5:$B$4998)='ORDEM GERAL 2022'!$AT$16)*('ORDEM GERAL 2022'!$W$5:$W$4998)*('ORDEM GERAL 2022'!$G$5:$G$4998='ORDEM GERAL 2022'!$AQ$5)*('ORDEM GERAL 2022'!$C$5:$C$4998='ORDEM GERAL 2022'!AM46))</f>
        <v>0</v>
      </c>
      <c r="AJ44" s="204">
        <f>SUM(Table_17[[#This Row],[Coluna1]:[Column13]])</f>
        <v>0</v>
      </c>
      <c r="AK44" s="190"/>
      <c r="AL44" s="190"/>
      <c r="AM44" s="190"/>
      <c r="AN44" s="190"/>
      <c r="AO44" s="190"/>
      <c r="AP44" s="190"/>
      <c r="AQ44" s="193"/>
      <c r="AR44" s="208" t="s">
        <v>164</v>
      </c>
      <c r="AS44" s="207">
        <f>SUMPRODUCT((MONTH('ORDEM GERAL 2022'!$B$5:$B$4998)='ORDEM GERAL 2022'!$AT$5)*('ORDEM GERAL 2022'!$W$5:$W$4998)*('ORDEM GERAL 2022'!$G$5:$G$4998='ORDEM GERAL 2022'!$AQ$6)*('ORDEM GERAL 2022'!$C$5:$C$4998='ORDEM GERAL 2022'!AM46))</f>
        <v>0</v>
      </c>
      <c r="AT44" s="207">
        <f>SUMPRODUCT((MONTH('ORDEM GERAL 2022'!$B$5:$B$4998)='ORDEM GERAL 2022'!$AT$6)*('ORDEM GERAL 2022'!$W$5:$W$4998)*('ORDEM GERAL 2022'!$G$5:$G$4998='ORDEM GERAL 2022'!$AQ$6)*('ORDEM GERAL 2022'!$C$5:$C$4998='ORDEM GERAL 2022'!AM46))</f>
        <v>0</v>
      </c>
      <c r="AU44" s="204">
        <f>SUMPRODUCT((MONTH('ORDEM GERAL 2022'!$B$5:$B$4998)='ORDEM GERAL 2022'!$AT$7)*('ORDEM GERAL 2022'!$W$5:$W$4998)*('ORDEM GERAL 2022'!$G$5:$G$4998='ORDEM GERAL 2022'!$AQ$6)*('ORDEM GERAL 2022'!$C$5:$C$4998='ORDEM GERAL 2022'!AM46))</f>
        <v>0</v>
      </c>
      <c r="AV44" s="207">
        <f>SUMPRODUCT((MONTH('ORDEM GERAL 2022'!$B$5:$B$4998)='ORDEM GERAL 2022'!$AT$8)*('ORDEM GERAL 2022'!$W$5:$W$4998)*('ORDEM GERAL 2022'!$G$5:$G$4998='ORDEM GERAL 2022'!$AQ$6)*('ORDEM GERAL 2022'!$C$5:$C$4998='ORDEM GERAL 2022'!AM46))</f>
        <v>0</v>
      </c>
      <c r="AW44" s="204">
        <f>SUMPRODUCT((MONTH('ORDEM GERAL 2022'!$B$5:$B$4998)='ORDEM GERAL 2022'!$AT$9)*('ORDEM GERAL 2022'!$W$5:$W$4998)*('ORDEM GERAL 2022'!$G$5:$G$4998='ORDEM GERAL 2022'!$AQ$6)*('ORDEM GERAL 2022'!$C$5:$C$4998='ORDEM GERAL 2022'!AM46))</f>
        <v>0</v>
      </c>
      <c r="AX44" s="204">
        <f>SUMPRODUCT((MONTH('ORDEM GERAL 2022'!$B$5:$B$4998)='ORDEM GERAL 2022'!$AT$10)*('ORDEM GERAL 2022'!$W$5:$W$4998)*('ORDEM GERAL 2022'!$G$5:$G$4998='ORDEM GERAL 2022'!$AQ$6)*('ORDEM GERAL 2022'!$C$5:$C$4998='ORDEM GERAL 2022'!AM46))</f>
        <v>0</v>
      </c>
      <c r="AY44" s="204">
        <f>SUMPRODUCT((MONTH('ORDEM GERAL 2022'!$B$5:$B$4998)='ORDEM GERAL 2022'!$AT$11)*('ORDEM GERAL 2022'!$W$5:$W$4998)*('ORDEM GERAL 2022'!$G$5:$G$4998='ORDEM GERAL 2022'!$AQ$6)*('ORDEM GERAL 2022'!$C$5:$C$4998='ORDEM GERAL 2022'!AM46))</f>
        <v>0</v>
      </c>
      <c r="AZ44" s="204">
        <f>SUMPRODUCT((MONTH('ORDEM GERAL 2022'!$B$5:$B$4998)='ORDEM GERAL 2022'!$AT$12)*('ORDEM GERAL 2022'!$W$5:$W$4998)*('ORDEM GERAL 2022'!$G$5:$G$4998='ORDEM GERAL 2022'!$AQ$6)*('ORDEM GERAL 2022'!$C$5:$C$4998='ORDEM GERAL 2022'!AM46))</f>
        <v>0</v>
      </c>
      <c r="BA44" s="204">
        <f>SUMPRODUCT((MONTH('ORDEM GERAL 2022'!$B$5:$B$4998)='ORDEM GERAL 2022'!$AT$13)*('ORDEM GERAL 2022'!$W$5:$W$4998)*('ORDEM GERAL 2022'!$G$5:$G$4998='ORDEM GERAL 2022'!$AQ$6)*('ORDEM GERAL 2022'!$C$5:$C$4998='ORDEM GERAL 2022'!AM46))</f>
        <v>0</v>
      </c>
      <c r="BB44" s="207">
        <f>SUMPRODUCT((MONTH('ORDEM GERAL 2022'!$B$5:$B$4998)='ORDEM GERAL 2022'!$AT$14)*('ORDEM GERAL 2022'!$W$5:$W$4998)*('ORDEM GERAL 2022'!$G$5:$G$4998='ORDEM GERAL 2022'!$AQ$6)*('ORDEM GERAL 2022'!$C$5:$C$4998='ORDEM GERAL 2022'!AM46))</f>
        <v>0</v>
      </c>
      <c r="BC44" s="204">
        <f>SUMPRODUCT((MONTH('ORDEM GERAL 2022'!$B$5:$B$4998)='ORDEM GERAL 2022'!$AT$15)*('ORDEM GERAL 2022'!$W$5:$W$4998)*('ORDEM GERAL 2022'!$G$5:$G$4998='ORDEM GERAL 2022'!$AQ$6)*('ORDEM GERAL 2022'!$C$5:$C$4998='ORDEM GERAL 2022'!AM46))</f>
        <v>0</v>
      </c>
      <c r="BD44" s="204">
        <f>SUMPRODUCT((MONTH('ORDEM GERAL 2022'!$B$5:$B$4998)='ORDEM GERAL 2022'!$AT$16)*('ORDEM GERAL 2022'!$W$5:$W$4998)*('ORDEM GERAL 2022'!$G$5:$G$4998='ORDEM GERAL 2022'!$AQ$6)*('ORDEM GERAL 2022'!$C$5:$C$4998='ORDEM GERAL 2022'!AM46))</f>
        <v>0</v>
      </c>
      <c r="BE44" s="204">
        <f>SUM(Table_17[[#This Row],[Column21]:[Column32]])</f>
        <v>0</v>
      </c>
      <c r="BF44" s="190"/>
      <c r="BG44" s="190"/>
      <c r="BH44" s="190"/>
      <c r="BI44" s="190"/>
      <c r="BJ44" s="193"/>
      <c r="BK44" s="209" t="s">
        <v>165</v>
      </c>
      <c r="BL44" s="204">
        <f>SUMPRODUCT((MONTH('ORDEM GERAL 2022'!$B$5:$B$4998)='ORDEM GERAL 2022'!$AT$5)*('ORDEM GERAL 2022'!$W$5:$W$4998)*('ORDEM GERAL 2022'!$G$5:$G$4998='ORDEM GERAL 2022'!$AQ$8)*('ORDEM GERAL 2022'!$C$5:$C$4998='ORDEM GERAL 2022'!AM46))</f>
        <v>0</v>
      </c>
      <c r="BM44" s="204">
        <f>SUMPRODUCT((MONTH('ORDEM GERAL 2022'!$B$5:$B$4998)='ORDEM GERAL 2022'!$AT$6)*('ORDEM GERAL 2022'!$W$5:$W$4998)*('ORDEM GERAL 2022'!$G$5:$G$4998='ORDEM GERAL 2022'!$AQ$8)*('ORDEM GERAL 2022'!$C$5:$C$4998='ORDEM GERAL 2022'!AM46))</f>
        <v>0</v>
      </c>
      <c r="BN44" s="204">
        <f>SUMPRODUCT((MONTH('ORDEM GERAL 2022'!$B$5:$B$4998)='ORDEM GERAL 2022'!$AT$7)*('ORDEM GERAL 2022'!$W$5:$W$4998)*('ORDEM GERAL 2022'!$G$5:$G$4998='ORDEM GERAL 2022'!$AQ$8)*('ORDEM GERAL 2022'!$C$5:$C$4998='ORDEM GERAL 2022'!AM46))</f>
        <v>0</v>
      </c>
      <c r="BO44" s="204">
        <f>SUMPRODUCT((MONTH('ORDEM GERAL 2022'!$B$5:$B$4998)='ORDEM GERAL 2022'!$AT$8)*('ORDEM GERAL 2022'!$W$5:$W$4998)*('ORDEM GERAL 2022'!$G$5:$G$4998='ORDEM GERAL 2022'!$AQ$8)*('ORDEM GERAL 2022'!$C$5:$C$4998='ORDEM GERAL 2022'!AM46))</f>
        <v>0</v>
      </c>
      <c r="BP44" s="204">
        <f>SUMPRODUCT((MONTH('ORDEM GERAL 2022'!$B$5:$B$4998)='ORDEM GERAL 2022'!$AT$9)*('ORDEM GERAL 2022'!$W$5:$W$4998)*('ORDEM GERAL 2022'!$G$5:$G$4998='ORDEM GERAL 2022'!$AQ$8)*('ORDEM GERAL 2022'!$C$5:$C$4998='ORDEM GERAL 2022'!AM46))</f>
        <v>0</v>
      </c>
      <c r="BQ44" s="204">
        <f>SUMPRODUCT((MONTH('ORDEM GERAL 2022'!$B$5:$B$4998)='ORDEM GERAL 2022'!$AT$10)*('ORDEM GERAL 2022'!$W$5:$W$4998)*('ORDEM GERAL 2022'!$G$5:$G$4998='ORDEM GERAL 2022'!$AQ$8)*('ORDEM GERAL 2022'!$C$5:$C$4998='ORDEM GERAL 2022'!AM46))</f>
        <v>0</v>
      </c>
      <c r="BR44" s="204">
        <f>SUMPRODUCT((MONTH('ORDEM GERAL 2022'!$B$5:$B$4998)='ORDEM GERAL 2022'!$AT$11)*('ORDEM GERAL 2022'!$W$5:$W$4998)*('ORDEM GERAL 2022'!$G$5:$G$4998='ORDEM GERAL 2022'!$AQ$8)*('ORDEM GERAL 2022'!$C$5:$C$4998='ORDEM GERAL 2022'!AM46))</f>
        <v>0</v>
      </c>
      <c r="BS44" s="204">
        <f>SUMPRODUCT((MONTH('ORDEM GERAL 2022'!$B$5:$B$4998)='ORDEM GERAL 2022'!$AT$12)*('ORDEM GERAL 2022'!$W$5:$W$4998)*('ORDEM GERAL 2022'!$G$5:$G$4998='ORDEM GERAL 2022'!$AQ$8)*('ORDEM GERAL 2022'!$C$5:$C$4998='ORDEM GERAL 2022'!AM46))</f>
        <v>0</v>
      </c>
      <c r="BT44" s="204">
        <f>SUMPRODUCT((MONTH('ORDEM GERAL 2022'!$B$5:$B$4998)='ORDEM GERAL 2022'!$AT$13)*('ORDEM GERAL 2022'!$W$5:$W$4998)*('ORDEM GERAL 2022'!$G$5:$G$4998='ORDEM GERAL 2022'!$AQ$8)*('ORDEM GERAL 2022'!$C$5:$C$4998='ORDEM GERAL 2022'!AM46))</f>
        <v>0</v>
      </c>
      <c r="BU44" s="204">
        <f>SUMPRODUCT((MONTH('ORDEM GERAL 2022'!$B$5:$B$4998)='ORDEM GERAL 2022'!$AT$14)*('ORDEM GERAL 2022'!$W$5:$W$4998)*('ORDEM GERAL 2022'!$G$5:$G$4998='ORDEM GERAL 2022'!$AQ$8)*('ORDEM GERAL 2022'!$C$5:$C$4998='ORDEM GERAL 2022'!AM46))</f>
        <v>0</v>
      </c>
      <c r="BV44" s="204">
        <f>SUMPRODUCT((MONTH('ORDEM GERAL 2022'!$B$5:$B$4998)='ORDEM GERAL 2022'!$AT$15)*('ORDEM GERAL 2022'!$W$5:$W$4998)*('ORDEM GERAL 2022'!$G$5:$G$4998='ORDEM GERAL 2022'!$AQ$8)*('ORDEM GERAL 2022'!$C$5:$C$4998='ORDEM GERAL 2022'!AM46))</f>
        <v>0</v>
      </c>
      <c r="BW44" s="204">
        <f>SUMPRODUCT((MONTH('ORDEM GERAL 2022'!$B$5:$B$4998)='ORDEM GERAL 2022'!$AT$16)*('ORDEM GERAL 2022'!$W$5:$W$4998)*('ORDEM GERAL 2022'!$G$5:$G$4998='ORDEM GERAL 2022'!$AQ$8)*('ORDEM GERAL 2022'!$C$5:$C$4998='ORDEM GERAL 2022'!AM46))</f>
        <v>0</v>
      </c>
      <c r="BX44" s="191">
        <f>SUM(Table_17[[#This Row],[Column40]:[Column51]])</f>
        <v>0</v>
      </c>
      <c r="BY44" s="190"/>
      <c r="BZ44" s="190"/>
      <c r="CA44" s="190"/>
      <c r="CB44" s="70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</row>
    <row r="45" spans="1:94" ht="15.75" customHeight="1" thickBot="1">
      <c r="A45" s="71" t="s">
        <v>165</v>
      </c>
      <c r="B45" s="57" t="str">
        <f>IF(SUMPRODUCT((TEXT('ORDEM GERAL 2022'!$B$5:$B$4998,"mmm")=DADOS!B$2)*('ORDEM GERAL 2022'!$C$5:$C$4998=DADOS!$A45)*('ORDEM GERAL 2022'!$A$5:$A$4998&gt;0)*('ORDEM GERAL 2022'!$W$5:$W$4998))=0,"",SUMPRODUCT((TEXT('ORDEM GERAL 2022'!$B$5:$B$4998,"mmm")=DADOS!B$2)*('ORDEM GERAL 2022'!$C$5:$C$4998=DADOS!$A45)*('ORDEM GERAL 2022'!$A$5:$A$4998&gt;0)*('ORDEM GERAL 2022'!$W$5:$W$4998)))</f>
        <v/>
      </c>
      <c r="C45" s="57" t="str">
        <f>IF(SUMPRODUCT((TEXT('ORDEM GERAL 2022'!$B$5:$B$4998,"mmm")=DADOS!C$2)*('ORDEM GERAL 2022'!$C$5:$C$4998=DADOS!$A45)*('ORDEM GERAL 2022'!$A$5:$A$4998&gt;0)*('ORDEM GERAL 2022'!$W$5:$W$4998))=0,"",SUMPRODUCT((TEXT('ORDEM GERAL 2022'!$B$5:$B$4998,"mmm")=DADOS!C$2)*('ORDEM GERAL 2022'!$C$5:$C$4998=DADOS!$A45)*('ORDEM GERAL 2022'!$A$5:$A$4998&gt;0)*('ORDEM GERAL 2022'!$W$5:$W$4998)))</f>
        <v/>
      </c>
      <c r="D45" s="57" t="str">
        <f>IF(SUMPRODUCT((TEXT('ORDEM GERAL 2022'!$B$5:$B$4998,"mmm")=DADOS!D$2)*('ORDEM GERAL 2022'!$C$5:$C$4998=DADOS!$A45)*('ORDEM GERAL 2022'!$A$5:$A$4998&gt;0)*('ORDEM GERAL 2022'!$W$5:$W$4998))=0,"",SUMPRODUCT((TEXT('ORDEM GERAL 2022'!$B$5:$B$4998,"mmm")=DADOS!D$2)*('ORDEM GERAL 2022'!$C$5:$C$4998=DADOS!$A45)*('ORDEM GERAL 2022'!$A$5:$A$4998&gt;0)*('ORDEM GERAL 2022'!$W$5:$W$4998)))</f>
        <v/>
      </c>
      <c r="E45" s="57" t="str">
        <f>IF(SUMPRODUCT((TEXT('ORDEM GERAL 2022'!$B$5:$B$4998,"mmm")=DADOS!E$2)*('ORDEM GERAL 2022'!$C$5:$C$4998=DADOS!$A45)*('ORDEM GERAL 2022'!$A$5:$A$4998&gt;0)*('ORDEM GERAL 2022'!$W$5:$W$4998))=0,"",SUMPRODUCT((TEXT('ORDEM GERAL 2022'!$B$5:$B$4998,"mmm")=DADOS!E$2)*('ORDEM GERAL 2022'!$C$5:$C$4998=DADOS!$A45)*('ORDEM GERAL 2022'!$A$5:$A$4998&gt;0)*('ORDEM GERAL 2022'!$W$5:$W$4998)))</f>
        <v/>
      </c>
      <c r="F45" s="57" t="str">
        <f>IF(SUMPRODUCT((TEXT('ORDEM GERAL 2022'!$B$5:$B$4998,"mmm")=DADOS!F$2)*('ORDEM GERAL 2022'!$C$5:$C$4998=DADOS!$A45)*('ORDEM GERAL 2022'!$A$5:$A$4998&gt;0)*('ORDEM GERAL 2022'!$W$5:$W$4998))=0,"",SUMPRODUCT((TEXT('ORDEM GERAL 2022'!$B$5:$B$4998,"mmm")=DADOS!F$2)*('ORDEM GERAL 2022'!$C$5:$C$4998=DADOS!$A45)*('ORDEM GERAL 2022'!$A$5:$A$4998&gt;0)*('ORDEM GERAL 2022'!$W$5:$W$4998)))</f>
        <v/>
      </c>
      <c r="G45" s="57" t="str">
        <f>IF(SUMPRODUCT((TEXT('ORDEM GERAL 2022'!$B$5:$B$4998,"mmm")=DADOS!G$2)*('ORDEM GERAL 2022'!$C$5:$C$4998=DADOS!$A45)*('ORDEM GERAL 2022'!$A$5:$A$4998&gt;0)*('ORDEM GERAL 2022'!$W$5:$W$4998))=0,"",SUMPRODUCT((TEXT('ORDEM GERAL 2022'!$B$5:$B$4998,"mmm")=DADOS!G$2)*('ORDEM GERAL 2022'!$C$5:$C$4998=DADOS!$A45)*('ORDEM GERAL 2022'!$A$5:$A$4998&gt;0)*('ORDEM GERAL 2022'!$W$5:$W$4998)))</f>
        <v/>
      </c>
      <c r="H45" s="57" t="str">
        <f>IF(SUMPRODUCT((TEXT('ORDEM GERAL 2022'!$B$5:$B$4998,"mmm")=DADOS!H$2)*('ORDEM GERAL 2022'!$C$5:$C$4998=DADOS!$A45)*('ORDEM GERAL 2022'!$A$5:$A$4998&gt;0)*('ORDEM GERAL 2022'!$W$5:$W$4998))=0,"",SUMPRODUCT((TEXT('ORDEM GERAL 2022'!$B$5:$B$4998,"mmm")=DADOS!H$2)*('ORDEM GERAL 2022'!$C$5:$C$4998=DADOS!$A45)*('ORDEM GERAL 2022'!$A$5:$A$4998&gt;0)*('ORDEM GERAL 2022'!$W$5:$W$4998)))</f>
        <v/>
      </c>
      <c r="I45" s="57" t="str">
        <f>IF(SUMPRODUCT((TEXT('ORDEM GERAL 2022'!$B$5:$B$4998,"mmm")=DADOS!I$2)*('ORDEM GERAL 2022'!$C$5:$C$4998=DADOS!$A45)*('ORDEM GERAL 2022'!$A$5:$A$4998&gt;0)*('ORDEM GERAL 2022'!$W$5:$W$4998))=0,"",SUMPRODUCT((TEXT('ORDEM GERAL 2022'!$B$5:$B$4998,"mmm")=DADOS!I$2)*('ORDEM GERAL 2022'!$C$5:$C$4998=DADOS!$A45)*('ORDEM GERAL 2022'!$A$5:$A$4998&gt;0)*('ORDEM GERAL 2022'!$W$5:$W$4998)))</f>
        <v/>
      </c>
      <c r="J45" s="57" t="str">
        <f>IF(SUMPRODUCT((TEXT('ORDEM GERAL 2022'!$B$5:$B$4998,"mmm")=DADOS!J$2)*('ORDEM GERAL 2022'!$C$5:$C$4998=DADOS!$A45)*('ORDEM GERAL 2022'!$A$5:$A$4998&gt;0)*('ORDEM GERAL 2022'!$W$5:$W$4998))=0,"",SUMPRODUCT((TEXT('ORDEM GERAL 2022'!$B$5:$B$4998,"mmm")=DADOS!J$2)*('ORDEM GERAL 2022'!$C$5:$C$4998=DADOS!$A45)*('ORDEM GERAL 2022'!$A$5:$A$4998&gt;0)*('ORDEM GERAL 2022'!$W$5:$W$4998)))</f>
        <v/>
      </c>
      <c r="K45" s="57" t="str">
        <f>IF(SUMPRODUCT((TEXT('ORDEM GERAL 2022'!$B$5:$B$4998,"mmm")=DADOS!K$2)*('ORDEM GERAL 2022'!$C$5:$C$4998=DADOS!$A45)*('ORDEM GERAL 2022'!$A$5:$A$4998&gt;0)*('ORDEM GERAL 2022'!$W$5:$W$4998))=0,"",SUMPRODUCT((TEXT('ORDEM GERAL 2022'!$B$5:$B$4998,"mmm")=DADOS!K$2)*('ORDEM GERAL 2022'!$C$5:$C$4998=DADOS!$A45)*('ORDEM GERAL 2022'!$A$5:$A$4998&gt;0)*('ORDEM GERAL 2022'!$W$5:$W$4998)))</f>
        <v/>
      </c>
      <c r="L45" s="57" t="str">
        <f>IF(SUMPRODUCT((TEXT('ORDEM GERAL 2022'!$B$5:$B$4998,"mmm")=DADOS!L$2)*('ORDEM GERAL 2022'!$C$5:$C$4998=DADOS!$A45)*('ORDEM GERAL 2022'!$A$5:$A$4998&gt;0)*('ORDEM GERAL 2022'!$W$5:$W$4998))=0,"",SUMPRODUCT((TEXT('ORDEM GERAL 2022'!$B$5:$B$4998,"mmm")=DADOS!L$2)*('ORDEM GERAL 2022'!$C$5:$C$4998=DADOS!$A45)*('ORDEM GERAL 2022'!$A$5:$A$4998&gt;0)*('ORDEM GERAL 2022'!$W$5:$W$4998)))</f>
        <v/>
      </c>
      <c r="M45" s="57" t="str">
        <f>IF(SUMPRODUCT((TEXT('ORDEM GERAL 2022'!$B$5:$B$4998,"mmm")=DADOS!M$2)*('ORDEM GERAL 2022'!$C$5:$C$4998=DADOS!$A45)*('ORDEM GERAL 2022'!$A$5:$A$4998&gt;0)*('ORDEM GERAL 2022'!$W$5:$W$4998))=0,"",SUMPRODUCT((TEXT('ORDEM GERAL 2022'!$B$5:$B$4998,"mmm")=DADOS!M$2)*('ORDEM GERAL 2022'!$C$5:$C$4998=DADOS!$A45)*('ORDEM GERAL 2022'!$A$5:$A$4998&gt;0)*('ORDEM GERAL 2022'!$W$5:$W$4998)))</f>
        <v/>
      </c>
      <c r="N45" s="57" t="str">
        <f t="shared" si="0"/>
        <v/>
      </c>
      <c r="O45" s="66" t="str">
        <f>IF(COUNTIFS('ORDEM GERAL 2022'!$C:$C,DADOS!$A45,'ORDEM GERAL 2022'!$AJ:$AJ,"CONSERTO")=0,"",(COUNTIFS('ORDEM GERAL 2022'!$C:$C,DADOS!$A45,'ORDEM GERAL 2022'!$AJ:$AJ,"CONSERTO")))</f>
        <v/>
      </c>
      <c r="P45" s="66" t="str">
        <f>IF(COUNTIFS('ORDEM GERAL 2022'!$C:$C,DADOS!$A45,'ORDEM GERAL 2022'!$AJ:$AJ,"QUEBRA")=0,"",COUNTIFS('ORDEM GERAL 2022'!$C:$C,DADOS!$A45,'ORDEM GERAL 2022'!$AJ:$AJ,"QUEBRA"))</f>
        <v/>
      </c>
      <c r="Q45" s="66" t="str">
        <f>IF(COUNTIFS('ORDEM GERAL 2022'!$C:$C,DADOS!$A45,'ORDEM GERAL 2022'!$AJ:$AJ,"TROCA")=0,"",COUNTIFS('ORDEM GERAL 2022'!$C:$C,DADOS!$A45,'ORDEM GERAL 2022'!$AJ:$AJ,"TROCA"))</f>
        <v/>
      </c>
      <c r="R45" s="66" t="str">
        <f>IF(COUNTIFS('ORDEM GERAL 2022'!$C:$C,DADOS!$A45,'ORDEM GERAL 2022'!A:A,"&gt;0")=0,"",COUNTIFS('ORDEM GERAL 2022'!$C:$C,DADOS!$A45,'ORDEM GERAL 2022'!A:A,"&gt;0"))</f>
        <v/>
      </c>
      <c r="S45" s="194" t="str">
        <f t="shared" si="4"/>
        <v/>
      </c>
      <c r="T45" s="196" t="str">
        <f t="shared" si="5"/>
        <v/>
      </c>
      <c r="U45" s="67" t="str">
        <f t="shared" si="3"/>
        <v/>
      </c>
      <c r="V45" s="10"/>
      <c r="W45" s="209" t="s">
        <v>165</v>
      </c>
      <c r="X45" s="207">
        <f>SUMPRODUCT((MONTH('ORDEM GERAL 2022'!$B$5:$B$4998)='ORDEM GERAL 2022'!$AT$5)*('ORDEM GERAL 2022'!$W$5:$W$4998)*('ORDEM GERAL 2022'!$G$5:$G$4998='ORDEM GERAL 2022'!$AQ$5)*('ORDEM GERAL 2022'!$C$5:$C$4998='ORDEM GERAL 2022'!AM47))</f>
        <v>0</v>
      </c>
      <c r="Y45" s="207">
        <f>SUMPRODUCT((MONTH('ORDEM GERAL 2022'!$B$5:$B$4998)='ORDEM GERAL 2022'!$AT$6)*('ORDEM GERAL 2022'!$W$5:$W$4998)*('ORDEM GERAL 2022'!$G$5:$G$4998='ORDEM GERAL 2022'!$AQ$5)*('ORDEM GERAL 2022'!$C$5:$C$4998='ORDEM GERAL 2022'!AM47))</f>
        <v>0</v>
      </c>
      <c r="Z45" s="207">
        <f>SUMPRODUCT((MONTH('ORDEM GERAL 2022'!$B$5:$B$4998)='ORDEM GERAL 2022'!$AT$7)*('ORDEM GERAL 2022'!$W$5:$W$4998)*('ORDEM GERAL 2022'!$G$5:$G$4998='ORDEM GERAL 2022'!$AQ$5)*('ORDEM GERAL 2022'!$C$5:$C$4998='ORDEM GERAL 2022'!AM47))</f>
        <v>0</v>
      </c>
      <c r="AA45" s="207">
        <f>SUMPRODUCT((MONTH('ORDEM GERAL 2022'!$B$5:$B$4998)='ORDEM GERAL 2022'!$AT$8)*('ORDEM GERAL 2022'!$W$5:$W$4998)*('ORDEM GERAL 2022'!$G$5:$G$4998='ORDEM GERAL 2022'!$AQ$5)*('ORDEM GERAL 2022'!$C$5:$C$4998='ORDEM GERAL 2022'!AM47))</f>
        <v>0</v>
      </c>
      <c r="AB45" s="207">
        <f>SUMPRODUCT((MONTH('ORDEM GERAL 2022'!$B$5:$B$4998)='ORDEM GERAL 2022'!$AT$9)*('ORDEM GERAL 2022'!$W$5:$W$4998)*('ORDEM GERAL 2022'!$G$5:$G$4998='ORDEM GERAL 2022'!$AQ$5)*('ORDEM GERAL 2022'!$C$5:$C$4998='ORDEM GERAL 2022'!AM47))</f>
        <v>0</v>
      </c>
      <c r="AC45" s="207">
        <f>SUMPRODUCT((MONTH('ORDEM GERAL 2022'!$B$5:$B$4998)='ORDEM GERAL 2022'!$AT$10)*('ORDEM GERAL 2022'!$W$5:$W$4998)*('ORDEM GERAL 2022'!$G$5:$G$4998='ORDEM GERAL 2022'!$AQ$5)*('ORDEM GERAL 2022'!$C$5:$C$4998='ORDEM GERAL 2022'!AM47))</f>
        <v>0</v>
      </c>
      <c r="AD45" s="207">
        <f>SUMPRODUCT((MONTH('ORDEM GERAL 2022'!$B$5:$B$4998)='ORDEM GERAL 2022'!$AT$11)*('ORDEM GERAL 2022'!$W$5:$W$4998)*('ORDEM GERAL 2022'!$G$5:$G$4998='ORDEM GERAL 2022'!$AQ$5)*('ORDEM GERAL 2022'!$C$5:$C$4998='ORDEM GERAL 2022'!AM47))</f>
        <v>0</v>
      </c>
      <c r="AE45" s="204">
        <f>SUMPRODUCT((MONTH('ORDEM GERAL 2022'!$B$5:$B$4998)='ORDEM GERAL 2022'!$AT$12)*('ORDEM GERAL 2022'!$W$5:$W$4998)*('ORDEM GERAL 2022'!$G$5:$G$4998='ORDEM GERAL 2022'!$AQ$5)*('ORDEM GERAL 2022'!$C$5:$C$4998='ORDEM GERAL 2022'!AM47))</f>
        <v>0</v>
      </c>
      <c r="AF45" s="204">
        <f>SUMPRODUCT((MONTH('ORDEM GERAL 2022'!$B$5:$B$4998)='ORDEM GERAL 2022'!$AT$13)*('ORDEM GERAL 2022'!$W$5:$W$4998)*('ORDEM GERAL 2022'!$G$5:$G$4998='ORDEM GERAL 2022'!$AQ$5)*('ORDEM GERAL 2022'!$C$5:$C$4998='ORDEM GERAL 2022'!AM47))</f>
        <v>0</v>
      </c>
      <c r="AG45" s="204">
        <f>SUMPRODUCT((MONTH('ORDEM GERAL 2022'!$B$5:$B$4998)='ORDEM GERAL 2022'!$AT$14)*('ORDEM GERAL 2022'!$W$5:$W$4998)*('ORDEM GERAL 2022'!$G$5:$G$4998='ORDEM GERAL 2022'!$AQ$5)*('ORDEM GERAL 2022'!$C$5:$C$4998='ORDEM GERAL 2022'!AM47))</f>
        <v>0</v>
      </c>
      <c r="AH45" s="204">
        <f>SUMPRODUCT((MONTH('ORDEM GERAL 2022'!$B$5:$B$4998)='ORDEM GERAL 2022'!$AT$15)*('ORDEM GERAL 2022'!$W$5:$W$4998)*('ORDEM GERAL 2022'!$G$5:$G$4998='ORDEM GERAL 2022'!$AQ$5)*('ORDEM GERAL 2022'!$C$5:$C$4998='ORDEM GERAL 2022'!AM47))</f>
        <v>0</v>
      </c>
      <c r="AI45" s="204">
        <f>SUMPRODUCT((MONTH('ORDEM GERAL 2022'!$B$5:$B$4998)='ORDEM GERAL 2022'!$AT$16)*('ORDEM GERAL 2022'!$W$5:$W$4998)*('ORDEM GERAL 2022'!$G$5:$G$4998='ORDEM GERAL 2022'!$AQ$5)*('ORDEM GERAL 2022'!$C$5:$C$4998='ORDEM GERAL 2022'!AM47))</f>
        <v>0</v>
      </c>
      <c r="AJ45" s="204">
        <f>SUM(Table_17[[#This Row],[Coluna1]:[Column13]])</f>
        <v>0</v>
      </c>
      <c r="AK45" s="190"/>
      <c r="AL45" s="190"/>
      <c r="AM45" s="190"/>
      <c r="AN45" s="190"/>
      <c r="AO45" s="190"/>
      <c r="AP45" s="190"/>
      <c r="AQ45" s="193"/>
      <c r="AR45" s="209" t="s">
        <v>165</v>
      </c>
      <c r="AS45" s="207">
        <f>SUMPRODUCT((MONTH('ORDEM GERAL 2022'!$B$5:$B$4998)='ORDEM GERAL 2022'!$AT$5)*('ORDEM GERAL 2022'!$W$5:$W$4998)*('ORDEM GERAL 2022'!$G$5:$G$4998='ORDEM GERAL 2022'!$AQ$6)*('ORDEM GERAL 2022'!$C$5:$C$4998='ORDEM GERAL 2022'!AM47))</f>
        <v>0</v>
      </c>
      <c r="AT45" s="207">
        <f>SUMPRODUCT((MONTH('ORDEM GERAL 2022'!$B$5:$B$4998)='ORDEM GERAL 2022'!$AT$6)*('ORDEM GERAL 2022'!$W$5:$W$4998)*('ORDEM GERAL 2022'!$G$5:$G$4998='ORDEM GERAL 2022'!$AQ$6)*('ORDEM GERAL 2022'!$C$5:$C$4998='ORDEM GERAL 2022'!AM47))</f>
        <v>0</v>
      </c>
      <c r="AU45" s="204">
        <f>SUMPRODUCT((MONTH('ORDEM GERAL 2022'!$B$5:$B$4998)='ORDEM GERAL 2022'!$AT$7)*('ORDEM GERAL 2022'!$W$5:$W$4998)*('ORDEM GERAL 2022'!$G$5:$G$4998='ORDEM GERAL 2022'!$AQ$6)*('ORDEM GERAL 2022'!$C$5:$C$4998='ORDEM GERAL 2022'!AM47))</f>
        <v>0</v>
      </c>
      <c r="AV45" s="207">
        <f>SUMPRODUCT((MONTH('ORDEM GERAL 2022'!$B$5:$B$4998)='ORDEM GERAL 2022'!$AT$8)*('ORDEM GERAL 2022'!$W$5:$W$4998)*('ORDEM GERAL 2022'!$G$5:$G$4998='ORDEM GERAL 2022'!$AQ$6)*('ORDEM GERAL 2022'!$C$5:$C$4998='ORDEM GERAL 2022'!AM47))</f>
        <v>0</v>
      </c>
      <c r="AW45" s="204">
        <f>SUMPRODUCT((MONTH('ORDEM GERAL 2022'!$B$5:$B$4998)='ORDEM GERAL 2022'!$AT$9)*('ORDEM GERAL 2022'!$W$5:$W$4998)*('ORDEM GERAL 2022'!$G$5:$G$4998='ORDEM GERAL 2022'!$AQ$6)*('ORDEM GERAL 2022'!$C$5:$C$4998='ORDEM GERAL 2022'!AM47))</f>
        <v>0</v>
      </c>
      <c r="AX45" s="204">
        <f>SUMPRODUCT((MONTH('ORDEM GERAL 2022'!$B$5:$B$4998)='ORDEM GERAL 2022'!$AT$10)*('ORDEM GERAL 2022'!$W$5:$W$4998)*('ORDEM GERAL 2022'!$G$5:$G$4998='ORDEM GERAL 2022'!$AQ$6)*('ORDEM GERAL 2022'!$C$5:$C$4998='ORDEM GERAL 2022'!AM47))</f>
        <v>0</v>
      </c>
      <c r="AY45" s="204">
        <f>SUMPRODUCT((MONTH('ORDEM GERAL 2022'!$B$5:$B$4998)='ORDEM GERAL 2022'!$AT$11)*('ORDEM GERAL 2022'!$W$5:$W$4998)*('ORDEM GERAL 2022'!$G$5:$G$4998='ORDEM GERAL 2022'!$AQ$6)*('ORDEM GERAL 2022'!$C$5:$C$4998='ORDEM GERAL 2022'!AM47))</f>
        <v>0</v>
      </c>
      <c r="AZ45" s="204">
        <f>SUMPRODUCT((MONTH('ORDEM GERAL 2022'!$B$5:$B$4998)='ORDEM GERAL 2022'!$AT$12)*('ORDEM GERAL 2022'!$W$5:$W$4998)*('ORDEM GERAL 2022'!$G$5:$G$4998='ORDEM GERAL 2022'!$AQ$6)*('ORDEM GERAL 2022'!$C$5:$C$4998='ORDEM GERAL 2022'!AM47))</f>
        <v>0</v>
      </c>
      <c r="BA45" s="204">
        <f>SUMPRODUCT((MONTH('ORDEM GERAL 2022'!$B$5:$B$4998)='ORDEM GERAL 2022'!$AT$13)*('ORDEM GERAL 2022'!$W$5:$W$4998)*('ORDEM GERAL 2022'!$G$5:$G$4998='ORDEM GERAL 2022'!$AQ$6)*('ORDEM GERAL 2022'!$C$5:$C$4998='ORDEM GERAL 2022'!AM47))</f>
        <v>0</v>
      </c>
      <c r="BB45" s="207">
        <f>SUMPRODUCT((MONTH('ORDEM GERAL 2022'!$B$5:$B$4998)='ORDEM GERAL 2022'!$AT$14)*('ORDEM GERAL 2022'!$W$5:$W$4998)*('ORDEM GERAL 2022'!$G$5:$G$4998='ORDEM GERAL 2022'!$AQ$6)*('ORDEM GERAL 2022'!$C$5:$C$4998='ORDEM GERAL 2022'!AM47))</f>
        <v>0</v>
      </c>
      <c r="BC45" s="204">
        <f>SUMPRODUCT((MONTH('ORDEM GERAL 2022'!$B$5:$B$4998)='ORDEM GERAL 2022'!$AT$15)*('ORDEM GERAL 2022'!$W$5:$W$4998)*('ORDEM GERAL 2022'!$G$5:$G$4998='ORDEM GERAL 2022'!$AQ$6)*('ORDEM GERAL 2022'!$C$5:$C$4998='ORDEM GERAL 2022'!AM47))</f>
        <v>0</v>
      </c>
      <c r="BD45" s="204">
        <f>SUMPRODUCT((MONTH('ORDEM GERAL 2022'!$B$5:$B$4998)='ORDEM GERAL 2022'!$AT$16)*('ORDEM GERAL 2022'!$W$5:$W$4998)*('ORDEM GERAL 2022'!$G$5:$G$4998='ORDEM GERAL 2022'!$AQ$6)*('ORDEM GERAL 2022'!$C$5:$C$4998='ORDEM GERAL 2022'!AM47))</f>
        <v>0</v>
      </c>
      <c r="BE45" s="204">
        <f>SUM(Table_17[[#This Row],[Column21]:[Column32]])</f>
        <v>0</v>
      </c>
      <c r="BF45" s="190"/>
      <c r="BG45" s="190"/>
      <c r="BH45" s="190"/>
      <c r="BI45" s="190"/>
      <c r="BJ45" s="193"/>
      <c r="BK45" s="208" t="s">
        <v>166</v>
      </c>
      <c r="BL45" s="204">
        <f>SUMPRODUCT((MONTH('ORDEM GERAL 2022'!$B$5:$B$4998)='ORDEM GERAL 2022'!$AT$5)*('ORDEM GERAL 2022'!$W$5:$W$4998)*('ORDEM GERAL 2022'!$G$5:$G$4998='ORDEM GERAL 2022'!$AQ$8)*('ORDEM GERAL 2022'!$C$5:$C$4998='ORDEM GERAL 2022'!AM47))</f>
        <v>0</v>
      </c>
      <c r="BM45" s="204">
        <f>SUMPRODUCT((MONTH('ORDEM GERAL 2022'!$B$5:$B$4998)='ORDEM GERAL 2022'!$AT$6)*('ORDEM GERAL 2022'!$W$5:$W$4998)*('ORDEM GERAL 2022'!$G$5:$G$4998='ORDEM GERAL 2022'!$AQ$8)*('ORDEM GERAL 2022'!$C$5:$C$4998='ORDEM GERAL 2022'!AM47))</f>
        <v>0</v>
      </c>
      <c r="BN45" s="204">
        <f>SUMPRODUCT((MONTH('ORDEM GERAL 2022'!$B$5:$B$4998)='ORDEM GERAL 2022'!$AT$7)*('ORDEM GERAL 2022'!$W$5:$W$4998)*('ORDEM GERAL 2022'!$G$5:$G$4998='ORDEM GERAL 2022'!$AQ$8)*('ORDEM GERAL 2022'!$C$5:$C$4998='ORDEM GERAL 2022'!AM47))</f>
        <v>0</v>
      </c>
      <c r="BO45" s="204">
        <f>SUMPRODUCT((MONTH('ORDEM GERAL 2022'!$B$5:$B$4998)='ORDEM GERAL 2022'!$AT$8)*('ORDEM GERAL 2022'!$W$5:$W$4998)*('ORDEM GERAL 2022'!$G$5:$G$4998='ORDEM GERAL 2022'!$AQ$8)*('ORDEM GERAL 2022'!$C$5:$C$4998='ORDEM GERAL 2022'!AM47))</f>
        <v>0</v>
      </c>
      <c r="BP45" s="204">
        <f>SUMPRODUCT((MONTH('ORDEM GERAL 2022'!$B$5:$B$4998)='ORDEM GERAL 2022'!$AT$9)*('ORDEM GERAL 2022'!$W$5:$W$4998)*('ORDEM GERAL 2022'!$G$5:$G$4998='ORDEM GERAL 2022'!$AQ$8)*('ORDEM GERAL 2022'!$C$5:$C$4998='ORDEM GERAL 2022'!AM47))</f>
        <v>0</v>
      </c>
      <c r="BQ45" s="204">
        <f>SUMPRODUCT((MONTH('ORDEM GERAL 2022'!$B$5:$B$4998)='ORDEM GERAL 2022'!$AT$10)*('ORDEM GERAL 2022'!$W$5:$W$4998)*('ORDEM GERAL 2022'!$G$5:$G$4998='ORDEM GERAL 2022'!$AQ$8)*('ORDEM GERAL 2022'!$C$5:$C$4998='ORDEM GERAL 2022'!AM47))</f>
        <v>0</v>
      </c>
      <c r="BR45" s="204">
        <f>SUMPRODUCT((MONTH('ORDEM GERAL 2022'!$B$5:$B$4998)='ORDEM GERAL 2022'!$AT$11)*('ORDEM GERAL 2022'!$W$5:$W$4998)*('ORDEM GERAL 2022'!$G$5:$G$4998='ORDEM GERAL 2022'!$AQ$8)*('ORDEM GERAL 2022'!$C$5:$C$4998='ORDEM GERAL 2022'!AM47))</f>
        <v>0</v>
      </c>
      <c r="BS45" s="204">
        <f>SUMPRODUCT((MONTH('ORDEM GERAL 2022'!$B$5:$B$4998)='ORDEM GERAL 2022'!$AT$12)*('ORDEM GERAL 2022'!$W$5:$W$4998)*('ORDEM GERAL 2022'!$G$5:$G$4998='ORDEM GERAL 2022'!$AQ$8)*('ORDEM GERAL 2022'!$C$5:$C$4998='ORDEM GERAL 2022'!AM47))</f>
        <v>0</v>
      </c>
      <c r="BT45" s="204">
        <f>SUMPRODUCT((MONTH('ORDEM GERAL 2022'!$B$5:$B$4998)='ORDEM GERAL 2022'!$AT$13)*('ORDEM GERAL 2022'!$W$5:$W$4998)*('ORDEM GERAL 2022'!$G$5:$G$4998='ORDEM GERAL 2022'!$AQ$8)*('ORDEM GERAL 2022'!$C$5:$C$4998='ORDEM GERAL 2022'!AM47))</f>
        <v>0</v>
      </c>
      <c r="BU45" s="204">
        <f>SUMPRODUCT((MONTH('ORDEM GERAL 2022'!$B$5:$B$4998)='ORDEM GERAL 2022'!$AT$14)*('ORDEM GERAL 2022'!$W$5:$W$4998)*('ORDEM GERAL 2022'!$G$5:$G$4998='ORDEM GERAL 2022'!$AQ$8)*('ORDEM GERAL 2022'!$C$5:$C$4998='ORDEM GERAL 2022'!AM47))</f>
        <v>0</v>
      </c>
      <c r="BV45" s="204">
        <f>SUMPRODUCT((MONTH('ORDEM GERAL 2022'!$B$5:$B$4998)='ORDEM GERAL 2022'!$AT$15)*('ORDEM GERAL 2022'!$W$5:$W$4998)*('ORDEM GERAL 2022'!$G$5:$G$4998='ORDEM GERAL 2022'!$AQ$8)*('ORDEM GERAL 2022'!$C$5:$C$4998='ORDEM GERAL 2022'!AM47))</f>
        <v>0</v>
      </c>
      <c r="BW45" s="204">
        <f>SUMPRODUCT((MONTH('ORDEM GERAL 2022'!$B$5:$B$4998)='ORDEM GERAL 2022'!$AT$16)*('ORDEM GERAL 2022'!$W$5:$W$4998)*('ORDEM GERAL 2022'!$G$5:$G$4998='ORDEM GERAL 2022'!$AQ$8)*('ORDEM GERAL 2022'!$C$5:$C$4998='ORDEM GERAL 2022'!AM47))</f>
        <v>0</v>
      </c>
      <c r="BX45" s="191">
        <f>SUM(Table_17[[#This Row],[Column40]:[Column51]])</f>
        <v>0</v>
      </c>
      <c r="BY45" s="190"/>
      <c r="BZ45" s="190"/>
      <c r="CA45" s="190"/>
      <c r="CB45" s="70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</row>
    <row r="46" spans="1:94" ht="15.75" customHeight="1" thickBot="1">
      <c r="A46" s="56" t="s">
        <v>166</v>
      </c>
      <c r="B46" s="57" t="str">
        <f>IF(SUMPRODUCT((TEXT('ORDEM GERAL 2022'!$B$5:$B$4998,"mmm")=DADOS!B$2)*('ORDEM GERAL 2022'!$C$5:$C$4998=DADOS!$A46)*('ORDEM GERAL 2022'!$A$5:$A$4998&gt;0)*('ORDEM GERAL 2022'!$W$5:$W$4998))=0,"",SUMPRODUCT((TEXT('ORDEM GERAL 2022'!$B$5:$B$4998,"mmm")=DADOS!B$2)*('ORDEM GERAL 2022'!$C$5:$C$4998=DADOS!$A46)*('ORDEM GERAL 2022'!$A$5:$A$4998&gt;0)*('ORDEM GERAL 2022'!$W$5:$W$4998)))</f>
        <v/>
      </c>
      <c r="C46" s="57" t="str">
        <f>IF(SUMPRODUCT((TEXT('ORDEM GERAL 2022'!$B$5:$B$4998,"mmm")=DADOS!C$2)*('ORDEM GERAL 2022'!$C$5:$C$4998=DADOS!$A46)*('ORDEM GERAL 2022'!$A$5:$A$4998&gt;0)*('ORDEM GERAL 2022'!$W$5:$W$4998))=0,"",SUMPRODUCT((TEXT('ORDEM GERAL 2022'!$B$5:$B$4998,"mmm")=DADOS!C$2)*('ORDEM GERAL 2022'!$C$5:$C$4998=DADOS!$A46)*('ORDEM GERAL 2022'!$A$5:$A$4998&gt;0)*('ORDEM GERAL 2022'!$W$5:$W$4998)))</f>
        <v/>
      </c>
      <c r="D46" s="57" t="str">
        <f>IF(SUMPRODUCT((TEXT('ORDEM GERAL 2022'!$B$5:$B$4998,"mmm")=DADOS!D$2)*('ORDEM GERAL 2022'!$C$5:$C$4998=DADOS!$A46)*('ORDEM GERAL 2022'!$A$5:$A$4998&gt;0)*('ORDEM GERAL 2022'!$W$5:$W$4998))=0,"",SUMPRODUCT((TEXT('ORDEM GERAL 2022'!$B$5:$B$4998,"mmm")=DADOS!D$2)*('ORDEM GERAL 2022'!$C$5:$C$4998=DADOS!$A46)*('ORDEM GERAL 2022'!$A$5:$A$4998&gt;0)*('ORDEM GERAL 2022'!$W$5:$W$4998)))</f>
        <v/>
      </c>
      <c r="E46" s="57" t="str">
        <f>IF(SUMPRODUCT((TEXT('ORDEM GERAL 2022'!$B$5:$B$4998,"mmm")=DADOS!E$2)*('ORDEM GERAL 2022'!$C$5:$C$4998=DADOS!$A46)*('ORDEM GERAL 2022'!$A$5:$A$4998&gt;0)*('ORDEM GERAL 2022'!$W$5:$W$4998))=0,"",SUMPRODUCT((TEXT('ORDEM GERAL 2022'!$B$5:$B$4998,"mmm")=DADOS!E$2)*('ORDEM GERAL 2022'!$C$5:$C$4998=DADOS!$A46)*('ORDEM GERAL 2022'!$A$5:$A$4998&gt;0)*('ORDEM GERAL 2022'!$W$5:$W$4998)))</f>
        <v/>
      </c>
      <c r="F46" s="57" t="str">
        <f>IF(SUMPRODUCT((TEXT('ORDEM GERAL 2022'!$B$5:$B$4998,"mmm")=DADOS!F$2)*('ORDEM GERAL 2022'!$C$5:$C$4998=DADOS!$A46)*('ORDEM GERAL 2022'!$A$5:$A$4998&gt;0)*('ORDEM GERAL 2022'!$W$5:$W$4998))=0,"",SUMPRODUCT((TEXT('ORDEM GERAL 2022'!$B$5:$B$4998,"mmm")=DADOS!F$2)*('ORDEM GERAL 2022'!$C$5:$C$4998=DADOS!$A46)*('ORDEM GERAL 2022'!$A$5:$A$4998&gt;0)*('ORDEM GERAL 2022'!$W$5:$W$4998)))</f>
        <v/>
      </c>
      <c r="G46" s="57" t="str">
        <f>IF(SUMPRODUCT((TEXT('ORDEM GERAL 2022'!$B$5:$B$4998,"mmm")=DADOS!G$2)*('ORDEM GERAL 2022'!$C$5:$C$4998=DADOS!$A46)*('ORDEM GERAL 2022'!$A$5:$A$4998&gt;0)*('ORDEM GERAL 2022'!$W$5:$W$4998))=0,"",SUMPRODUCT((TEXT('ORDEM GERAL 2022'!$B$5:$B$4998,"mmm")=DADOS!G$2)*('ORDEM GERAL 2022'!$C$5:$C$4998=DADOS!$A46)*('ORDEM GERAL 2022'!$A$5:$A$4998&gt;0)*('ORDEM GERAL 2022'!$W$5:$W$4998)))</f>
        <v/>
      </c>
      <c r="H46" s="57" t="str">
        <f>IF(SUMPRODUCT((TEXT('ORDEM GERAL 2022'!$B$5:$B$4998,"mmm")=DADOS!H$2)*('ORDEM GERAL 2022'!$C$5:$C$4998=DADOS!$A46)*('ORDEM GERAL 2022'!$A$5:$A$4998&gt;0)*('ORDEM GERAL 2022'!$W$5:$W$4998))=0,"",SUMPRODUCT((TEXT('ORDEM GERAL 2022'!$B$5:$B$4998,"mmm")=DADOS!H$2)*('ORDEM GERAL 2022'!$C$5:$C$4998=DADOS!$A46)*('ORDEM GERAL 2022'!$A$5:$A$4998&gt;0)*('ORDEM GERAL 2022'!$W$5:$W$4998)))</f>
        <v/>
      </c>
      <c r="I46" s="57" t="str">
        <f>IF(SUMPRODUCT((TEXT('ORDEM GERAL 2022'!$B$5:$B$4998,"mmm")=DADOS!I$2)*('ORDEM GERAL 2022'!$C$5:$C$4998=DADOS!$A46)*('ORDEM GERAL 2022'!$A$5:$A$4998&gt;0)*('ORDEM GERAL 2022'!$W$5:$W$4998))=0,"",SUMPRODUCT((TEXT('ORDEM GERAL 2022'!$B$5:$B$4998,"mmm")=DADOS!I$2)*('ORDEM GERAL 2022'!$C$5:$C$4998=DADOS!$A46)*('ORDEM GERAL 2022'!$A$5:$A$4998&gt;0)*('ORDEM GERAL 2022'!$W$5:$W$4998)))</f>
        <v/>
      </c>
      <c r="J46" s="57" t="str">
        <f>IF(SUMPRODUCT((TEXT('ORDEM GERAL 2022'!$B$5:$B$4998,"mmm")=DADOS!J$2)*('ORDEM GERAL 2022'!$C$5:$C$4998=DADOS!$A46)*('ORDEM GERAL 2022'!$A$5:$A$4998&gt;0)*('ORDEM GERAL 2022'!$W$5:$W$4998))=0,"",SUMPRODUCT((TEXT('ORDEM GERAL 2022'!$B$5:$B$4998,"mmm")=DADOS!J$2)*('ORDEM GERAL 2022'!$C$5:$C$4998=DADOS!$A46)*('ORDEM GERAL 2022'!$A$5:$A$4998&gt;0)*('ORDEM GERAL 2022'!$W$5:$W$4998)))</f>
        <v/>
      </c>
      <c r="K46" s="57" t="str">
        <f>IF(SUMPRODUCT((TEXT('ORDEM GERAL 2022'!$B$5:$B$4998,"mmm")=DADOS!K$2)*('ORDEM GERAL 2022'!$C$5:$C$4998=DADOS!$A46)*('ORDEM GERAL 2022'!$A$5:$A$4998&gt;0)*('ORDEM GERAL 2022'!$W$5:$W$4998))=0,"",SUMPRODUCT((TEXT('ORDEM GERAL 2022'!$B$5:$B$4998,"mmm")=DADOS!K$2)*('ORDEM GERAL 2022'!$C$5:$C$4998=DADOS!$A46)*('ORDEM GERAL 2022'!$A$5:$A$4998&gt;0)*('ORDEM GERAL 2022'!$W$5:$W$4998)))</f>
        <v/>
      </c>
      <c r="L46" s="57" t="str">
        <f>IF(SUMPRODUCT((TEXT('ORDEM GERAL 2022'!$B$5:$B$4998,"mmm")=DADOS!L$2)*('ORDEM GERAL 2022'!$C$5:$C$4998=DADOS!$A46)*('ORDEM GERAL 2022'!$A$5:$A$4998&gt;0)*('ORDEM GERAL 2022'!$W$5:$W$4998))=0,"",SUMPRODUCT((TEXT('ORDEM GERAL 2022'!$B$5:$B$4998,"mmm")=DADOS!L$2)*('ORDEM GERAL 2022'!$C$5:$C$4998=DADOS!$A46)*('ORDEM GERAL 2022'!$A$5:$A$4998&gt;0)*('ORDEM GERAL 2022'!$W$5:$W$4998)))</f>
        <v/>
      </c>
      <c r="M46" s="57" t="str">
        <f>IF(SUMPRODUCT((TEXT('ORDEM GERAL 2022'!$B$5:$B$4998,"mmm")=DADOS!M$2)*('ORDEM GERAL 2022'!$C$5:$C$4998=DADOS!$A46)*('ORDEM GERAL 2022'!$A$5:$A$4998&gt;0)*('ORDEM GERAL 2022'!$W$5:$W$4998))=0,"",SUMPRODUCT((TEXT('ORDEM GERAL 2022'!$B$5:$B$4998,"mmm")=DADOS!M$2)*('ORDEM GERAL 2022'!$C$5:$C$4998=DADOS!$A46)*('ORDEM GERAL 2022'!$A$5:$A$4998&gt;0)*('ORDEM GERAL 2022'!$W$5:$W$4998)))</f>
        <v/>
      </c>
      <c r="N46" s="57" t="str">
        <f t="shared" si="0"/>
        <v/>
      </c>
      <c r="O46" s="66" t="str">
        <f>IF(COUNTIFS('ORDEM GERAL 2022'!$C:$C,DADOS!$A46,'ORDEM GERAL 2022'!$AJ:$AJ,"CONSERTO")=0,"",(COUNTIFS('ORDEM GERAL 2022'!$C:$C,DADOS!$A46,'ORDEM GERAL 2022'!$AJ:$AJ,"CONSERTO")))</f>
        <v/>
      </c>
      <c r="P46" s="66" t="str">
        <f>IF(COUNTIFS('ORDEM GERAL 2022'!$C:$C,DADOS!$A46,'ORDEM GERAL 2022'!$AJ:$AJ,"QUEBRA")=0,"",COUNTIFS('ORDEM GERAL 2022'!$C:$C,DADOS!$A46,'ORDEM GERAL 2022'!$AJ:$AJ,"QUEBRA"))</f>
        <v/>
      </c>
      <c r="Q46" s="66" t="str">
        <f>IF(COUNTIFS('ORDEM GERAL 2022'!$C:$C,DADOS!$A46,'ORDEM GERAL 2022'!$AJ:$AJ,"TROCA")=0,"",COUNTIFS('ORDEM GERAL 2022'!$C:$C,DADOS!$A46,'ORDEM GERAL 2022'!$AJ:$AJ,"TROCA"))</f>
        <v/>
      </c>
      <c r="R46" s="66" t="str">
        <f>IF(COUNTIFS('ORDEM GERAL 2022'!$C:$C,DADOS!$A46,'ORDEM GERAL 2022'!A:A,"&gt;0")=0,"",COUNTIFS('ORDEM GERAL 2022'!$C:$C,DADOS!$A46,'ORDEM GERAL 2022'!A:A,"&gt;0"))</f>
        <v/>
      </c>
      <c r="S46" s="194" t="str">
        <f t="shared" si="4"/>
        <v/>
      </c>
      <c r="T46" s="196" t="str">
        <f t="shared" si="5"/>
        <v/>
      </c>
      <c r="U46" s="67" t="str">
        <f t="shared" si="3"/>
        <v/>
      </c>
      <c r="V46" s="10"/>
      <c r="W46" s="208" t="s">
        <v>166</v>
      </c>
      <c r="X46" s="207">
        <f>SUMPRODUCT((MONTH('ORDEM GERAL 2022'!$B$5:$B$4998)='ORDEM GERAL 2022'!$AT$5)*('ORDEM GERAL 2022'!$W$5:$W$4998)*('ORDEM GERAL 2022'!$G$5:$G$4998='ORDEM GERAL 2022'!$AQ$5)*('ORDEM GERAL 2022'!$C$5:$C$4998='ORDEM GERAL 2022'!AM48))</f>
        <v>0</v>
      </c>
      <c r="Y46" s="207">
        <f>SUMPRODUCT((MONTH('ORDEM GERAL 2022'!$B$5:$B$4998)='ORDEM GERAL 2022'!$AT$6)*('ORDEM GERAL 2022'!$W$5:$W$4998)*('ORDEM GERAL 2022'!$G$5:$G$4998='ORDEM GERAL 2022'!$AQ$5)*('ORDEM GERAL 2022'!$C$5:$C$4998='ORDEM GERAL 2022'!AM48))</f>
        <v>0</v>
      </c>
      <c r="Z46" s="207">
        <f>SUMPRODUCT((MONTH('ORDEM GERAL 2022'!$B$5:$B$4998)='ORDEM GERAL 2022'!$AT$7)*('ORDEM GERAL 2022'!$W$5:$W$4998)*('ORDEM GERAL 2022'!$G$5:$G$4998='ORDEM GERAL 2022'!$AQ$5)*('ORDEM GERAL 2022'!$C$5:$C$4998='ORDEM GERAL 2022'!AM48))</f>
        <v>0</v>
      </c>
      <c r="AA46" s="207">
        <f>SUMPRODUCT((MONTH('ORDEM GERAL 2022'!$B$5:$B$4998)='ORDEM GERAL 2022'!$AT$8)*('ORDEM GERAL 2022'!$W$5:$W$4998)*('ORDEM GERAL 2022'!$G$5:$G$4998='ORDEM GERAL 2022'!$AQ$5)*('ORDEM GERAL 2022'!$C$5:$C$4998='ORDEM GERAL 2022'!AM48))</f>
        <v>0</v>
      </c>
      <c r="AB46" s="207">
        <f>SUMPRODUCT((MONTH('ORDEM GERAL 2022'!$B$5:$B$4998)='ORDEM GERAL 2022'!$AT$9)*('ORDEM GERAL 2022'!$W$5:$W$4998)*('ORDEM GERAL 2022'!$G$5:$G$4998='ORDEM GERAL 2022'!$AQ$5)*('ORDEM GERAL 2022'!$C$5:$C$4998='ORDEM GERAL 2022'!AM48))</f>
        <v>0</v>
      </c>
      <c r="AC46" s="207">
        <f>SUMPRODUCT((MONTH('ORDEM GERAL 2022'!$B$5:$B$4998)='ORDEM GERAL 2022'!$AT$10)*('ORDEM GERAL 2022'!$W$5:$W$4998)*('ORDEM GERAL 2022'!$G$5:$G$4998='ORDEM GERAL 2022'!$AQ$5)*('ORDEM GERAL 2022'!$C$5:$C$4998='ORDEM GERAL 2022'!AM48))</f>
        <v>0</v>
      </c>
      <c r="AD46" s="207">
        <f>SUMPRODUCT((MONTH('ORDEM GERAL 2022'!$B$5:$B$4998)='ORDEM GERAL 2022'!$AT$11)*('ORDEM GERAL 2022'!$W$5:$W$4998)*('ORDEM GERAL 2022'!$G$5:$G$4998='ORDEM GERAL 2022'!$AQ$5)*('ORDEM GERAL 2022'!$C$5:$C$4998='ORDEM GERAL 2022'!AM48))</f>
        <v>0</v>
      </c>
      <c r="AE46" s="204">
        <f>SUMPRODUCT((MONTH('ORDEM GERAL 2022'!$B$5:$B$4998)='ORDEM GERAL 2022'!$AT$12)*('ORDEM GERAL 2022'!$W$5:$W$4998)*('ORDEM GERAL 2022'!$G$5:$G$4998='ORDEM GERAL 2022'!$AQ$5)*('ORDEM GERAL 2022'!$C$5:$C$4998='ORDEM GERAL 2022'!AM48))</f>
        <v>0</v>
      </c>
      <c r="AF46" s="204">
        <f>SUMPRODUCT((MONTH('ORDEM GERAL 2022'!$B$5:$B$4998)='ORDEM GERAL 2022'!$AT$13)*('ORDEM GERAL 2022'!$W$5:$W$4998)*('ORDEM GERAL 2022'!$G$5:$G$4998='ORDEM GERAL 2022'!$AQ$5)*('ORDEM GERAL 2022'!$C$5:$C$4998='ORDEM GERAL 2022'!AM48))</f>
        <v>0</v>
      </c>
      <c r="AG46" s="204">
        <f>SUMPRODUCT((MONTH('ORDEM GERAL 2022'!$B$5:$B$4998)='ORDEM GERAL 2022'!$AT$14)*('ORDEM GERAL 2022'!$W$5:$W$4998)*('ORDEM GERAL 2022'!$G$5:$G$4998='ORDEM GERAL 2022'!$AQ$5)*('ORDEM GERAL 2022'!$C$5:$C$4998='ORDEM GERAL 2022'!AM48))</f>
        <v>0</v>
      </c>
      <c r="AH46" s="204">
        <f>SUMPRODUCT((MONTH('ORDEM GERAL 2022'!$B$5:$B$4998)='ORDEM GERAL 2022'!$AT$15)*('ORDEM GERAL 2022'!$W$5:$W$4998)*('ORDEM GERAL 2022'!$G$5:$G$4998='ORDEM GERAL 2022'!$AQ$5)*('ORDEM GERAL 2022'!$C$5:$C$4998='ORDEM GERAL 2022'!AM48))</f>
        <v>0</v>
      </c>
      <c r="AI46" s="204">
        <f>SUMPRODUCT((MONTH('ORDEM GERAL 2022'!$B$5:$B$4998)='ORDEM GERAL 2022'!$AT$16)*('ORDEM GERAL 2022'!$W$5:$W$4998)*('ORDEM GERAL 2022'!$G$5:$G$4998='ORDEM GERAL 2022'!$AQ$5)*('ORDEM GERAL 2022'!$C$5:$C$4998='ORDEM GERAL 2022'!AM48))</f>
        <v>0</v>
      </c>
      <c r="AJ46" s="204">
        <f>SUM(Table_17[[#This Row],[Coluna1]:[Column13]])</f>
        <v>0</v>
      </c>
      <c r="AK46" s="190"/>
      <c r="AL46" s="190"/>
      <c r="AM46" s="190"/>
      <c r="AN46" s="190"/>
      <c r="AO46" s="190"/>
      <c r="AP46" s="190"/>
      <c r="AQ46" s="193"/>
      <c r="AR46" s="208" t="s">
        <v>166</v>
      </c>
      <c r="AS46" s="207">
        <f>SUMPRODUCT((MONTH('ORDEM GERAL 2022'!$B$5:$B$4998)='ORDEM GERAL 2022'!$AT$5)*('ORDEM GERAL 2022'!$W$5:$W$4998)*('ORDEM GERAL 2022'!$G$5:$G$4998='ORDEM GERAL 2022'!$AQ$6)*('ORDEM GERAL 2022'!$C$5:$C$4998='ORDEM GERAL 2022'!AM48))</f>
        <v>0</v>
      </c>
      <c r="AT46" s="207">
        <f>SUMPRODUCT((MONTH('ORDEM GERAL 2022'!$B$5:$B$4998)='ORDEM GERAL 2022'!$AT$6)*('ORDEM GERAL 2022'!$W$5:$W$4998)*('ORDEM GERAL 2022'!$G$5:$G$4998='ORDEM GERAL 2022'!$AQ$6)*('ORDEM GERAL 2022'!$C$5:$C$4998='ORDEM GERAL 2022'!AM48))</f>
        <v>0</v>
      </c>
      <c r="AU46" s="204">
        <f>SUMPRODUCT((MONTH('ORDEM GERAL 2022'!$B$5:$B$4998)='ORDEM GERAL 2022'!$AT$7)*('ORDEM GERAL 2022'!$W$5:$W$4998)*('ORDEM GERAL 2022'!$G$5:$G$4998='ORDEM GERAL 2022'!$AQ$6)*('ORDEM GERAL 2022'!$C$5:$C$4998='ORDEM GERAL 2022'!AM48))</f>
        <v>0</v>
      </c>
      <c r="AV46" s="207">
        <f>SUMPRODUCT((MONTH('ORDEM GERAL 2022'!$B$5:$B$4998)='ORDEM GERAL 2022'!$AT$8)*('ORDEM GERAL 2022'!$W$5:$W$4998)*('ORDEM GERAL 2022'!$G$5:$G$4998='ORDEM GERAL 2022'!$AQ$6)*('ORDEM GERAL 2022'!$C$5:$C$4998='ORDEM GERAL 2022'!AM48))</f>
        <v>0</v>
      </c>
      <c r="AW46" s="204">
        <f>SUMPRODUCT((MONTH('ORDEM GERAL 2022'!$B$5:$B$4998)='ORDEM GERAL 2022'!$AT$9)*('ORDEM GERAL 2022'!$W$5:$W$4998)*('ORDEM GERAL 2022'!$G$5:$G$4998='ORDEM GERAL 2022'!$AQ$6)*('ORDEM GERAL 2022'!$C$5:$C$4998='ORDEM GERAL 2022'!AM48))</f>
        <v>0</v>
      </c>
      <c r="AX46" s="204">
        <f>SUMPRODUCT((MONTH('ORDEM GERAL 2022'!$B$5:$B$4998)='ORDEM GERAL 2022'!$AT$10)*('ORDEM GERAL 2022'!$W$5:$W$4998)*('ORDEM GERAL 2022'!$G$5:$G$4998='ORDEM GERAL 2022'!$AQ$6)*('ORDEM GERAL 2022'!$C$5:$C$4998='ORDEM GERAL 2022'!AM48))</f>
        <v>0</v>
      </c>
      <c r="AY46" s="204">
        <f>SUMPRODUCT((MONTH('ORDEM GERAL 2022'!$B$5:$B$4998)='ORDEM GERAL 2022'!$AT$11)*('ORDEM GERAL 2022'!$W$5:$W$4998)*('ORDEM GERAL 2022'!$G$5:$G$4998='ORDEM GERAL 2022'!$AQ$6)*('ORDEM GERAL 2022'!$C$5:$C$4998='ORDEM GERAL 2022'!AM48))</f>
        <v>0</v>
      </c>
      <c r="AZ46" s="204">
        <f>SUMPRODUCT((MONTH('ORDEM GERAL 2022'!$B$5:$B$4998)='ORDEM GERAL 2022'!$AT$12)*('ORDEM GERAL 2022'!$W$5:$W$4998)*('ORDEM GERAL 2022'!$G$5:$G$4998='ORDEM GERAL 2022'!$AQ$6)*('ORDEM GERAL 2022'!$C$5:$C$4998='ORDEM GERAL 2022'!AM48))</f>
        <v>0</v>
      </c>
      <c r="BA46" s="204">
        <f>SUMPRODUCT((MONTH('ORDEM GERAL 2022'!$B$5:$B$4998)='ORDEM GERAL 2022'!$AT$13)*('ORDEM GERAL 2022'!$W$5:$W$4998)*('ORDEM GERAL 2022'!$G$5:$G$4998='ORDEM GERAL 2022'!$AQ$6)*('ORDEM GERAL 2022'!$C$5:$C$4998='ORDEM GERAL 2022'!AM48))</f>
        <v>0</v>
      </c>
      <c r="BB46" s="207">
        <f>SUMPRODUCT((MONTH('ORDEM GERAL 2022'!$B$5:$B$4998)='ORDEM GERAL 2022'!$AT$14)*('ORDEM GERAL 2022'!$W$5:$W$4998)*('ORDEM GERAL 2022'!$G$5:$G$4998='ORDEM GERAL 2022'!$AQ$6)*('ORDEM GERAL 2022'!$C$5:$C$4998='ORDEM GERAL 2022'!AM48))</f>
        <v>0</v>
      </c>
      <c r="BC46" s="204">
        <f>SUMPRODUCT((MONTH('ORDEM GERAL 2022'!$B$5:$B$4998)='ORDEM GERAL 2022'!$AT$15)*('ORDEM GERAL 2022'!$W$5:$W$4998)*('ORDEM GERAL 2022'!$G$5:$G$4998='ORDEM GERAL 2022'!$AQ$6)*('ORDEM GERAL 2022'!$C$5:$C$4998='ORDEM GERAL 2022'!AM48))</f>
        <v>0</v>
      </c>
      <c r="BD46" s="204">
        <f>SUMPRODUCT((MONTH('ORDEM GERAL 2022'!$B$5:$B$4998)='ORDEM GERAL 2022'!$AT$16)*('ORDEM GERAL 2022'!$W$5:$W$4998)*('ORDEM GERAL 2022'!$G$5:$G$4998='ORDEM GERAL 2022'!$AQ$6)*('ORDEM GERAL 2022'!$C$5:$C$4998='ORDEM GERAL 2022'!AM48))</f>
        <v>0</v>
      </c>
      <c r="BE46" s="204">
        <f>SUM(Table_17[[#This Row],[Column21]:[Column32]])</f>
        <v>0</v>
      </c>
      <c r="BF46" s="190"/>
      <c r="BG46" s="190"/>
      <c r="BH46" s="190"/>
      <c r="BI46" s="190"/>
      <c r="BJ46" s="193"/>
      <c r="BK46" s="209" t="s">
        <v>167</v>
      </c>
      <c r="BL46" s="204">
        <f>SUMPRODUCT((MONTH('ORDEM GERAL 2022'!$B$5:$B$4998)='ORDEM GERAL 2022'!$AT$5)*('ORDEM GERAL 2022'!$W$5:$W$4998)*('ORDEM GERAL 2022'!$G$5:$G$4998='ORDEM GERAL 2022'!$AQ$8)*('ORDEM GERAL 2022'!$C$5:$C$4998='ORDEM GERAL 2022'!AM48))</f>
        <v>0</v>
      </c>
      <c r="BM46" s="204">
        <f>SUMPRODUCT((MONTH('ORDEM GERAL 2022'!$B$5:$B$4998)='ORDEM GERAL 2022'!$AT$6)*('ORDEM GERAL 2022'!$W$5:$W$4998)*('ORDEM GERAL 2022'!$G$5:$G$4998='ORDEM GERAL 2022'!$AQ$8)*('ORDEM GERAL 2022'!$C$5:$C$4998='ORDEM GERAL 2022'!AM48))</f>
        <v>0</v>
      </c>
      <c r="BN46" s="204">
        <f>SUMPRODUCT((MONTH('ORDEM GERAL 2022'!$B$5:$B$4998)='ORDEM GERAL 2022'!$AT$7)*('ORDEM GERAL 2022'!$W$5:$W$4998)*('ORDEM GERAL 2022'!$G$5:$G$4998='ORDEM GERAL 2022'!$AQ$8)*('ORDEM GERAL 2022'!$C$5:$C$4998='ORDEM GERAL 2022'!AM48))</f>
        <v>0</v>
      </c>
      <c r="BO46" s="204">
        <f>SUMPRODUCT((MONTH('ORDEM GERAL 2022'!$B$5:$B$4998)='ORDEM GERAL 2022'!$AT$8)*('ORDEM GERAL 2022'!$W$5:$W$4998)*('ORDEM GERAL 2022'!$G$5:$G$4998='ORDEM GERAL 2022'!$AQ$8)*('ORDEM GERAL 2022'!$C$5:$C$4998='ORDEM GERAL 2022'!AM48))</f>
        <v>0</v>
      </c>
      <c r="BP46" s="204">
        <f>SUMPRODUCT((MONTH('ORDEM GERAL 2022'!$B$5:$B$4998)='ORDEM GERAL 2022'!$AT$9)*('ORDEM GERAL 2022'!$W$5:$W$4998)*('ORDEM GERAL 2022'!$G$5:$G$4998='ORDEM GERAL 2022'!$AQ$8)*('ORDEM GERAL 2022'!$C$5:$C$4998='ORDEM GERAL 2022'!AM48))</f>
        <v>0</v>
      </c>
      <c r="BQ46" s="204">
        <f>SUMPRODUCT((MONTH('ORDEM GERAL 2022'!$B$5:$B$4998)='ORDEM GERAL 2022'!$AT$10)*('ORDEM GERAL 2022'!$W$5:$W$4998)*('ORDEM GERAL 2022'!$G$5:$G$4998='ORDEM GERAL 2022'!$AQ$8)*('ORDEM GERAL 2022'!$C$5:$C$4998='ORDEM GERAL 2022'!AM48))</f>
        <v>0</v>
      </c>
      <c r="BR46" s="204">
        <f>SUMPRODUCT((MONTH('ORDEM GERAL 2022'!$B$5:$B$4998)='ORDEM GERAL 2022'!$AT$11)*('ORDEM GERAL 2022'!$W$5:$W$4998)*('ORDEM GERAL 2022'!$G$5:$G$4998='ORDEM GERAL 2022'!$AQ$8)*('ORDEM GERAL 2022'!$C$5:$C$4998='ORDEM GERAL 2022'!AM48))</f>
        <v>0</v>
      </c>
      <c r="BS46" s="204">
        <f>SUMPRODUCT((MONTH('ORDEM GERAL 2022'!$B$5:$B$4998)='ORDEM GERAL 2022'!$AT$12)*('ORDEM GERAL 2022'!$W$5:$W$4998)*('ORDEM GERAL 2022'!$G$5:$G$4998='ORDEM GERAL 2022'!$AQ$8)*('ORDEM GERAL 2022'!$C$5:$C$4998='ORDEM GERAL 2022'!AM48))</f>
        <v>0</v>
      </c>
      <c r="BT46" s="204">
        <f>SUMPRODUCT((MONTH('ORDEM GERAL 2022'!$B$5:$B$4998)='ORDEM GERAL 2022'!$AT$13)*('ORDEM GERAL 2022'!$W$5:$W$4998)*('ORDEM GERAL 2022'!$G$5:$G$4998='ORDEM GERAL 2022'!$AQ$8)*('ORDEM GERAL 2022'!$C$5:$C$4998='ORDEM GERAL 2022'!AM48))</f>
        <v>0</v>
      </c>
      <c r="BU46" s="204">
        <f>SUMPRODUCT((MONTH('ORDEM GERAL 2022'!$B$5:$B$4998)='ORDEM GERAL 2022'!$AT$14)*('ORDEM GERAL 2022'!$W$5:$W$4998)*('ORDEM GERAL 2022'!$G$5:$G$4998='ORDEM GERAL 2022'!$AQ$8)*('ORDEM GERAL 2022'!$C$5:$C$4998='ORDEM GERAL 2022'!AM48))</f>
        <v>0</v>
      </c>
      <c r="BV46" s="204">
        <f>SUMPRODUCT((MONTH('ORDEM GERAL 2022'!$B$5:$B$4998)='ORDEM GERAL 2022'!$AT$15)*('ORDEM GERAL 2022'!$W$5:$W$4998)*('ORDEM GERAL 2022'!$G$5:$G$4998='ORDEM GERAL 2022'!$AQ$8)*('ORDEM GERAL 2022'!$C$5:$C$4998='ORDEM GERAL 2022'!AM48))</f>
        <v>0</v>
      </c>
      <c r="BW46" s="204">
        <f>SUMPRODUCT((MONTH('ORDEM GERAL 2022'!$B$5:$B$4998)='ORDEM GERAL 2022'!$AT$16)*('ORDEM GERAL 2022'!$W$5:$W$4998)*('ORDEM GERAL 2022'!$G$5:$G$4998='ORDEM GERAL 2022'!$AQ$8)*('ORDEM GERAL 2022'!$C$5:$C$4998='ORDEM GERAL 2022'!AM48))</f>
        <v>0</v>
      </c>
      <c r="BX46" s="191">
        <f>SUM(Table_17[[#This Row],[Column40]:[Column51]])</f>
        <v>0</v>
      </c>
      <c r="BY46" s="190"/>
      <c r="BZ46" s="190"/>
      <c r="CA46" s="190"/>
      <c r="CB46" s="70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</row>
    <row r="47" spans="1:94" ht="15.75" customHeight="1" thickBot="1">
      <c r="A47" s="71" t="s">
        <v>167</v>
      </c>
      <c r="B47" s="57" t="str">
        <f>IF(SUMPRODUCT((TEXT('ORDEM GERAL 2022'!$B$5:$B$4998,"mmm")=DADOS!B$2)*('ORDEM GERAL 2022'!$C$5:$C$4998=DADOS!$A47)*('ORDEM GERAL 2022'!$A$5:$A$4998&gt;0)*('ORDEM GERAL 2022'!$W$5:$W$4998))=0,"",SUMPRODUCT((TEXT('ORDEM GERAL 2022'!$B$5:$B$4998,"mmm")=DADOS!B$2)*('ORDEM GERAL 2022'!$C$5:$C$4998=DADOS!$A47)*('ORDEM GERAL 2022'!$A$5:$A$4998&gt;0)*('ORDEM GERAL 2022'!$W$5:$W$4998)))</f>
        <v/>
      </c>
      <c r="C47" s="57" t="str">
        <f>IF(SUMPRODUCT((TEXT('ORDEM GERAL 2022'!$B$5:$B$4998,"mmm")=DADOS!C$2)*('ORDEM GERAL 2022'!$C$5:$C$4998=DADOS!$A47)*('ORDEM GERAL 2022'!$A$5:$A$4998&gt;0)*('ORDEM GERAL 2022'!$W$5:$W$4998))=0,"",SUMPRODUCT((TEXT('ORDEM GERAL 2022'!$B$5:$B$4998,"mmm")=DADOS!C$2)*('ORDEM GERAL 2022'!$C$5:$C$4998=DADOS!$A47)*('ORDEM GERAL 2022'!$A$5:$A$4998&gt;0)*('ORDEM GERAL 2022'!$W$5:$W$4998)))</f>
        <v/>
      </c>
      <c r="D47" s="57" t="str">
        <f>IF(SUMPRODUCT((TEXT('ORDEM GERAL 2022'!$B$5:$B$4998,"mmm")=DADOS!D$2)*('ORDEM GERAL 2022'!$C$5:$C$4998=DADOS!$A47)*('ORDEM GERAL 2022'!$A$5:$A$4998&gt;0)*('ORDEM GERAL 2022'!$W$5:$W$4998))=0,"",SUMPRODUCT((TEXT('ORDEM GERAL 2022'!$B$5:$B$4998,"mmm")=DADOS!D$2)*('ORDEM GERAL 2022'!$C$5:$C$4998=DADOS!$A47)*('ORDEM GERAL 2022'!$A$5:$A$4998&gt;0)*('ORDEM GERAL 2022'!$W$5:$W$4998)))</f>
        <v/>
      </c>
      <c r="E47" s="57" t="str">
        <f>IF(SUMPRODUCT((TEXT('ORDEM GERAL 2022'!$B$5:$B$4998,"mmm")=DADOS!E$2)*('ORDEM GERAL 2022'!$C$5:$C$4998=DADOS!$A47)*('ORDEM GERAL 2022'!$A$5:$A$4998&gt;0)*('ORDEM GERAL 2022'!$W$5:$W$4998))=0,"",SUMPRODUCT((TEXT('ORDEM GERAL 2022'!$B$5:$B$4998,"mmm")=DADOS!E$2)*('ORDEM GERAL 2022'!$C$5:$C$4998=DADOS!$A47)*('ORDEM GERAL 2022'!$A$5:$A$4998&gt;0)*('ORDEM GERAL 2022'!$W$5:$W$4998)))</f>
        <v/>
      </c>
      <c r="F47" s="57" t="str">
        <f>IF(SUMPRODUCT((TEXT('ORDEM GERAL 2022'!$B$5:$B$4998,"mmm")=DADOS!F$2)*('ORDEM GERAL 2022'!$C$5:$C$4998=DADOS!$A47)*('ORDEM GERAL 2022'!$A$5:$A$4998&gt;0)*('ORDEM GERAL 2022'!$W$5:$W$4998))=0,"",SUMPRODUCT((TEXT('ORDEM GERAL 2022'!$B$5:$B$4998,"mmm")=DADOS!F$2)*('ORDEM GERAL 2022'!$C$5:$C$4998=DADOS!$A47)*('ORDEM GERAL 2022'!$A$5:$A$4998&gt;0)*('ORDEM GERAL 2022'!$W$5:$W$4998)))</f>
        <v/>
      </c>
      <c r="G47" s="57" t="str">
        <f>IF(SUMPRODUCT((TEXT('ORDEM GERAL 2022'!$B$5:$B$4998,"mmm")=DADOS!G$2)*('ORDEM GERAL 2022'!$C$5:$C$4998=DADOS!$A47)*('ORDEM GERAL 2022'!$A$5:$A$4998&gt;0)*('ORDEM GERAL 2022'!$W$5:$W$4998))=0,"",SUMPRODUCT((TEXT('ORDEM GERAL 2022'!$B$5:$B$4998,"mmm")=DADOS!G$2)*('ORDEM GERAL 2022'!$C$5:$C$4998=DADOS!$A47)*('ORDEM GERAL 2022'!$A$5:$A$4998&gt;0)*('ORDEM GERAL 2022'!$W$5:$W$4998)))</f>
        <v/>
      </c>
      <c r="H47" s="57" t="str">
        <f>IF(SUMPRODUCT((TEXT('ORDEM GERAL 2022'!$B$5:$B$4998,"mmm")=DADOS!H$2)*('ORDEM GERAL 2022'!$C$5:$C$4998=DADOS!$A47)*('ORDEM GERAL 2022'!$A$5:$A$4998&gt;0)*('ORDEM GERAL 2022'!$W$5:$W$4998))=0,"",SUMPRODUCT((TEXT('ORDEM GERAL 2022'!$B$5:$B$4998,"mmm")=DADOS!H$2)*('ORDEM GERAL 2022'!$C$5:$C$4998=DADOS!$A47)*('ORDEM GERAL 2022'!$A$5:$A$4998&gt;0)*('ORDEM GERAL 2022'!$W$5:$W$4998)))</f>
        <v/>
      </c>
      <c r="I47" s="57" t="str">
        <f>IF(SUMPRODUCT((TEXT('ORDEM GERAL 2022'!$B$5:$B$4998,"mmm")=DADOS!I$2)*('ORDEM GERAL 2022'!$C$5:$C$4998=DADOS!$A47)*('ORDEM GERAL 2022'!$A$5:$A$4998&gt;0)*('ORDEM GERAL 2022'!$W$5:$W$4998))=0,"",SUMPRODUCT((TEXT('ORDEM GERAL 2022'!$B$5:$B$4998,"mmm")=DADOS!I$2)*('ORDEM GERAL 2022'!$C$5:$C$4998=DADOS!$A47)*('ORDEM GERAL 2022'!$A$5:$A$4998&gt;0)*('ORDEM GERAL 2022'!$W$5:$W$4998)))</f>
        <v/>
      </c>
      <c r="J47" s="57" t="str">
        <f>IF(SUMPRODUCT((TEXT('ORDEM GERAL 2022'!$B$5:$B$4998,"mmm")=DADOS!J$2)*('ORDEM GERAL 2022'!$C$5:$C$4998=DADOS!$A47)*('ORDEM GERAL 2022'!$A$5:$A$4998&gt;0)*('ORDEM GERAL 2022'!$W$5:$W$4998))=0,"",SUMPRODUCT((TEXT('ORDEM GERAL 2022'!$B$5:$B$4998,"mmm")=DADOS!J$2)*('ORDEM GERAL 2022'!$C$5:$C$4998=DADOS!$A47)*('ORDEM GERAL 2022'!$A$5:$A$4998&gt;0)*('ORDEM GERAL 2022'!$W$5:$W$4998)))</f>
        <v/>
      </c>
      <c r="K47" s="57" t="str">
        <f>IF(SUMPRODUCT((TEXT('ORDEM GERAL 2022'!$B$5:$B$4998,"mmm")=DADOS!K$2)*('ORDEM GERAL 2022'!$C$5:$C$4998=DADOS!$A47)*('ORDEM GERAL 2022'!$A$5:$A$4998&gt;0)*('ORDEM GERAL 2022'!$W$5:$W$4998))=0,"",SUMPRODUCT((TEXT('ORDEM GERAL 2022'!$B$5:$B$4998,"mmm")=DADOS!K$2)*('ORDEM GERAL 2022'!$C$5:$C$4998=DADOS!$A47)*('ORDEM GERAL 2022'!$A$5:$A$4998&gt;0)*('ORDEM GERAL 2022'!$W$5:$W$4998)))</f>
        <v/>
      </c>
      <c r="L47" s="57" t="str">
        <f>IF(SUMPRODUCT((TEXT('ORDEM GERAL 2022'!$B$5:$B$4998,"mmm")=DADOS!L$2)*('ORDEM GERAL 2022'!$C$5:$C$4998=DADOS!$A47)*('ORDEM GERAL 2022'!$A$5:$A$4998&gt;0)*('ORDEM GERAL 2022'!$W$5:$W$4998))=0,"",SUMPRODUCT((TEXT('ORDEM GERAL 2022'!$B$5:$B$4998,"mmm")=DADOS!L$2)*('ORDEM GERAL 2022'!$C$5:$C$4998=DADOS!$A47)*('ORDEM GERAL 2022'!$A$5:$A$4998&gt;0)*('ORDEM GERAL 2022'!$W$5:$W$4998)))</f>
        <v/>
      </c>
      <c r="M47" s="57" t="str">
        <f>IF(SUMPRODUCT((TEXT('ORDEM GERAL 2022'!$B$5:$B$4998,"mmm")=DADOS!M$2)*('ORDEM GERAL 2022'!$C$5:$C$4998=DADOS!$A47)*('ORDEM GERAL 2022'!$A$5:$A$4998&gt;0)*('ORDEM GERAL 2022'!$W$5:$W$4998))=0,"",SUMPRODUCT((TEXT('ORDEM GERAL 2022'!$B$5:$B$4998,"mmm")=DADOS!M$2)*('ORDEM GERAL 2022'!$C$5:$C$4998=DADOS!$A47)*('ORDEM GERAL 2022'!$A$5:$A$4998&gt;0)*('ORDEM GERAL 2022'!$W$5:$W$4998)))</f>
        <v/>
      </c>
      <c r="N47" s="57" t="str">
        <f t="shared" si="0"/>
        <v/>
      </c>
      <c r="O47" s="66" t="str">
        <f>IF(COUNTIFS('ORDEM GERAL 2022'!$C:$C,DADOS!$A47,'ORDEM GERAL 2022'!$AJ:$AJ,"CONSERTO")=0,"",(COUNTIFS('ORDEM GERAL 2022'!$C:$C,DADOS!$A47,'ORDEM GERAL 2022'!$AJ:$AJ,"CONSERTO")))</f>
        <v/>
      </c>
      <c r="P47" s="66" t="str">
        <f>IF(COUNTIFS('ORDEM GERAL 2022'!$C:$C,DADOS!$A47,'ORDEM GERAL 2022'!$AJ:$AJ,"QUEBRA")=0,"",COUNTIFS('ORDEM GERAL 2022'!$C:$C,DADOS!$A47,'ORDEM GERAL 2022'!$AJ:$AJ,"QUEBRA"))</f>
        <v/>
      </c>
      <c r="Q47" s="66" t="str">
        <f>IF(COUNTIFS('ORDEM GERAL 2022'!$C:$C,DADOS!$A47,'ORDEM GERAL 2022'!$AJ:$AJ,"TROCA")=0,"",COUNTIFS('ORDEM GERAL 2022'!$C:$C,DADOS!$A47,'ORDEM GERAL 2022'!$AJ:$AJ,"TROCA"))</f>
        <v/>
      </c>
      <c r="R47" s="66" t="str">
        <f>IF(COUNTIFS('ORDEM GERAL 2022'!$C:$C,DADOS!$A47,'ORDEM GERAL 2022'!A:A,"&gt;0")=0,"",COUNTIFS('ORDEM GERAL 2022'!$C:$C,DADOS!$A47,'ORDEM GERAL 2022'!A:A,"&gt;0"))</f>
        <v/>
      </c>
      <c r="S47" s="194" t="str">
        <f t="shared" si="4"/>
        <v/>
      </c>
      <c r="T47" s="196" t="str">
        <f t="shared" si="5"/>
        <v/>
      </c>
      <c r="U47" s="67" t="str">
        <f t="shared" si="3"/>
        <v/>
      </c>
      <c r="V47" s="10"/>
      <c r="W47" s="209" t="s">
        <v>167</v>
      </c>
      <c r="X47" s="207">
        <f>SUMPRODUCT((MONTH('ORDEM GERAL 2022'!$B$5:$B$4998)='ORDEM GERAL 2022'!$AT$5)*('ORDEM GERAL 2022'!$W$5:$W$4998)*('ORDEM GERAL 2022'!$G$5:$G$4998='ORDEM GERAL 2022'!$AQ$5)*('ORDEM GERAL 2022'!$C$5:$C$4998='ORDEM GERAL 2022'!AM49))</f>
        <v>0</v>
      </c>
      <c r="Y47" s="207">
        <f>SUMPRODUCT((MONTH('ORDEM GERAL 2022'!$B$5:$B$4998)='ORDEM GERAL 2022'!$AT$6)*('ORDEM GERAL 2022'!$W$5:$W$4998)*('ORDEM GERAL 2022'!$G$5:$G$4998='ORDEM GERAL 2022'!$AQ$5)*('ORDEM GERAL 2022'!$C$5:$C$4998='ORDEM GERAL 2022'!AM49))</f>
        <v>0</v>
      </c>
      <c r="Z47" s="207">
        <f>SUMPRODUCT((MONTH('ORDEM GERAL 2022'!$B$5:$B$4998)='ORDEM GERAL 2022'!$AT$7)*('ORDEM GERAL 2022'!$W$5:$W$4998)*('ORDEM GERAL 2022'!$G$5:$G$4998='ORDEM GERAL 2022'!$AQ$5)*('ORDEM GERAL 2022'!$C$5:$C$4998='ORDEM GERAL 2022'!AM49))</f>
        <v>0</v>
      </c>
      <c r="AA47" s="207">
        <f>SUMPRODUCT((MONTH('ORDEM GERAL 2022'!$B$5:$B$4998)='ORDEM GERAL 2022'!$AT$8)*('ORDEM GERAL 2022'!$W$5:$W$4998)*('ORDEM GERAL 2022'!$G$5:$G$4998='ORDEM GERAL 2022'!$AQ$5)*('ORDEM GERAL 2022'!$C$5:$C$4998='ORDEM GERAL 2022'!AM49))</f>
        <v>0</v>
      </c>
      <c r="AB47" s="207">
        <f>SUMPRODUCT((MONTH('ORDEM GERAL 2022'!$B$5:$B$4998)='ORDEM GERAL 2022'!$AT$9)*('ORDEM GERAL 2022'!$W$5:$W$4998)*('ORDEM GERAL 2022'!$G$5:$G$4998='ORDEM GERAL 2022'!$AQ$5)*('ORDEM GERAL 2022'!$C$5:$C$4998='ORDEM GERAL 2022'!AM49))</f>
        <v>0</v>
      </c>
      <c r="AC47" s="207">
        <f>SUMPRODUCT((MONTH('ORDEM GERAL 2022'!$B$5:$B$4998)='ORDEM GERAL 2022'!$AT$10)*('ORDEM GERAL 2022'!$W$5:$W$4998)*('ORDEM GERAL 2022'!$G$5:$G$4998='ORDEM GERAL 2022'!$AQ$5)*('ORDEM GERAL 2022'!$C$5:$C$4998='ORDEM GERAL 2022'!AM49))</f>
        <v>0</v>
      </c>
      <c r="AD47" s="207">
        <f>SUMPRODUCT((MONTH('ORDEM GERAL 2022'!$B$5:$B$4998)='ORDEM GERAL 2022'!$AT$11)*('ORDEM GERAL 2022'!$W$5:$W$4998)*('ORDEM GERAL 2022'!$G$5:$G$4998='ORDEM GERAL 2022'!$AQ$5)*('ORDEM GERAL 2022'!$C$5:$C$4998='ORDEM GERAL 2022'!AM49))</f>
        <v>0</v>
      </c>
      <c r="AE47" s="204">
        <f>SUMPRODUCT((MONTH('ORDEM GERAL 2022'!$B$5:$B$4998)='ORDEM GERAL 2022'!$AT$12)*('ORDEM GERAL 2022'!$W$5:$W$4998)*('ORDEM GERAL 2022'!$G$5:$G$4998='ORDEM GERAL 2022'!$AQ$5)*('ORDEM GERAL 2022'!$C$5:$C$4998='ORDEM GERAL 2022'!AM49))</f>
        <v>0</v>
      </c>
      <c r="AF47" s="204">
        <f>SUMPRODUCT((MONTH('ORDEM GERAL 2022'!$B$5:$B$4998)='ORDEM GERAL 2022'!$AT$13)*('ORDEM GERAL 2022'!$W$5:$W$4998)*('ORDEM GERAL 2022'!$G$5:$G$4998='ORDEM GERAL 2022'!$AQ$5)*('ORDEM GERAL 2022'!$C$5:$C$4998='ORDEM GERAL 2022'!AM49))</f>
        <v>0</v>
      </c>
      <c r="AG47" s="204">
        <f>SUMPRODUCT((MONTH('ORDEM GERAL 2022'!$B$5:$B$4998)='ORDEM GERAL 2022'!$AT$14)*('ORDEM GERAL 2022'!$W$5:$W$4998)*('ORDEM GERAL 2022'!$G$5:$G$4998='ORDEM GERAL 2022'!$AQ$5)*('ORDEM GERAL 2022'!$C$5:$C$4998='ORDEM GERAL 2022'!AM49))</f>
        <v>0</v>
      </c>
      <c r="AH47" s="204">
        <f>SUMPRODUCT((MONTH('ORDEM GERAL 2022'!$B$5:$B$4998)='ORDEM GERAL 2022'!$AT$15)*('ORDEM GERAL 2022'!$W$5:$W$4998)*('ORDEM GERAL 2022'!$G$5:$G$4998='ORDEM GERAL 2022'!$AQ$5)*('ORDEM GERAL 2022'!$C$5:$C$4998='ORDEM GERAL 2022'!AM49))</f>
        <v>0</v>
      </c>
      <c r="AI47" s="204">
        <f>SUMPRODUCT((MONTH('ORDEM GERAL 2022'!$B$5:$B$4998)='ORDEM GERAL 2022'!$AT$16)*('ORDEM GERAL 2022'!$W$5:$W$4998)*('ORDEM GERAL 2022'!$G$5:$G$4998='ORDEM GERAL 2022'!$AQ$5)*('ORDEM GERAL 2022'!$C$5:$C$4998='ORDEM GERAL 2022'!AM49))</f>
        <v>0</v>
      </c>
      <c r="AJ47" s="204">
        <f>SUM(Table_17[[#This Row],[Coluna1]:[Column13]])</f>
        <v>0</v>
      </c>
      <c r="AK47" s="190"/>
      <c r="AL47" s="190"/>
      <c r="AM47" s="190"/>
      <c r="AN47" s="190"/>
      <c r="AO47" s="190"/>
      <c r="AP47" s="190"/>
      <c r="AQ47" s="193"/>
      <c r="AR47" s="209" t="s">
        <v>167</v>
      </c>
      <c r="AS47" s="207">
        <f>SUMPRODUCT((MONTH('ORDEM GERAL 2022'!$B$5:$B$4998)='ORDEM GERAL 2022'!$AT$5)*('ORDEM GERAL 2022'!$W$5:$W$4998)*('ORDEM GERAL 2022'!$G$5:$G$4998='ORDEM GERAL 2022'!$AQ$6)*('ORDEM GERAL 2022'!$C$5:$C$4998='ORDEM GERAL 2022'!AM49))</f>
        <v>0</v>
      </c>
      <c r="AT47" s="207">
        <f>SUMPRODUCT((MONTH('ORDEM GERAL 2022'!$B$5:$B$4998)='ORDEM GERAL 2022'!$AT$6)*('ORDEM GERAL 2022'!$W$5:$W$4998)*('ORDEM GERAL 2022'!$G$5:$G$4998='ORDEM GERAL 2022'!$AQ$6)*('ORDEM GERAL 2022'!$C$5:$C$4998='ORDEM GERAL 2022'!AM49))</f>
        <v>0</v>
      </c>
      <c r="AU47" s="204">
        <f>SUMPRODUCT((MONTH('ORDEM GERAL 2022'!$B$5:$B$4998)='ORDEM GERAL 2022'!$AT$7)*('ORDEM GERAL 2022'!$W$5:$W$4998)*('ORDEM GERAL 2022'!$G$5:$G$4998='ORDEM GERAL 2022'!$AQ$6)*('ORDEM GERAL 2022'!$C$5:$C$4998='ORDEM GERAL 2022'!AM49))</f>
        <v>0</v>
      </c>
      <c r="AV47" s="207">
        <f>SUMPRODUCT((MONTH('ORDEM GERAL 2022'!$B$5:$B$4998)='ORDEM GERAL 2022'!$AT$8)*('ORDEM GERAL 2022'!$W$5:$W$4998)*('ORDEM GERAL 2022'!$G$5:$G$4998='ORDEM GERAL 2022'!$AQ$6)*('ORDEM GERAL 2022'!$C$5:$C$4998='ORDEM GERAL 2022'!AM49))</f>
        <v>0</v>
      </c>
      <c r="AW47" s="204">
        <f>SUMPRODUCT((MONTH('ORDEM GERAL 2022'!$B$5:$B$4998)='ORDEM GERAL 2022'!$AT$9)*('ORDEM GERAL 2022'!$W$5:$W$4998)*('ORDEM GERAL 2022'!$G$5:$G$4998='ORDEM GERAL 2022'!$AQ$6)*('ORDEM GERAL 2022'!$C$5:$C$4998='ORDEM GERAL 2022'!AM49))</f>
        <v>0</v>
      </c>
      <c r="AX47" s="204">
        <f>SUMPRODUCT((MONTH('ORDEM GERAL 2022'!$B$5:$B$4998)='ORDEM GERAL 2022'!$AT$10)*('ORDEM GERAL 2022'!$W$5:$W$4998)*('ORDEM GERAL 2022'!$G$5:$G$4998='ORDEM GERAL 2022'!$AQ$6)*('ORDEM GERAL 2022'!$C$5:$C$4998='ORDEM GERAL 2022'!AM49))</f>
        <v>0</v>
      </c>
      <c r="AY47" s="204">
        <f>SUMPRODUCT((MONTH('ORDEM GERAL 2022'!$B$5:$B$4998)='ORDEM GERAL 2022'!$AT$11)*('ORDEM GERAL 2022'!$W$5:$W$4998)*('ORDEM GERAL 2022'!$G$5:$G$4998='ORDEM GERAL 2022'!$AQ$6)*('ORDEM GERAL 2022'!$C$5:$C$4998='ORDEM GERAL 2022'!AM49))</f>
        <v>0</v>
      </c>
      <c r="AZ47" s="204">
        <f>SUMPRODUCT((MONTH('ORDEM GERAL 2022'!$B$5:$B$4998)='ORDEM GERAL 2022'!$AT$12)*('ORDEM GERAL 2022'!$W$5:$W$4998)*('ORDEM GERAL 2022'!$G$5:$G$4998='ORDEM GERAL 2022'!$AQ$6)*('ORDEM GERAL 2022'!$C$5:$C$4998='ORDEM GERAL 2022'!AM49))</f>
        <v>0</v>
      </c>
      <c r="BA47" s="204">
        <f>SUMPRODUCT((MONTH('ORDEM GERAL 2022'!$B$5:$B$4998)='ORDEM GERAL 2022'!$AT$13)*('ORDEM GERAL 2022'!$W$5:$W$4998)*('ORDEM GERAL 2022'!$G$5:$G$4998='ORDEM GERAL 2022'!$AQ$6)*('ORDEM GERAL 2022'!$C$5:$C$4998='ORDEM GERAL 2022'!AM49))</f>
        <v>0</v>
      </c>
      <c r="BB47" s="207">
        <f>SUMPRODUCT((MONTH('ORDEM GERAL 2022'!$B$5:$B$4998)='ORDEM GERAL 2022'!$AT$14)*('ORDEM GERAL 2022'!$W$5:$W$4998)*('ORDEM GERAL 2022'!$G$5:$G$4998='ORDEM GERAL 2022'!$AQ$6)*('ORDEM GERAL 2022'!$C$5:$C$4998='ORDEM GERAL 2022'!AM49))</f>
        <v>0</v>
      </c>
      <c r="BC47" s="204">
        <f>SUMPRODUCT((MONTH('ORDEM GERAL 2022'!$B$5:$B$4998)='ORDEM GERAL 2022'!$AT$15)*('ORDEM GERAL 2022'!$W$5:$W$4998)*('ORDEM GERAL 2022'!$G$5:$G$4998='ORDEM GERAL 2022'!$AQ$6)*('ORDEM GERAL 2022'!$C$5:$C$4998='ORDEM GERAL 2022'!AM49))</f>
        <v>0</v>
      </c>
      <c r="BD47" s="204">
        <f>SUMPRODUCT((MONTH('ORDEM GERAL 2022'!$B$5:$B$4998)='ORDEM GERAL 2022'!$AT$16)*('ORDEM GERAL 2022'!$W$5:$W$4998)*('ORDEM GERAL 2022'!$G$5:$G$4998='ORDEM GERAL 2022'!$AQ$6)*('ORDEM GERAL 2022'!$C$5:$C$4998='ORDEM GERAL 2022'!AM49))</f>
        <v>0</v>
      </c>
      <c r="BE47" s="204">
        <f>SUM(Table_17[[#This Row],[Column21]:[Column32]])</f>
        <v>0</v>
      </c>
      <c r="BF47" s="190"/>
      <c r="BG47" s="190"/>
      <c r="BH47" s="190"/>
      <c r="BI47" s="190"/>
      <c r="BJ47" s="193"/>
      <c r="BK47" s="192"/>
      <c r="BL47" s="204">
        <f>SUM(BL3:BL46)</f>
        <v>0</v>
      </c>
      <c r="BM47" s="204">
        <f t="shared" ref="BM47:BW47" si="6">SUM(BM3:BM46)</f>
        <v>0</v>
      </c>
      <c r="BN47" s="204">
        <f t="shared" si="6"/>
        <v>0</v>
      </c>
      <c r="BO47" s="204">
        <f t="shared" si="6"/>
        <v>0</v>
      </c>
      <c r="BP47" s="204">
        <f t="shared" si="6"/>
        <v>0</v>
      </c>
      <c r="BQ47" s="204">
        <f t="shared" si="6"/>
        <v>0</v>
      </c>
      <c r="BR47" s="204">
        <f t="shared" si="6"/>
        <v>0</v>
      </c>
      <c r="BS47" s="204">
        <f t="shared" si="6"/>
        <v>0</v>
      </c>
      <c r="BT47" s="204">
        <f t="shared" si="6"/>
        <v>0</v>
      </c>
      <c r="BU47" s="204">
        <f t="shared" si="6"/>
        <v>0</v>
      </c>
      <c r="BV47" s="204">
        <f t="shared" si="6"/>
        <v>0</v>
      </c>
      <c r="BW47" s="204">
        <f t="shared" si="6"/>
        <v>0</v>
      </c>
      <c r="BX47" s="191"/>
      <c r="BY47" s="190"/>
      <c r="BZ47" s="190"/>
      <c r="CA47" s="190"/>
      <c r="CB47" s="70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</row>
    <row r="48" spans="1:94" ht="15.75" customHeight="1">
      <c r="A48" s="185"/>
      <c r="B48" s="229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W48" s="192"/>
      <c r="X48" s="191">
        <f>SUM(Table_17[[#All],[Coluna1]])</f>
        <v>4.1666666671517305E-2</v>
      </c>
      <c r="Y48" s="191">
        <f>SUM(Table_17[[#All],[Column3]])</f>
        <v>0</v>
      </c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0"/>
      <c r="AL48" s="190"/>
      <c r="AM48" s="190"/>
      <c r="AN48" s="190"/>
      <c r="AO48" s="190"/>
      <c r="AP48" s="190"/>
      <c r="AQ48" s="193"/>
      <c r="AR48" s="192"/>
      <c r="AS48" s="191">
        <f>SUM(Table_17[[#All],[Column21]])</f>
        <v>0</v>
      </c>
      <c r="AT48" s="191">
        <f>SUM(Table_17[[#All],[Column22]])</f>
        <v>0</v>
      </c>
      <c r="AU48" s="191">
        <f>SUM(Table_17[[#All],[Column23]])</f>
        <v>0</v>
      </c>
      <c r="AV48" s="191">
        <f>SUM(Table_17[[#All],[Column24]])</f>
        <v>0</v>
      </c>
      <c r="AW48" s="191">
        <f>SUM(Table_17[[#All],[Column25]])</f>
        <v>0</v>
      </c>
      <c r="AX48" s="191">
        <f>SUM(Table_17[[#All],[Column26]])</f>
        <v>0</v>
      </c>
      <c r="AY48" s="191">
        <f>SUM(Table_17[[#All],[Column27]])</f>
        <v>0</v>
      </c>
      <c r="AZ48" s="191">
        <f>SUM(Table_17[[#All],[Column28]])</f>
        <v>0</v>
      </c>
      <c r="BA48" s="191">
        <f>SUM(Table_17[[#All],[Column29]])</f>
        <v>0</v>
      </c>
      <c r="BB48" s="191">
        <f>SUM(Table_17[[#All],[Column30]])</f>
        <v>0.32569444444379769</v>
      </c>
      <c r="BC48" s="191">
        <f>SUM(Table_17[[#All],[Column31]])</f>
        <v>0</v>
      </c>
      <c r="BD48" s="191">
        <f>SUM(Table_17[[#All],[Column32]])</f>
        <v>0</v>
      </c>
      <c r="BE48" s="191">
        <f>SUM(Table_17[[#All],[Column33]])</f>
        <v>0.32569444444379769</v>
      </c>
      <c r="BF48" s="190"/>
      <c r="BG48" s="190"/>
      <c r="BH48" s="190"/>
      <c r="BI48" s="190"/>
      <c r="BJ48" s="193"/>
      <c r="BK48" s="192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0"/>
      <c r="BZ48" s="190"/>
      <c r="CA48" s="190"/>
      <c r="CB48" s="70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</row>
    <row r="49" spans="1:94" ht="15.75" customHeight="1">
      <c r="A49" s="186"/>
      <c r="B49" s="187"/>
      <c r="W49" s="192"/>
      <c r="X49" s="189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0"/>
      <c r="AL49" s="190"/>
      <c r="AM49" s="190"/>
      <c r="AN49" s="190"/>
      <c r="AO49" s="190"/>
      <c r="AP49" s="190"/>
      <c r="AQ49" s="193"/>
      <c r="AR49" s="192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0"/>
      <c r="BG49" s="190"/>
      <c r="BH49" s="190"/>
      <c r="BI49" s="190"/>
      <c r="BJ49" s="193"/>
      <c r="BK49" s="192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0"/>
      <c r="BZ49" s="190"/>
      <c r="CA49" s="190"/>
      <c r="CB49" s="70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</row>
    <row r="50" spans="1:94" ht="15.75" customHeight="1">
      <c r="A50" s="275" t="s">
        <v>18</v>
      </c>
      <c r="B50" s="264" t="s">
        <v>86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78"/>
      <c r="R50" s="78"/>
      <c r="S50" s="78"/>
      <c r="T50" s="78"/>
      <c r="U50" s="78"/>
      <c r="V50" s="17"/>
      <c r="W50" s="192"/>
      <c r="X50" s="189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0"/>
      <c r="AL50" s="190"/>
      <c r="AM50" s="190"/>
      <c r="AN50" s="190"/>
      <c r="AO50" s="190"/>
      <c r="AP50" s="190"/>
      <c r="AQ50" s="193"/>
      <c r="AR50" s="192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0"/>
      <c r="BG50" s="190"/>
      <c r="BH50" s="190"/>
      <c r="BI50" s="190"/>
      <c r="BJ50" s="193"/>
      <c r="BK50" s="192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0"/>
      <c r="BZ50" s="190"/>
      <c r="CA50" s="190"/>
      <c r="CB50" s="70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</row>
    <row r="51" spans="1:94" ht="15.75" customHeight="1">
      <c r="A51" s="248"/>
      <c r="B51" s="79" t="s">
        <v>39</v>
      </c>
      <c r="C51" s="80" t="s">
        <v>44</v>
      </c>
      <c r="D51" s="80" t="s">
        <v>45</v>
      </c>
      <c r="E51" s="80" t="s">
        <v>46</v>
      </c>
      <c r="F51" s="80" t="s">
        <v>47</v>
      </c>
      <c r="G51" s="80" t="s">
        <v>48</v>
      </c>
      <c r="H51" s="80" t="s">
        <v>49</v>
      </c>
      <c r="I51" s="80" t="s">
        <v>50</v>
      </c>
      <c r="J51" s="80" t="s">
        <v>51</v>
      </c>
      <c r="K51" s="80" t="s">
        <v>52</v>
      </c>
      <c r="L51" s="80" t="s">
        <v>53</v>
      </c>
      <c r="M51" s="80" t="s">
        <v>54</v>
      </c>
      <c r="N51" s="80" t="s">
        <v>29</v>
      </c>
      <c r="O51" s="261" t="s">
        <v>87</v>
      </c>
      <c r="P51" s="248"/>
      <c r="Q51" s="78"/>
      <c r="R51" s="78"/>
      <c r="S51" s="78"/>
      <c r="T51" s="78"/>
      <c r="U51" s="78"/>
      <c r="V51" s="17"/>
      <c r="W51" s="192"/>
      <c r="X51" s="189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0"/>
      <c r="AL51" s="190"/>
      <c r="AM51" s="190"/>
      <c r="AN51" s="190"/>
      <c r="AO51" s="190"/>
      <c r="AP51" s="190"/>
      <c r="AQ51" s="193"/>
      <c r="AR51" s="192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0"/>
      <c r="BG51" s="190"/>
      <c r="BH51" s="190"/>
      <c r="BI51" s="190"/>
      <c r="BJ51" s="193"/>
      <c r="BK51" s="192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0"/>
      <c r="BZ51" s="190"/>
      <c r="CA51" s="190"/>
      <c r="CB51" s="70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</row>
    <row r="52" spans="1:94" ht="15.75" customHeight="1">
      <c r="A52" s="71" t="s">
        <v>38</v>
      </c>
      <c r="B52" s="184">
        <v>1.8819444444444446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184">
        <v>1.8819444444444446</v>
      </c>
      <c r="O52" s="262">
        <v>3</v>
      </c>
      <c r="P52" s="263"/>
      <c r="Q52" s="82"/>
      <c r="R52" s="82"/>
      <c r="S52" s="82"/>
      <c r="T52" s="82"/>
      <c r="U52" s="82"/>
      <c r="V52" s="17"/>
      <c r="W52" s="192"/>
      <c r="X52" s="189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0"/>
      <c r="AL52" s="190"/>
      <c r="AM52" s="190"/>
      <c r="AN52" s="190"/>
      <c r="AO52" s="190"/>
      <c r="AP52" s="190"/>
      <c r="AQ52" s="193"/>
      <c r="AR52" s="192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0"/>
      <c r="BG52" s="190"/>
      <c r="BH52" s="190"/>
      <c r="BI52" s="190"/>
      <c r="BJ52" s="193"/>
      <c r="BK52" s="192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0"/>
      <c r="BZ52" s="190"/>
      <c r="CA52" s="190"/>
      <c r="CB52" s="70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</row>
    <row r="53" spans="1:94" ht="15.75" customHeight="1">
      <c r="A53" s="56" t="s">
        <v>64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266">
        <v>4</v>
      </c>
      <c r="P53" s="268"/>
      <c r="Q53" s="82"/>
      <c r="R53" s="82"/>
      <c r="S53" s="82"/>
      <c r="T53" s="82"/>
      <c r="U53" s="82"/>
      <c r="V53" s="17"/>
      <c r="W53" s="192"/>
      <c r="X53" s="189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0"/>
      <c r="AL53" s="190"/>
      <c r="AM53" s="190"/>
      <c r="AN53" s="190"/>
      <c r="AO53" s="190"/>
      <c r="AP53" s="190"/>
      <c r="AQ53" s="193"/>
      <c r="AR53" s="192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0"/>
      <c r="BG53" s="190"/>
      <c r="BH53" s="190"/>
      <c r="BI53" s="190"/>
      <c r="BJ53" s="193"/>
      <c r="BK53" s="192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0"/>
      <c r="BZ53" s="190"/>
      <c r="CA53" s="190"/>
      <c r="CB53" s="70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</row>
    <row r="54" spans="1:94" ht="15.75" customHeight="1">
      <c r="A54" s="71" t="s">
        <v>69</v>
      </c>
      <c r="B54" s="81">
        <v>0.4777777777777778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>
        <v>0.4777777777777778</v>
      </c>
      <c r="O54" s="262">
        <v>2</v>
      </c>
      <c r="P54" s="263"/>
      <c r="Q54" s="82"/>
      <c r="R54" s="82"/>
      <c r="S54" s="82"/>
      <c r="T54" s="82"/>
      <c r="U54" s="82"/>
      <c r="V54" s="17"/>
      <c r="W54" s="192"/>
      <c r="X54" s="189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0"/>
      <c r="AL54" s="190"/>
      <c r="AM54" s="190"/>
      <c r="AN54" s="190"/>
      <c r="AO54" s="190"/>
      <c r="AP54" s="190"/>
      <c r="AQ54" s="193"/>
      <c r="AR54" s="192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0"/>
      <c r="BG54" s="190"/>
      <c r="BH54" s="190"/>
      <c r="BI54" s="190"/>
      <c r="BJ54" s="193"/>
      <c r="BK54" s="192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0"/>
      <c r="BZ54" s="190"/>
      <c r="CA54" s="190"/>
      <c r="CB54" s="70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</row>
    <row r="55" spans="1:94" ht="15.75" customHeight="1">
      <c r="A55" s="56" t="s">
        <v>72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4"/>
      <c r="P55" s="85"/>
      <c r="Q55" s="82"/>
      <c r="R55" s="82"/>
      <c r="S55" s="82"/>
      <c r="T55" s="82"/>
      <c r="U55" s="82"/>
      <c r="V55" s="17"/>
      <c r="W55" s="192"/>
      <c r="X55" s="189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0"/>
      <c r="AL55" s="190"/>
      <c r="AM55" s="190"/>
      <c r="AN55" s="190"/>
      <c r="AO55" s="190"/>
      <c r="AP55" s="190"/>
      <c r="AQ55" s="193"/>
      <c r="AR55" s="192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0"/>
      <c r="BG55" s="190"/>
      <c r="BH55" s="190"/>
      <c r="BI55" s="190"/>
      <c r="BJ55" s="193"/>
      <c r="BK55" s="192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0"/>
      <c r="BZ55" s="190"/>
      <c r="CA55" s="190"/>
      <c r="CB55" s="70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</row>
    <row r="56" spans="1:94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92"/>
      <c r="X56" s="189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0"/>
      <c r="AL56" s="190"/>
      <c r="AM56" s="190"/>
      <c r="AN56" s="190"/>
      <c r="AO56" s="190"/>
      <c r="AP56" s="190"/>
      <c r="AQ56" s="193"/>
      <c r="AR56" s="192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0"/>
      <c r="BG56" s="190"/>
      <c r="BH56" s="190"/>
      <c r="BI56" s="190"/>
      <c r="BJ56" s="193"/>
      <c r="BK56" s="192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0"/>
      <c r="BZ56" s="190"/>
      <c r="CA56" s="190"/>
      <c r="CB56" s="70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</row>
    <row r="57" spans="1:94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92"/>
      <c r="X57" s="189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0"/>
      <c r="AL57" s="190"/>
      <c r="AM57" s="190"/>
      <c r="AN57" s="190"/>
      <c r="AO57" s="190"/>
      <c r="AP57" s="190"/>
      <c r="AQ57" s="193"/>
      <c r="AR57" s="192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0"/>
      <c r="BG57" s="190"/>
      <c r="BH57" s="190"/>
      <c r="BI57" s="190"/>
      <c r="BJ57" s="193"/>
      <c r="BK57" s="192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0"/>
      <c r="BZ57" s="190"/>
      <c r="CA57" s="190"/>
      <c r="CB57" s="70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</row>
    <row r="58" spans="1:94" ht="15.75" customHeight="1">
      <c r="A58" s="275" t="s">
        <v>18</v>
      </c>
      <c r="B58" s="86" t="s">
        <v>22</v>
      </c>
      <c r="C58" s="264" t="s">
        <v>88</v>
      </c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78"/>
      <c r="R58" s="78"/>
      <c r="S58" s="78"/>
      <c r="T58" s="78"/>
      <c r="U58" s="78"/>
      <c r="V58" s="17"/>
      <c r="W58" s="192"/>
      <c r="X58" s="189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0"/>
      <c r="AL58" s="190"/>
      <c r="AM58" s="190"/>
      <c r="AN58" s="190"/>
      <c r="AO58" s="190"/>
      <c r="AP58" s="190"/>
      <c r="AQ58" s="193"/>
      <c r="AR58" s="192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0"/>
      <c r="BG58" s="190"/>
      <c r="BH58" s="190"/>
      <c r="BI58" s="190"/>
      <c r="BJ58" s="193"/>
      <c r="BK58" s="192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0"/>
      <c r="BZ58" s="190"/>
      <c r="CA58" s="190"/>
      <c r="CB58" s="70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</row>
    <row r="59" spans="1:94" ht="15.75" customHeight="1">
      <c r="A59" s="248"/>
      <c r="B59" s="79" t="s">
        <v>39</v>
      </c>
      <c r="C59" s="80" t="s">
        <v>44</v>
      </c>
      <c r="D59" s="80" t="s">
        <v>45</v>
      </c>
      <c r="E59" s="80" t="s">
        <v>46</v>
      </c>
      <c r="F59" s="80" t="s">
        <v>47</v>
      </c>
      <c r="G59" s="80" t="s">
        <v>48</v>
      </c>
      <c r="H59" s="80" t="s">
        <v>49</v>
      </c>
      <c r="I59" s="80" t="s">
        <v>50</v>
      </c>
      <c r="J59" s="80" t="s">
        <v>51</v>
      </c>
      <c r="K59" s="80" t="s">
        <v>52</v>
      </c>
      <c r="L59" s="80" t="s">
        <v>53</v>
      </c>
      <c r="M59" s="80" t="s">
        <v>54</v>
      </c>
      <c r="N59" s="80" t="s">
        <v>29</v>
      </c>
      <c r="O59" s="261" t="s">
        <v>87</v>
      </c>
      <c r="P59" s="248"/>
      <c r="Q59" s="78"/>
      <c r="R59" s="78"/>
      <c r="S59" s="78"/>
      <c r="T59" s="78"/>
      <c r="U59" s="78"/>
      <c r="V59" s="17"/>
      <c r="W59" s="192"/>
      <c r="X59" s="189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0"/>
      <c r="AL59" s="190"/>
      <c r="AM59" s="190"/>
      <c r="AN59" s="190"/>
      <c r="AO59" s="190"/>
      <c r="AP59" s="190"/>
      <c r="AQ59" s="193"/>
      <c r="AR59" s="192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0"/>
      <c r="BG59" s="190"/>
      <c r="BH59" s="190"/>
      <c r="BI59" s="190"/>
      <c r="BJ59" s="193"/>
      <c r="BK59" s="192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0"/>
      <c r="BZ59" s="190"/>
      <c r="CA59" s="190"/>
      <c r="CB59" s="70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</row>
    <row r="60" spans="1:94" ht="15.75" customHeight="1">
      <c r="A60" s="71" t="s">
        <v>38</v>
      </c>
      <c r="B60" s="184">
        <v>1.0694444444444444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184">
        <v>1.0694444444444444</v>
      </c>
      <c r="O60" s="262">
        <v>2</v>
      </c>
      <c r="P60" s="263"/>
      <c r="Q60" s="82"/>
      <c r="R60" s="82"/>
      <c r="S60" s="82"/>
      <c r="T60" s="82"/>
      <c r="U60" s="82"/>
      <c r="V60" s="17"/>
      <c r="W60" s="192"/>
      <c r="X60" s="189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0"/>
      <c r="AL60" s="190"/>
      <c r="AM60" s="190"/>
      <c r="AN60" s="190"/>
      <c r="AO60" s="190"/>
      <c r="AP60" s="190"/>
      <c r="AQ60" s="193"/>
      <c r="AR60" s="192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0"/>
      <c r="BG60" s="190"/>
      <c r="BH60" s="190"/>
      <c r="BI60" s="190"/>
      <c r="BJ60" s="193"/>
      <c r="BK60" s="192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0"/>
      <c r="BZ60" s="190"/>
      <c r="CA60" s="190"/>
      <c r="CB60" s="70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</row>
    <row r="61" spans="1:94" ht="15.75" customHeight="1">
      <c r="A61" s="56" t="s">
        <v>64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266">
        <v>2</v>
      </c>
      <c r="P61" s="268"/>
      <c r="Q61" s="82"/>
      <c r="R61" s="82"/>
      <c r="S61" s="82"/>
      <c r="T61" s="82"/>
      <c r="U61" s="82"/>
      <c r="V61" s="17"/>
      <c r="W61" s="192"/>
      <c r="X61" s="189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0"/>
      <c r="AL61" s="190"/>
      <c r="AM61" s="190"/>
      <c r="AN61" s="190"/>
      <c r="AO61" s="190"/>
      <c r="AP61" s="190"/>
      <c r="AQ61" s="193"/>
      <c r="AR61" s="192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0"/>
      <c r="BG61" s="190"/>
      <c r="BH61" s="190"/>
      <c r="BI61" s="190"/>
      <c r="BJ61" s="193"/>
      <c r="BK61" s="192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0"/>
      <c r="BZ61" s="190"/>
      <c r="CA61" s="190"/>
      <c r="CB61" s="70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</row>
    <row r="62" spans="1:94" ht="15.75" customHeight="1">
      <c r="A62" s="71" t="s">
        <v>69</v>
      </c>
      <c r="B62" s="81">
        <v>0.4777777777777778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>
        <v>0.4777777777777778</v>
      </c>
      <c r="O62" s="262">
        <v>2</v>
      </c>
      <c r="P62" s="263"/>
      <c r="Q62" s="82"/>
      <c r="R62" s="82"/>
      <c r="S62" s="82"/>
      <c r="T62" s="82"/>
      <c r="U62" s="82"/>
      <c r="V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</row>
    <row r="63" spans="1:94" ht="15.75" customHeight="1">
      <c r="A63" s="56" t="s">
        <v>72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266"/>
      <c r="P63" s="268"/>
      <c r="Q63" s="82"/>
      <c r="R63" s="82"/>
      <c r="S63" s="82"/>
      <c r="T63" s="82"/>
      <c r="U63" s="82"/>
      <c r="V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</row>
    <row r="64" spans="1:94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78"/>
      <c r="AN64" s="78"/>
      <c r="AO64" s="78"/>
      <c r="AP64" s="78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78"/>
      <c r="BI64" s="78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78"/>
      <c r="CB64" s="78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</row>
    <row r="65" spans="1:94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254"/>
      <c r="AL65" s="248"/>
      <c r="AM65" s="78"/>
      <c r="AN65" s="78"/>
      <c r="AO65" s="78"/>
      <c r="AP65" s="78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254"/>
      <c r="BG65" s="248"/>
      <c r="BH65" s="78"/>
      <c r="BI65" s="78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254"/>
      <c r="BZ65" s="248"/>
      <c r="CA65" s="78"/>
      <c r="CB65" s="78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</row>
    <row r="66" spans="1:94" ht="15.75" customHeight="1">
      <c r="A66" s="275" t="s">
        <v>18</v>
      </c>
      <c r="B66" s="86" t="s">
        <v>7</v>
      </c>
      <c r="C66" s="264" t="s">
        <v>89</v>
      </c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78"/>
      <c r="R66" s="78"/>
      <c r="S66" s="78"/>
      <c r="T66" s="78"/>
      <c r="U66" s="78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255"/>
      <c r="AL66" s="248"/>
      <c r="AM66" s="82"/>
      <c r="AN66" s="82"/>
      <c r="AO66" s="82"/>
      <c r="AP66" s="82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255"/>
      <c r="BG66" s="248"/>
      <c r="BH66" s="82"/>
      <c r="BI66" s="82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255"/>
      <c r="BZ66" s="248"/>
      <c r="CA66" s="82"/>
      <c r="CB66" s="82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</row>
    <row r="67" spans="1:94" ht="15.75" customHeight="1">
      <c r="A67" s="248"/>
      <c r="B67" s="79" t="s">
        <v>39</v>
      </c>
      <c r="C67" s="80" t="s">
        <v>44</v>
      </c>
      <c r="D67" s="80" t="s">
        <v>45</v>
      </c>
      <c r="E67" s="80" t="s">
        <v>46</v>
      </c>
      <c r="F67" s="80" t="s">
        <v>47</v>
      </c>
      <c r="G67" s="80" t="s">
        <v>48</v>
      </c>
      <c r="H67" s="80" t="s">
        <v>49</v>
      </c>
      <c r="I67" s="80" t="s">
        <v>50</v>
      </c>
      <c r="J67" s="80" t="s">
        <v>51</v>
      </c>
      <c r="K67" s="80" t="s">
        <v>52</v>
      </c>
      <c r="L67" s="80" t="s">
        <v>53</v>
      </c>
      <c r="M67" s="80" t="s">
        <v>54</v>
      </c>
      <c r="N67" s="80" t="s">
        <v>29</v>
      </c>
      <c r="O67" s="261" t="s">
        <v>87</v>
      </c>
      <c r="P67" s="248"/>
      <c r="Q67" s="78"/>
      <c r="R67" s="78"/>
      <c r="S67" s="78"/>
      <c r="T67" s="78"/>
      <c r="U67" s="78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255"/>
      <c r="AL67" s="248"/>
      <c r="AM67" s="82"/>
      <c r="AN67" s="82"/>
      <c r="AO67" s="82"/>
      <c r="AP67" s="82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255"/>
      <c r="BG67" s="248"/>
      <c r="BH67" s="82"/>
      <c r="BI67" s="82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255"/>
      <c r="BZ67" s="248"/>
      <c r="CA67" s="82"/>
      <c r="CB67" s="82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</row>
    <row r="68" spans="1:94" ht="15.75" customHeight="1">
      <c r="A68" s="71" t="s">
        <v>38</v>
      </c>
      <c r="B68" s="57" t="s">
        <v>171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>
        <v>0.8125</v>
      </c>
      <c r="O68" s="284">
        <v>1</v>
      </c>
      <c r="P68" s="267"/>
      <c r="Q68" s="82"/>
      <c r="R68" s="82"/>
      <c r="S68" s="82"/>
      <c r="T68" s="82"/>
      <c r="U68" s="82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255"/>
      <c r="AL68" s="248"/>
      <c r="AM68" s="82"/>
      <c r="AN68" s="82"/>
      <c r="AO68" s="82"/>
      <c r="AP68" s="82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255"/>
      <c r="BG68" s="248"/>
      <c r="BH68" s="82"/>
      <c r="BI68" s="82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255"/>
      <c r="BZ68" s="248"/>
      <c r="CA68" s="82"/>
      <c r="CB68" s="82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</row>
    <row r="69" spans="1:94" ht="15.75" customHeight="1">
      <c r="A69" s="56" t="s">
        <v>64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266">
        <v>1</v>
      </c>
      <c r="P69" s="267"/>
      <c r="Q69" s="82"/>
      <c r="R69" s="82"/>
      <c r="S69" s="82"/>
      <c r="T69" s="82"/>
      <c r="U69" s="82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255"/>
      <c r="AL69" s="248"/>
      <c r="AM69" s="82"/>
      <c r="AN69" s="82"/>
      <c r="AO69" s="82"/>
      <c r="AP69" s="82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255"/>
      <c r="BG69" s="248"/>
      <c r="BH69" s="82"/>
      <c r="BI69" s="82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255"/>
      <c r="BZ69" s="248"/>
      <c r="CA69" s="82"/>
      <c r="CB69" s="82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</row>
    <row r="70" spans="1:94" ht="15.75" customHeight="1">
      <c r="A70" s="71" t="s">
        <v>69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262"/>
      <c r="P70" s="267"/>
      <c r="Q70" s="82"/>
      <c r="R70" s="82"/>
      <c r="S70" s="82"/>
      <c r="T70" s="82"/>
      <c r="U70" s="82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</row>
    <row r="71" spans="1:94" ht="15.75" customHeight="1">
      <c r="A71" s="56" t="s">
        <v>72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266"/>
      <c r="P71" s="267"/>
      <c r="Q71" s="82"/>
      <c r="R71" s="82"/>
      <c r="S71" s="82"/>
      <c r="T71" s="82"/>
      <c r="U71" s="82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</row>
    <row r="72" spans="1:94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78"/>
      <c r="AN72" s="78"/>
      <c r="AO72" s="78"/>
      <c r="AP72" s="78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78"/>
      <c r="BI72" s="78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78"/>
      <c r="CB72" s="78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</row>
    <row r="73" spans="1:94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254"/>
      <c r="AL73" s="248"/>
      <c r="AM73" s="78"/>
      <c r="AN73" s="78"/>
      <c r="AO73" s="78"/>
      <c r="AP73" s="78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254"/>
      <c r="BG73" s="248"/>
      <c r="BH73" s="78"/>
      <c r="BI73" s="78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254"/>
      <c r="BZ73" s="248"/>
      <c r="CA73" s="78"/>
      <c r="CB73" s="78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</row>
    <row r="74" spans="1:94" ht="15.75" customHeight="1">
      <c r="A74" s="275" t="s">
        <v>18</v>
      </c>
      <c r="B74" s="86" t="s">
        <v>34</v>
      </c>
      <c r="C74" s="264" t="s">
        <v>90</v>
      </c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78"/>
      <c r="R74" s="78"/>
      <c r="S74" s="78"/>
      <c r="T74" s="78"/>
      <c r="U74" s="78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255"/>
      <c r="AL74" s="248"/>
      <c r="AM74" s="82"/>
      <c r="AN74" s="82"/>
      <c r="AO74" s="82"/>
      <c r="AP74" s="82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255"/>
      <c r="BG74" s="248"/>
      <c r="BH74" s="82"/>
      <c r="BI74" s="8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255"/>
      <c r="BZ74" s="248"/>
      <c r="CA74" s="82"/>
      <c r="CB74" s="82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</row>
    <row r="75" spans="1:94" ht="15.75" customHeight="1">
      <c r="A75" s="248"/>
      <c r="B75" s="79" t="s">
        <v>39</v>
      </c>
      <c r="C75" s="80" t="s">
        <v>44</v>
      </c>
      <c r="D75" s="80" t="s">
        <v>45</v>
      </c>
      <c r="E75" s="80" t="s">
        <v>46</v>
      </c>
      <c r="F75" s="80" t="s">
        <v>47</v>
      </c>
      <c r="G75" s="80" t="s">
        <v>48</v>
      </c>
      <c r="H75" s="80" t="s">
        <v>49</v>
      </c>
      <c r="I75" s="80" t="s">
        <v>50</v>
      </c>
      <c r="J75" s="80" t="s">
        <v>51</v>
      </c>
      <c r="K75" s="80" t="s">
        <v>52</v>
      </c>
      <c r="L75" s="80" t="s">
        <v>53</v>
      </c>
      <c r="M75" s="80" t="s">
        <v>54</v>
      </c>
      <c r="N75" s="80" t="s">
        <v>29</v>
      </c>
      <c r="O75" s="261" t="s">
        <v>87</v>
      </c>
      <c r="P75" s="248"/>
      <c r="Q75" s="78"/>
      <c r="R75" s="78"/>
      <c r="S75" s="78"/>
      <c r="T75" s="78"/>
      <c r="U75" s="78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255"/>
      <c r="AL75" s="248"/>
      <c r="AM75" s="82"/>
      <c r="AN75" s="82"/>
      <c r="AO75" s="82"/>
      <c r="AP75" s="82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255"/>
      <c r="BG75" s="248"/>
      <c r="BH75" s="82"/>
      <c r="BI75" s="8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255"/>
      <c r="BZ75" s="248"/>
      <c r="CA75" s="82"/>
      <c r="CB75" s="82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</row>
    <row r="76" spans="1:94" ht="15.75" customHeight="1">
      <c r="A76" s="71" t="s">
        <v>38</v>
      </c>
      <c r="B76" s="8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284"/>
      <c r="P76" s="267"/>
      <c r="Q76" s="82"/>
      <c r="R76" s="82"/>
      <c r="S76" s="82"/>
      <c r="T76" s="82"/>
      <c r="U76" s="82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255"/>
      <c r="AL76" s="248"/>
      <c r="AM76" s="82"/>
      <c r="AN76" s="82"/>
      <c r="AO76" s="82"/>
      <c r="AP76" s="82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255"/>
      <c r="BG76" s="248"/>
      <c r="BH76" s="82"/>
      <c r="BI76" s="82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255"/>
      <c r="BZ76" s="248"/>
      <c r="CA76" s="82"/>
      <c r="CB76" s="82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</row>
    <row r="77" spans="1:94" ht="15.75" customHeight="1">
      <c r="A77" s="56" t="s">
        <v>64</v>
      </c>
      <c r="B77" s="88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266">
        <v>1</v>
      </c>
      <c r="P77" s="267"/>
      <c r="Q77" s="82"/>
      <c r="R77" s="82"/>
      <c r="S77" s="82"/>
      <c r="T77" s="82"/>
      <c r="U77" s="82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255"/>
      <c r="AL77" s="248"/>
      <c r="AM77" s="82"/>
      <c r="AN77" s="82"/>
      <c r="AO77" s="82"/>
      <c r="AP77" s="82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255"/>
      <c r="BG77" s="248"/>
      <c r="BH77" s="82"/>
      <c r="BI77" s="82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255"/>
      <c r="BZ77" s="248"/>
      <c r="CA77" s="82"/>
      <c r="CB77" s="82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</row>
    <row r="78" spans="1:94" ht="15.75" customHeight="1">
      <c r="A78" s="71" t="s">
        <v>69</v>
      </c>
      <c r="B78" s="8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284"/>
      <c r="P78" s="267"/>
      <c r="Q78" s="82"/>
      <c r="R78" s="82"/>
      <c r="S78" s="82"/>
      <c r="T78" s="82"/>
      <c r="U78" s="82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</row>
    <row r="79" spans="1:94" ht="15.75" customHeight="1">
      <c r="A79" s="56" t="s">
        <v>72</v>
      </c>
      <c r="B79" s="88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266"/>
      <c r="P79" s="267"/>
      <c r="Q79" s="82"/>
      <c r="R79" s="82"/>
      <c r="S79" s="82"/>
      <c r="T79" s="82"/>
      <c r="U79" s="82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</row>
    <row r="80" spans="1:94" ht="15.75" customHeight="1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78"/>
      <c r="AN80" s="78"/>
      <c r="AO80" s="78"/>
      <c r="AP80" s="7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78"/>
      <c r="BI80" s="78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78"/>
      <c r="CB80" s="78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</row>
    <row r="81" spans="1:94" ht="15.75" customHeight="1">
      <c r="A81" s="89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254"/>
      <c r="AL81" s="248"/>
      <c r="AM81" s="78"/>
      <c r="AN81" s="78"/>
      <c r="AO81" s="78"/>
      <c r="AP81" s="7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254"/>
      <c r="BG81" s="248"/>
      <c r="BH81" s="78"/>
      <c r="BI81" s="78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254"/>
      <c r="BZ81" s="248"/>
      <c r="CA81" s="78"/>
      <c r="CB81" s="78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</row>
    <row r="82" spans="1:94" ht="15.75" customHeight="1">
      <c r="A82" s="275" t="s">
        <v>18</v>
      </c>
      <c r="B82" s="291" t="s">
        <v>91</v>
      </c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78"/>
      <c r="R82" s="78"/>
      <c r="S82" s="78"/>
      <c r="T82" s="78"/>
      <c r="U82" s="78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255"/>
      <c r="AL82" s="248"/>
      <c r="AM82" s="82"/>
      <c r="AN82" s="82"/>
      <c r="AO82" s="82"/>
      <c r="AP82" s="8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255"/>
      <c r="BG82" s="248"/>
      <c r="BH82" s="82"/>
      <c r="BI82" s="82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255"/>
      <c r="BZ82" s="248"/>
      <c r="CA82" s="82"/>
      <c r="CB82" s="82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</row>
    <row r="83" spans="1:94" ht="15.75" customHeight="1">
      <c r="A83" s="265"/>
      <c r="B83" s="92" t="s">
        <v>39</v>
      </c>
      <c r="C83" s="93" t="s">
        <v>44</v>
      </c>
      <c r="D83" s="93" t="s">
        <v>45</v>
      </c>
      <c r="E83" s="93" t="s">
        <v>46</v>
      </c>
      <c r="F83" s="93" t="s">
        <v>47</v>
      </c>
      <c r="G83" s="93" t="s">
        <v>48</v>
      </c>
      <c r="H83" s="93" t="s">
        <v>49</v>
      </c>
      <c r="I83" s="93" t="s">
        <v>50</v>
      </c>
      <c r="J83" s="93" t="s">
        <v>51</v>
      </c>
      <c r="K83" s="93" t="s">
        <v>52</v>
      </c>
      <c r="L83" s="93" t="s">
        <v>53</v>
      </c>
      <c r="M83" s="93" t="s">
        <v>54</v>
      </c>
      <c r="N83" s="93" t="s">
        <v>29</v>
      </c>
      <c r="O83" s="285" t="s">
        <v>87</v>
      </c>
      <c r="P83" s="267"/>
      <c r="Q83" s="94"/>
      <c r="R83" s="94" t="s">
        <v>87</v>
      </c>
      <c r="S83" s="94"/>
      <c r="T83" s="94"/>
      <c r="U83" s="94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255"/>
      <c r="AL83" s="248"/>
      <c r="AM83" s="82"/>
      <c r="AN83" s="82"/>
      <c r="AO83" s="82"/>
      <c r="AP83" s="8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255"/>
      <c r="BG83" s="248"/>
      <c r="BH83" s="82"/>
      <c r="BI83" s="82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255"/>
      <c r="BZ83" s="248"/>
      <c r="CA83" s="82"/>
      <c r="CB83" s="82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</row>
    <row r="84" spans="1:94" ht="15.75" customHeight="1">
      <c r="A84" s="95" t="s">
        <v>66</v>
      </c>
      <c r="B84" s="36">
        <v>1.0694444444444444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>
        <v>1.0694444444444444</v>
      </c>
      <c r="O84" s="286">
        <v>3</v>
      </c>
      <c r="P84" s="287"/>
      <c r="Q84" s="96" t="s">
        <v>66</v>
      </c>
      <c r="R84" s="97">
        <f t="shared" ref="R84:R86" si="7">O84</f>
        <v>3</v>
      </c>
      <c r="S84" s="97"/>
      <c r="T84" s="97"/>
      <c r="U84" s="9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255"/>
      <c r="AL84" s="248"/>
      <c r="AM84" s="82"/>
      <c r="AN84" s="82"/>
      <c r="AO84" s="82"/>
      <c r="AP84" s="8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255"/>
      <c r="BG84" s="248"/>
      <c r="BH84" s="82"/>
      <c r="BI84" s="82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255"/>
      <c r="BZ84" s="248"/>
      <c r="CA84" s="82"/>
      <c r="CB84" s="82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</row>
    <row r="85" spans="1:94" ht="15.75" customHeight="1">
      <c r="A85" s="98" t="s">
        <v>42</v>
      </c>
      <c r="B85" s="81">
        <v>1.2902777777777779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>
        <v>1.2902777777777779</v>
      </c>
      <c r="O85" s="262">
        <v>3</v>
      </c>
      <c r="P85" s="263"/>
      <c r="Q85" s="96" t="s">
        <v>42</v>
      </c>
      <c r="R85" s="97">
        <f t="shared" si="7"/>
        <v>3</v>
      </c>
      <c r="S85" s="97"/>
      <c r="T85" s="97"/>
      <c r="U85" s="9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255"/>
      <c r="AL85" s="248"/>
      <c r="AM85" s="82"/>
      <c r="AN85" s="82"/>
      <c r="AO85" s="82"/>
      <c r="AP85" s="8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255"/>
      <c r="BG85" s="248"/>
      <c r="BH85" s="82"/>
      <c r="BI85" s="82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255"/>
      <c r="BZ85" s="248"/>
      <c r="CA85" s="82"/>
      <c r="CB85" s="82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</row>
    <row r="86" spans="1:94" ht="15.75" customHeight="1">
      <c r="A86" s="99" t="s">
        <v>82</v>
      </c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289">
        <v>508</v>
      </c>
      <c r="P86" s="290"/>
      <c r="Q86" s="96" t="s">
        <v>82</v>
      </c>
      <c r="R86" s="97">
        <f t="shared" si="7"/>
        <v>508</v>
      </c>
      <c r="S86" s="97"/>
      <c r="T86" s="97"/>
      <c r="U86" s="9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</row>
    <row r="87" spans="1:94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</row>
    <row r="88" spans="1:94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78"/>
      <c r="AN88" s="78"/>
      <c r="AO88" s="78"/>
      <c r="AP88" s="78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78"/>
      <c r="BI88" s="78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78"/>
      <c r="CB88" s="78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</row>
    <row r="89" spans="1:94" ht="15.75" customHeight="1">
      <c r="A89" s="275" t="s">
        <v>18</v>
      </c>
      <c r="B89" s="86" t="s">
        <v>22</v>
      </c>
      <c r="C89" s="291" t="s">
        <v>92</v>
      </c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78"/>
      <c r="R89" s="78"/>
      <c r="S89" s="78"/>
      <c r="T89" s="78"/>
      <c r="U89" s="78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254"/>
      <c r="AL89" s="248"/>
      <c r="AM89" s="78"/>
      <c r="AN89" s="78"/>
      <c r="AO89" s="78"/>
      <c r="AP89" s="78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254"/>
      <c r="BG89" s="248"/>
      <c r="BH89" s="78"/>
      <c r="BI89" s="78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254"/>
      <c r="BZ89" s="248"/>
      <c r="CA89" s="78"/>
      <c r="CB89" s="78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</row>
    <row r="90" spans="1:94" ht="15.75" customHeight="1">
      <c r="A90" s="265"/>
      <c r="B90" s="79" t="s">
        <v>39</v>
      </c>
      <c r="C90" s="103" t="s">
        <v>44</v>
      </c>
      <c r="D90" s="103" t="s">
        <v>45</v>
      </c>
      <c r="E90" s="103" t="s">
        <v>46</v>
      </c>
      <c r="F90" s="103" t="s">
        <v>47</v>
      </c>
      <c r="G90" s="103" t="s">
        <v>48</v>
      </c>
      <c r="H90" s="103" t="s">
        <v>49</v>
      </c>
      <c r="I90" s="103" t="s">
        <v>50</v>
      </c>
      <c r="J90" s="103" t="s">
        <v>51</v>
      </c>
      <c r="K90" s="103" t="s">
        <v>52</v>
      </c>
      <c r="L90" s="103" t="s">
        <v>53</v>
      </c>
      <c r="M90" s="103" t="s">
        <v>54</v>
      </c>
      <c r="N90" s="103" t="s">
        <v>29</v>
      </c>
      <c r="O90" s="288" t="s">
        <v>87</v>
      </c>
      <c r="P90" s="244"/>
      <c r="Q90" s="78"/>
      <c r="R90" s="78"/>
      <c r="S90" s="78"/>
      <c r="T90" s="78"/>
      <c r="U90" s="78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255"/>
      <c r="AL90" s="248"/>
      <c r="AM90" s="82"/>
      <c r="AN90" s="82"/>
      <c r="AO90" s="82"/>
      <c r="AP90" s="82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255"/>
      <c r="BG90" s="248"/>
      <c r="BH90" s="82"/>
      <c r="BI90" s="82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255"/>
      <c r="BZ90" s="248"/>
      <c r="CA90" s="82"/>
      <c r="CB90" s="82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</row>
    <row r="91" spans="1:94" ht="15.75" customHeight="1">
      <c r="A91" s="104" t="s">
        <v>66</v>
      </c>
      <c r="B91" s="88">
        <v>1.0694444444444444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>
        <v>1.0694444444444444</v>
      </c>
      <c r="O91" s="266">
        <v>2</v>
      </c>
      <c r="P91" s="268"/>
      <c r="Q91" s="82"/>
      <c r="R91" s="82"/>
      <c r="S91" s="82"/>
      <c r="T91" s="82"/>
      <c r="U91" s="82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255"/>
      <c r="AL91" s="248"/>
      <c r="AM91" s="82"/>
      <c r="AN91" s="82"/>
      <c r="AO91" s="82"/>
      <c r="AP91" s="82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255"/>
      <c r="BG91" s="248"/>
      <c r="BH91" s="82"/>
      <c r="BI91" s="82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255"/>
      <c r="BZ91" s="248"/>
      <c r="CA91" s="82"/>
      <c r="CB91" s="82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</row>
    <row r="92" spans="1:94" ht="15.75" customHeight="1">
      <c r="A92" s="105" t="s">
        <v>42</v>
      </c>
      <c r="B92" s="106">
        <v>0.4777777777777778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>
        <v>0.4777777777777778</v>
      </c>
      <c r="O92" s="262">
        <v>1</v>
      </c>
      <c r="P92" s="263"/>
      <c r="Q92" s="82"/>
      <c r="R92" s="82"/>
      <c r="S92" s="82"/>
      <c r="T92" s="82"/>
      <c r="U92" s="82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255"/>
      <c r="AL92" s="248"/>
      <c r="AM92" s="82"/>
      <c r="AN92" s="82"/>
      <c r="AO92" s="82"/>
      <c r="AP92" s="82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255"/>
      <c r="BG92" s="248"/>
      <c r="BH92" s="82"/>
      <c r="BI92" s="82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255"/>
      <c r="BZ92" s="248"/>
      <c r="CA92" s="82"/>
      <c r="CB92" s="82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</row>
    <row r="93" spans="1:94" ht="15.75" customHeight="1">
      <c r="A93" s="99" t="s">
        <v>82</v>
      </c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289">
        <v>507</v>
      </c>
      <c r="P93" s="290"/>
      <c r="Q93" s="82"/>
      <c r="R93" s="82"/>
      <c r="S93" s="82"/>
      <c r="T93" s="82"/>
      <c r="U93" s="82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255"/>
      <c r="AL93" s="248"/>
      <c r="AM93" s="82"/>
      <c r="AN93" s="82"/>
      <c r="AO93" s="82"/>
      <c r="AP93" s="82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255"/>
      <c r="BG93" s="248"/>
      <c r="BH93" s="82"/>
      <c r="BI93" s="82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255"/>
      <c r="BZ93" s="248"/>
      <c r="CA93" s="82"/>
      <c r="CB93" s="82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</row>
    <row r="94" spans="1: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</row>
    <row r="95" spans="1:94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</row>
    <row r="96" spans="1:94" ht="15.75" customHeight="1">
      <c r="A96" s="275" t="s">
        <v>18</v>
      </c>
      <c r="B96" s="86" t="s">
        <v>7</v>
      </c>
      <c r="C96" s="291" t="s">
        <v>93</v>
      </c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78"/>
      <c r="R96" s="78"/>
      <c r="S96" s="78"/>
      <c r="T96" s="78"/>
      <c r="U96" s="78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78"/>
      <c r="AN96" s="78"/>
      <c r="AO96" s="78"/>
      <c r="AP96" s="78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78"/>
      <c r="BI96" s="78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78"/>
      <c r="CB96" s="78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</row>
    <row r="97" spans="1:94" ht="15.75" customHeight="1">
      <c r="A97" s="265"/>
      <c r="B97" s="79" t="s">
        <v>39</v>
      </c>
      <c r="C97" s="103" t="s">
        <v>44</v>
      </c>
      <c r="D97" s="103" t="s">
        <v>45</v>
      </c>
      <c r="E97" s="103" t="s">
        <v>46</v>
      </c>
      <c r="F97" s="103" t="s">
        <v>47</v>
      </c>
      <c r="G97" s="103" t="s">
        <v>48</v>
      </c>
      <c r="H97" s="103" t="s">
        <v>49</v>
      </c>
      <c r="I97" s="103" t="s">
        <v>50</v>
      </c>
      <c r="J97" s="103" t="s">
        <v>51</v>
      </c>
      <c r="K97" s="103" t="s">
        <v>52</v>
      </c>
      <c r="L97" s="103" t="s">
        <v>53</v>
      </c>
      <c r="M97" s="103" t="s">
        <v>54</v>
      </c>
      <c r="N97" s="103" t="s">
        <v>29</v>
      </c>
      <c r="O97" s="288" t="s">
        <v>87</v>
      </c>
      <c r="P97" s="244"/>
      <c r="Q97" s="78"/>
      <c r="R97" s="78"/>
      <c r="S97" s="78"/>
      <c r="T97" s="78"/>
      <c r="U97" s="78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254"/>
      <c r="AL97" s="248"/>
      <c r="AM97" s="78"/>
      <c r="AN97" s="78"/>
      <c r="AO97" s="78"/>
      <c r="AP97" s="78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254"/>
      <c r="BG97" s="248"/>
      <c r="BH97" s="78"/>
      <c r="BI97" s="78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254"/>
      <c r="BZ97" s="248"/>
      <c r="CA97" s="78"/>
      <c r="CB97" s="78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</row>
    <row r="98" spans="1:94" ht="15.75" customHeight="1">
      <c r="A98" s="104" t="s">
        <v>66</v>
      </c>
      <c r="B98" s="88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266">
        <v>1</v>
      </c>
      <c r="P98" s="268"/>
      <c r="Q98" s="82"/>
      <c r="R98" s="82"/>
      <c r="S98" s="82"/>
      <c r="T98" s="82"/>
      <c r="U98" s="82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255"/>
      <c r="AL98" s="248"/>
      <c r="AM98" s="82"/>
      <c r="AN98" s="82"/>
      <c r="AO98" s="82"/>
      <c r="AP98" s="82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255"/>
      <c r="BG98" s="248"/>
      <c r="BH98" s="82"/>
      <c r="BI98" s="82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255"/>
      <c r="BZ98" s="248"/>
      <c r="CA98" s="82"/>
      <c r="CB98" s="82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</row>
    <row r="99" spans="1:94" ht="15.75" customHeight="1">
      <c r="A99" s="105" t="s">
        <v>42</v>
      </c>
      <c r="B99" s="106">
        <v>0.8125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>
        <v>0.8125</v>
      </c>
      <c r="O99" s="262">
        <v>1</v>
      </c>
      <c r="P99" s="263"/>
      <c r="Q99" s="82"/>
      <c r="R99" s="82"/>
      <c r="S99" s="82"/>
      <c r="T99" s="82"/>
      <c r="U99" s="82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255"/>
      <c r="AL99" s="248"/>
      <c r="AM99" s="82"/>
      <c r="AN99" s="82"/>
      <c r="AO99" s="82"/>
      <c r="AP99" s="82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255"/>
      <c r="BG99" s="248"/>
      <c r="BH99" s="82"/>
      <c r="BI99" s="82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255"/>
      <c r="BZ99" s="248"/>
      <c r="CA99" s="82"/>
      <c r="CB99" s="82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</row>
    <row r="100" spans="1:94" ht="15.75" customHeight="1">
      <c r="A100" s="99" t="s">
        <v>82</v>
      </c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289">
        <v>1</v>
      </c>
      <c r="P100" s="290"/>
      <c r="Q100" s="82"/>
      <c r="R100" s="82"/>
      <c r="S100" s="82"/>
      <c r="T100" s="82"/>
      <c r="U100" s="82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255"/>
      <c r="AL100" s="248"/>
      <c r="AM100" s="82"/>
      <c r="AN100" s="82"/>
      <c r="AO100" s="82"/>
      <c r="AP100" s="82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255"/>
      <c r="BG100" s="248"/>
      <c r="BH100" s="82"/>
      <c r="BI100" s="82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255"/>
      <c r="BZ100" s="248"/>
      <c r="CA100" s="82"/>
      <c r="CB100" s="82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</row>
    <row r="101" spans="1:94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</row>
    <row r="102" spans="1:94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</row>
    <row r="103" spans="1:94" ht="15.75" customHeight="1">
      <c r="A103" s="275" t="s">
        <v>18</v>
      </c>
      <c r="B103" s="86" t="s">
        <v>34</v>
      </c>
      <c r="C103" s="264" t="s">
        <v>90</v>
      </c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78"/>
      <c r="R103" s="78"/>
      <c r="S103" s="78"/>
      <c r="T103" s="78"/>
      <c r="U103" s="78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78"/>
      <c r="AN103" s="78"/>
      <c r="AO103" s="78"/>
      <c r="AP103" s="78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78"/>
      <c r="BI103" s="78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78"/>
      <c r="CB103" s="78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</row>
    <row r="104" spans="1:94" ht="15.75" customHeight="1">
      <c r="A104" s="265"/>
      <c r="B104" s="79" t="s">
        <v>39</v>
      </c>
      <c r="C104" s="80" t="s">
        <v>44</v>
      </c>
      <c r="D104" s="80" t="s">
        <v>45</v>
      </c>
      <c r="E104" s="80" t="s">
        <v>46</v>
      </c>
      <c r="F104" s="80" t="s">
        <v>47</v>
      </c>
      <c r="G104" s="80" t="s">
        <v>48</v>
      </c>
      <c r="H104" s="80" t="s">
        <v>49</v>
      </c>
      <c r="I104" s="80" t="s">
        <v>50</v>
      </c>
      <c r="J104" s="80" t="s">
        <v>51</v>
      </c>
      <c r="K104" s="80" t="s">
        <v>52</v>
      </c>
      <c r="L104" s="80" t="s">
        <v>53</v>
      </c>
      <c r="M104" s="80" t="s">
        <v>54</v>
      </c>
      <c r="N104" s="80" t="s">
        <v>29</v>
      </c>
      <c r="O104" s="288" t="s">
        <v>87</v>
      </c>
      <c r="P104" s="244"/>
      <c r="Q104" s="78"/>
      <c r="R104" s="78"/>
      <c r="S104" s="78"/>
      <c r="T104" s="78"/>
      <c r="U104" s="78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254"/>
      <c r="AL104" s="248"/>
      <c r="AM104" s="78"/>
      <c r="AN104" s="78"/>
      <c r="AO104" s="78"/>
      <c r="AP104" s="78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254"/>
      <c r="BG104" s="248"/>
      <c r="BH104" s="78"/>
      <c r="BI104" s="78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254"/>
      <c r="BZ104" s="248"/>
      <c r="CA104" s="78"/>
      <c r="CB104" s="78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</row>
    <row r="105" spans="1:94" ht="15.75" customHeight="1">
      <c r="A105" s="104" t="s">
        <v>66</v>
      </c>
      <c r="B105" s="88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  <c r="P105" s="107"/>
      <c r="Q105" s="82"/>
      <c r="R105" s="82"/>
      <c r="S105" s="82"/>
      <c r="T105" s="82"/>
      <c r="U105" s="82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255"/>
      <c r="AL105" s="248"/>
      <c r="AM105" s="82"/>
      <c r="AN105" s="82"/>
      <c r="AO105" s="82"/>
      <c r="AP105" s="82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255"/>
      <c r="BG105" s="248"/>
      <c r="BH105" s="82"/>
      <c r="BI105" s="82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255"/>
      <c r="BZ105" s="248"/>
      <c r="CA105" s="82"/>
      <c r="CB105" s="82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</row>
    <row r="106" spans="1:94" ht="15.75" customHeight="1">
      <c r="A106" s="105" t="s">
        <v>42</v>
      </c>
      <c r="B106" s="106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262">
        <v>1</v>
      </c>
      <c r="P106" s="263"/>
      <c r="Q106" s="82"/>
      <c r="R106" s="82"/>
      <c r="S106" s="82"/>
      <c r="T106" s="82"/>
      <c r="U106" s="82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255"/>
      <c r="AL106" s="248"/>
      <c r="AM106" s="82"/>
      <c r="AN106" s="82"/>
      <c r="AO106" s="82"/>
      <c r="AP106" s="82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255"/>
      <c r="BG106" s="248"/>
      <c r="BH106" s="82"/>
      <c r="BI106" s="82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255"/>
      <c r="BZ106" s="248"/>
      <c r="CA106" s="82"/>
      <c r="CB106" s="82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</row>
    <row r="107" spans="1:94" ht="15.75" customHeight="1">
      <c r="A107" s="99" t="s">
        <v>82</v>
      </c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2"/>
      <c r="P107" s="108"/>
      <c r="Q107" s="82"/>
      <c r="R107" s="82"/>
      <c r="S107" s="82"/>
      <c r="T107" s="82"/>
      <c r="U107" s="82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255"/>
      <c r="AL107" s="248"/>
      <c r="AM107" s="82"/>
      <c r="AN107" s="82"/>
      <c r="AO107" s="82"/>
      <c r="AP107" s="82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255"/>
      <c r="BG107" s="248"/>
      <c r="BH107" s="82"/>
      <c r="BI107" s="82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255"/>
      <c r="BZ107" s="248"/>
      <c r="CA107" s="82"/>
      <c r="CB107" s="82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</row>
    <row r="108" spans="1:94" ht="15.75" customHeight="1">
      <c r="A108" s="294"/>
      <c r="B108" s="295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6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</row>
    <row r="109" spans="1:94" ht="15.75" customHeight="1">
      <c r="A109" s="297"/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9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</row>
    <row r="110" spans="1:94" ht="15.75" customHeight="1">
      <c r="A110" s="275" t="s">
        <v>18</v>
      </c>
      <c r="B110" s="86" t="s">
        <v>43</v>
      </c>
      <c r="C110" s="109" t="s">
        <v>66</v>
      </c>
      <c r="D110" s="264" t="s">
        <v>94</v>
      </c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78"/>
      <c r="R110" s="78"/>
      <c r="S110" s="78"/>
      <c r="T110" s="78"/>
      <c r="U110" s="78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78"/>
      <c r="AN110" s="78"/>
      <c r="AO110" s="78"/>
      <c r="AP110" s="78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78"/>
      <c r="BI110" s="78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78"/>
      <c r="CB110" s="78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</row>
    <row r="111" spans="1:94" ht="15.75" customHeight="1">
      <c r="A111" s="265"/>
      <c r="B111" s="79" t="s">
        <v>39</v>
      </c>
      <c r="C111" s="80" t="s">
        <v>44</v>
      </c>
      <c r="D111" s="80" t="s">
        <v>45</v>
      </c>
      <c r="E111" s="80" t="s">
        <v>46</v>
      </c>
      <c r="F111" s="80" t="s">
        <v>47</v>
      </c>
      <c r="G111" s="80" t="s">
        <v>48</v>
      </c>
      <c r="H111" s="80" t="s">
        <v>49</v>
      </c>
      <c r="I111" s="80" t="s">
        <v>50</v>
      </c>
      <c r="J111" s="80" t="s">
        <v>51</v>
      </c>
      <c r="K111" s="80" t="s">
        <v>52</v>
      </c>
      <c r="L111" s="80" t="s">
        <v>53</v>
      </c>
      <c r="M111" s="80" t="s">
        <v>54</v>
      </c>
      <c r="N111" s="80" t="s">
        <v>29</v>
      </c>
      <c r="O111" s="261" t="s">
        <v>87</v>
      </c>
      <c r="P111" s="300"/>
      <c r="Q111" s="78"/>
      <c r="R111" s="78"/>
      <c r="S111" s="78"/>
      <c r="T111" s="78"/>
      <c r="U111" s="78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254"/>
      <c r="AL111" s="248"/>
      <c r="AM111" s="78"/>
      <c r="AN111" s="78"/>
      <c r="AO111" s="78"/>
      <c r="AP111" s="78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254"/>
      <c r="BG111" s="248"/>
      <c r="BH111" s="78"/>
      <c r="BI111" s="78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254"/>
      <c r="BZ111" s="248"/>
      <c r="CA111" s="78"/>
      <c r="CB111" s="78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</row>
    <row r="112" spans="1:94" ht="15.75" customHeight="1">
      <c r="A112" s="104" t="s">
        <v>22</v>
      </c>
      <c r="B112" s="88">
        <v>0.51736111111111116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>
        <v>0.51736111111111116</v>
      </c>
      <c r="O112" s="266">
        <v>1</v>
      </c>
      <c r="P112" s="268"/>
      <c r="Q112" s="82"/>
      <c r="R112" s="82"/>
      <c r="S112" s="82"/>
      <c r="T112" s="82"/>
      <c r="U112" s="82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255"/>
      <c r="AL112" s="248"/>
      <c r="AM112" s="82"/>
      <c r="AN112" s="82"/>
      <c r="AO112" s="82"/>
      <c r="AP112" s="82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255"/>
      <c r="BG112" s="248"/>
      <c r="BH112" s="82"/>
      <c r="BI112" s="82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255"/>
      <c r="BZ112" s="248"/>
      <c r="CA112" s="82"/>
      <c r="CB112" s="82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</row>
    <row r="113" spans="1:94" ht="15.75" customHeight="1">
      <c r="A113" s="105" t="s">
        <v>95</v>
      </c>
      <c r="B113" s="106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262"/>
      <c r="P113" s="263"/>
      <c r="Q113" s="82"/>
      <c r="R113" s="82"/>
      <c r="S113" s="82"/>
      <c r="T113" s="82"/>
      <c r="U113" s="82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255"/>
      <c r="AL113" s="248"/>
      <c r="AM113" s="82"/>
      <c r="AN113" s="82"/>
      <c r="AO113" s="82"/>
      <c r="AP113" s="82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255"/>
      <c r="BG113" s="248"/>
      <c r="BH113" s="82"/>
      <c r="BI113" s="82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255"/>
      <c r="BZ113" s="248"/>
      <c r="CA113" s="82"/>
      <c r="CB113" s="82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</row>
    <row r="114" spans="1:94" ht="15.75" customHeight="1">
      <c r="A114" s="99" t="s">
        <v>34</v>
      </c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289"/>
      <c r="P114" s="290"/>
      <c r="Q114" s="82"/>
      <c r="R114" s="82"/>
      <c r="S114" s="82"/>
      <c r="T114" s="82"/>
      <c r="U114" s="82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255"/>
      <c r="AL114" s="248"/>
      <c r="AM114" s="82"/>
      <c r="AN114" s="82"/>
      <c r="AO114" s="82"/>
      <c r="AP114" s="82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255"/>
      <c r="BG114" s="248"/>
      <c r="BH114" s="82"/>
      <c r="BI114" s="82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255"/>
      <c r="BZ114" s="248"/>
      <c r="CA114" s="82"/>
      <c r="CB114" s="82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</row>
    <row r="115" spans="1:94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</row>
    <row r="116" spans="1:94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</row>
    <row r="117" spans="1:94" ht="15.75" customHeight="1">
      <c r="A117" s="275" t="s">
        <v>18</v>
      </c>
      <c r="B117" s="86" t="s">
        <v>70</v>
      </c>
      <c r="C117" s="109" t="s">
        <v>66</v>
      </c>
      <c r="D117" s="264" t="s">
        <v>96</v>
      </c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78"/>
      <c r="R117" s="78"/>
      <c r="S117" s="78"/>
      <c r="T117" s="78"/>
      <c r="U117" s="78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78"/>
      <c r="AN117" s="78"/>
      <c r="AO117" s="78"/>
      <c r="AP117" s="78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78"/>
      <c r="BI117" s="78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78"/>
      <c r="CB117" s="78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</row>
    <row r="118" spans="1:94" ht="15.75" customHeight="1">
      <c r="A118" s="265"/>
      <c r="B118" s="79" t="s">
        <v>39</v>
      </c>
      <c r="C118" s="80" t="s">
        <v>44</v>
      </c>
      <c r="D118" s="80" t="s">
        <v>45</v>
      </c>
      <c r="E118" s="80" t="s">
        <v>46</v>
      </c>
      <c r="F118" s="80" t="s">
        <v>47</v>
      </c>
      <c r="G118" s="80" t="s">
        <v>48</v>
      </c>
      <c r="H118" s="80" t="s">
        <v>49</v>
      </c>
      <c r="I118" s="80" t="s">
        <v>50</v>
      </c>
      <c r="J118" s="80" t="s">
        <v>51</v>
      </c>
      <c r="K118" s="80" t="s">
        <v>52</v>
      </c>
      <c r="L118" s="80" t="s">
        <v>53</v>
      </c>
      <c r="M118" s="80" t="s">
        <v>54</v>
      </c>
      <c r="N118" s="80" t="s">
        <v>29</v>
      </c>
      <c r="O118" s="261" t="s">
        <v>87</v>
      </c>
      <c r="P118" s="300"/>
      <c r="Q118" s="78"/>
      <c r="R118" s="78"/>
      <c r="S118" s="78"/>
      <c r="T118" s="78"/>
      <c r="U118" s="78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254"/>
      <c r="AL118" s="248"/>
      <c r="AM118" s="78"/>
      <c r="AN118" s="78"/>
      <c r="AO118" s="78"/>
      <c r="AP118" s="78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254"/>
      <c r="BG118" s="248"/>
      <c r="BH118" s="78"/>
      <c r="BI118" s="78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254"/>
      <c r="BZ118" s="248"/>
      <c r="CA118" s="78"/>
      <c r="CB118" s="78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</row>
    <row r="119" spans="1:94" ht="15.75" customHeight="1">
      <c r="A119" s="104" t="s">
        <v>22</v>
      </c>
      <c r="B119" s="88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266">
        <v>1</v>
      </c>
      <c r="P119" s="268"/>
      <c r="Q119" s="82"/>
      <c r="R119" s="82"/>
      <c r="S119" s="82"/>
      <c r="T119" s="82"/>
      <c r="U119" s="82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255"/>
      <c r="AL119" s="248"/>
      <c r="AM119" s="82"/>
      <c r="AN119" s="82"/>
      <c r="AO119" s="82"/>
      <c r="AP119" s="82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255"/>
      <c r="BG119" s="248"/>
      <c r="BH119" s="82"/>
      <c r="BI119" s="82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255"/>
      <c r="BZ119" s="248"/>
      <c r="CA119" s="82"/>
      <c r="CB119" s="82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</row>
    <row r="120" spans="1:94" ht="15.75" customHeight="1">
      <c r="A120" s="105" t="s">
        <v>95</v>
      </c>
      <c r="B120" s="106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262">
        <v>1</v>
      </c>
      <c r="P120" s="263"/>
      <c r="Q120" s="82"/>
      <c r="R120" s="82"/>
      <c r="S120" s="82"/>
      <c r="T120" s="82"/>
      <c r="U120" s="82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255"/>
      <c r="AL120" s="248"/>
      <c r="AM120" s="82"/>
      <c r="AN120" s="82"/>
      <c r="AO120" s="82"/>
      <c r="AP120" s="82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255"/>
      <c r="BG120" s="248"/>
      <c r="BH120" s="82"/>
      <c r="BI120" s="82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255"/>
      <c r="BZ120" s="248"/>
      <c r="CA120" s="82"/>
      <c r="CB120" s="82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</row>
    <row r="121" spans="1:94" ht="15.75" customHeight="1">
      <c r="A121" s="99" t="s">
        <v>34</v>
      </c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289"/>
      <c r="P121" s="290"/>
      <c r="Q121" s="82"/>
      <c r="R121" s="82"/>
      <c r="S121" s="82"/>
      <c r="T121" s="82"/>
      <c r="U121" s="82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255"/>
      <c r="AL121" s="248"/>
      <c r="AM121" s="82"/>
      <c r="AN121" s="82"/>
      <c r="AO121" s="82"/>
      <c r="AP121" s="82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255"/>
      <c r="BG121" s="248"/>
      <c r="BH121" s="82"/>
      <c r="BI121" s="82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255"/>
      <c r="BZ121" s="248"/>
      <c r="CA121" s="82"/>
      <c r="CB121" s="82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</row>
    <row r="122" spans="1:94" ht="15.75" customHeight="1">
      <c r="A122" s="294"/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6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</row>
    <row r="123" spans="1:94" ht="15.75" customHeight="1">
      <c r="A123" s="297"/>
      <c r="B123" s="298"/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9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</row>
    <row r="124" spans="1:94" ht="15.75" customHeight="1">
      <c r="A124" s="275" t="s">
        <v>18</v>
      </c>
      <c r="B124" s="86" t="s">
        <v>43</v>
      </c>
      <c r="C124" s="109" t="s">
        <v>42</v>
      </c>
      <c r="D124" s="264" t="s">
        <v>97</v>
      </c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78"/>
      <c r="R124" s="78"/>
      <c r="S124" s="78"/>
      <c r="T124" s="78"/>
      <c r="U124" s="78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78"/>
      <c r="AN124" s="78"/>
      <c r="AO124" s="78"/>
      <c r="AP124" s="78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78"/>
      <c r="BI124" s="78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78"/>
      <c r="CB124" s="78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</row>
    <row r="125" spans="1:94" ht="15.75" customHeight="1">
      <c r="A125" s="265"/>
      <c r="B125" s="79" t="s">
        <v>39</v>
      </c>
      <c r="C125" s="80" t="s">
        <v>44</v>
      </c>
      <c r="D125" s="80" t="s">
        <v>45</v>
      </c>
      <c r="E125" s="80" t="s">
        <v>46</v>
      </c>
      <c r="F125" s="80" t="s">
        <v>47</v>
      </c>
      <c r="G125" s="80" t="s">
        <v>48</v>
      </c>
      <c r="H125" s="80" t="s">
        <v>49</v>
      </c>
      <c r="I125" s="80" t="s">
        <v>50</v>
      </c>
      <c r="J125" s="80" t="s">
        <v>51</v>
      </c>
      <c r="K125" s="80" t="s">
        <v>52</v>
      </c>
      <c r="L125" s="80" t="s">
        <v>53</v>
      </c>
      <c r="M125" s="80" t="s">
        <v>54</v>
      </c>
      <c r="N125" s="80" t="s">
        <v>29</v>
      </c>
      <c r="O125" s="261" t="s">
        <v>87</v>
      </c>
      <c r="P125" s="300"/>
      <c r="Q125" s="78"/>
      <c r="R125" s="78"/>
      <c r="S125" s="78"/>
      <c r="T125" s="78"/>
      <c r="U125" s="78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254"/>
      <c r="AL125" s="248"/>
      <c r="AM125" s="78"/>
      <c r="AN125" s="78"/>
      <c r="AO125" s="78"/>
      <c r="AP125" s="78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254"/>
      <c r="BG125" s="248"/>
      <c r="BH125" s="78"/>
      <c r="BI125" s="78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254"/>
      <c r="BZ125" s="248"/>
      <c r="CA125" s="78"/>
      <c r="CB125" s="78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</row>
    <row r="126" spans="1:94" ht="15.75" customHeight="1">
      <c r="A126" s="104" t="s">
        <v>22</v>
      </c>
      <c r="B126" s="88">
        <v>0.4777777777777778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>
        <v>0.4777777777777778</v>
      </c>
      <c r="O126" s="266">
        <v>1</v>
      </c>
      <c r="P126" s="268"/>
      <c r="Q126" s="82"/>
      <c r="R126" s="82"/>
      <c r="S126" s="82"/>
      <c r="T126" s="82"/>
      <c r="U126" s="82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255"/>
      <c r="AL126" s="248"/>
      <c r="AM126" s="82"/>
      <c r="AN126" s="82"/>
      <c r="AO126" s="82"/>
      <c r="AP126" s="82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255"/>
      <c r="BG126" s="248"/>
      <c r="BH126" s="82"/>
      <c r="BI126" s="82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255"/>
      <c r="BZ126" s="248"/>
      <c r="CA126" s="82"/>
      <c r="CB126" s="82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</row>
    <row r="127" spans="1:94" ht="15.75" customHeight="1">
      <c r="A127" s="105" t="s">
        <v>95</v>
      </c>
      <c r="B127" s="106">
        <v>0.8125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>
        <v>0.8125</v>
      </c>
      <c r="O127" s="262">
        <v>1</v>
      </c>
      <c r="P127" s="263"/>
      <c r="Q127" s="82"/>
      <c r="R127" s="82"/>
      <c r="S127" s="82"/>
      <c r="T127" s="82"/>
      <c r="U127" s="82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255"/>
      <c r="AL127" s="248"/>
      <c r="AM127" s="82"/>
      <c r="AN127" s="82"/>
      <c r="AO127" s="82"/>
      <c r="AP127" s="82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255"/>
      <c r="BG127" s="248"/>
      <c r="BH127" s="82"/>
      <c r="BI127" s="82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255"/>
      <c r="BZ127" s="248"/>
      <c r="CA127" s="82"/>
      <c r="CB127" s="82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</row>
    <row r="128" spans="1:94" ht="15.75" customHeight="1">
      <c r="A128" s="99" t="s">
        <v>34</v>
      </c>
      <c r="B128" s="100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289"/>
      <c r="P128" s="290"/>
      <c r="Q128" s="82"/>
      <c r="R128" s="82"/>
      <c r="S128" s="82"/>
      <c r="T128" s="82"/>
      <c r="U128" s="82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255"/>
      <c r="AL128" s="248"/>
      <c r="AM128" s="82"/>
      <c r="AN128" s="82"/>
      <c r="AO128" s="82"/>
      <c r="AP128" s="82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255"/>
      <c r="BG128" s="248"/>
      <c r="BH128" s="82"/>
      <c r="BI128" s="82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255"/>
      <c r="BZ128" s="248"/>
      <c r="CA128" s="82"/>
      <c r="CB128" s="82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</row>
    <row r="129" spans="1:94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</row>
    <row r="130" spans="1:94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</row>
    <row r="131" spans="1:94" ht="15.75" customHeight="1">
      <c r="A131" s="275" t="s">
        <v>18</v>
      </c>
      <c r="B131" s="86" t="s">
        <v>70</v>
      </c>
      <c r="C131" s="109" t="s">
        <v>42</v>
      </c>
      <c r="D131" s="264" t="s">
        <v>98</v>
      </c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78"/>
      <c r="R131" s="78"/>
      <c r="S131" s="78"/>
      <c r="T131" s="78"/>
      <c r="U131" s="78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78"/>
      <c r="AN131" s="78"/>
      <c r="AO131" s="78"/>
      <c r="AP131" s="78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78"/>
      <c r="BI131" s="78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78"/>
      <c r="CB131" s="78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</row>
    <row r="132" spans="1:94" ht="15.75" customHeight="1">
      <c r="A132" s="265"/>
      <c r="B132" s="116" t="s">
        <v>39</v>
      </c>
      <c r="C132" s="119" t="s">
        <v>44</v>
      </c>
      <c r="D132" s="119" t="s">
        <v>45</v>
      </c>
      <c r="E132" s="119" t="s">
        <v>46</v>
      </c>
      <c r="F132" s="119" t="s">
        <v>47</v>
      </c>
      <c r="G132" s="119" t="s">
        <v>48</v>
      </c>
      <c r="H132" s="119" t="s">
        <v>49</v>
      </c>
      <c r="I132" s="119" t="s">
        <v>50</v>
      </c>
      <c r="J132" s="119" t="s">
        <v>51</v>
      </c>
      <c r="K132" s="119" t="s">
        <v>52</v>
      </c>
      <c r="L132" s="119" t="s">
        <v>53</v>
      </c>
      <c r="M132" s="119" t="s">
        <v>54</v>
      </c>
      <c r="N132" s="119" t="s">
        <v>29</v>
      </c>
      <c r="O132" s="292" t="s">
        <v>87</v>
      </c>
      <c r="P132" s="293"/>
      <c r="Q132" s="78"/>
      <c r="R132" s="78"/>
      <c r="S132" s="78"/>
      <c r="T132" s="78"/>
      <c r="U132" s="78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254"/>
      <c r="AL132" s="248"/>
      <c r="AM132" s="78"/>
      <c r="AN132" s="78"/>
      <c r="AO132" s="78"/>
      <c r="AP132" s="78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254"/>
      <c r="BG132" s="248"/>
      <c r="BH132" s="78"/>
      <c r="BI132" s="78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254"/>
      <c r="BZ132" s="248"/>
      <c r="CA132" s="78"/>
      <c r="CB132" s="78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</row>
    <row r="133" spans="1:94" ht="15.75" customHeight="1">
      <c r="A133" s="104" t="s">
        <v>22</v>
      </c>
      <c r="B133" s="88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266"/>
      <c r="P133" s="268"/>
      <c r="Q133" s="82"/>
      <c r="R133" s="82"/>
      <c r="S133" s="82"/>
      <c r="T133" s="82"/>
      <c r="U133" s="82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255"/>
      <c r="AL133" s="248"/>
      <c r="AM133" s="82"/>
      <c r="AN133" s="82"/>
      <c r="AO133" s="82"/>
      <c r="AP133" s="82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255"/>
      <c r="BG133" s="248"/>
      <c r="BH133" s="82"/>
      <c r="BI133" s="82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255"/>
      <c r="BZ133" s="248"/>
      <c r="CA133" s="82"/>
      <c r="CB133" s="82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</row>
    <row r="134" spans="1:94" ht="15.75" customHeight="1">
      <c r="A134" s="105" t="s">
        <v>95</v>
      </c>
      <c r="B134" s="106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262"/>
      <c r="P134" s="263"/>
      <c r="Q134" s="82"/>
      <c r="R134" s="82"/>
      <c r="S134" s="82"/>
      <c r="T134" s="82"/>
      <c r="U134" s="82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255"/>
      <c r="AL134" s="248"/>
      <c r="AM134" s="82"/>
      <c r="AN134" s="82"/>
      <c r="AO134" s="82"/>
      <c r="AP134" s="82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255"/>
      <c r="BG134" s="248"/>
      <c r="BH134" s="82"/>
      <c r="BI134" s="82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255"/>
      <c r="BZ134" s="248"/>
      <c r="CA134" s="82"/>
      <c r="CB134" s="82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</row>
    <row r="135" spans="1:94" ht="15.75" customHeight="1">
      <c r="A135" s="99" t="s">
        <v>34</v>
      </c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289">
        <v>1</v>
      </c>
      <c r="P135" s="290"/>
      <c r="Q135" s="82"/>
      <c r="R135" s="82"/>
      <c r="S135" s="82"/>
      <c r="T135" s="82"/>
      <c r="U135" s="82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255"/>
      <c r="AL135" s="248"/>
      <c r="AM135" s="82"/>
      <c r="AN135" s="82"/>
      <c r="AO135" s="82"/>
      <c r="AP135" s="82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255"/>
      <c r="BG135" s="248"/>
      <c r="BH135" s="82"/>
      <c r="BI135" s="82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255"/>
      <c r="BZ135" s="248"/>
      <c r="CA135" s="82"/>
      <c r="CB135" s="82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</row>
    <row r="136" spans="1:94" ht="15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90"/>
      <c r="P136" s="90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</row>
    <row r="137" spans="1:94" ht="15.75" customHeight="1">
      <c r="A137" s="89"/>
      <c r="B137" s="89"/>
      <c r="C137" s="89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</row>
    <row r="138" spans="1:94" ht="15.75" customHeight="1">
      <c r="A138" s="275" t="s">
        <v>18</v>
      </c>
      <c r="B138" s="86" t="s">
        <v>43</v>
      </c>
      <c r="C138" s="109" t="s">
        <v>82</v>
      </c>
      <c r="D138" s="264" t="s">
        <v>100</v>
      </c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78"/>
      <c r="R138" s="78"/>
      <c r="S138" s="78"/>
      <c r="T138" s="78"/>
      <c r="U138" s="78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78"/>
      <c r="AN138" s="78"/>
      <c r="AO138" s="78"/>
      <c r="AP138" s="78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78"/>
      <c r="BI138" s="78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78"/>
      <c r="CB138" s="78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</row>
    <row r="139" spans="1:94" ht="15.75" customHeight="1">
      <c r="A139" s="265"/>
      <c r="B139" s="79" t="s">
        <v>39</v>
      </c>
      <c r="C139" s="80" t="s">
        <v>44</v>
      </c>
      <c r="D139" s="80" t="s">
        <v>45</v>
      </c>
      <c r="E139" s="80" t="s">
        <v>46</v>
      </c>
      <c r="F139" s="80" t="s">
        <v>47</v>
      </c>
      <c r="G139" s="80" t="s">
        <v>48</v>
      </c>
      <c r="H139" s="80" t="s">
        <v>49</v>
      </c>
      <c r="I139" s="80" t="s">
        <v>50</v>
      </c>
      <c r="J139" s="80" t="s">
        <v>51</v>
      </c>
      <c r="K139" s="80" t="s">
        <v>52</v>
      </c>
      <c r="L139" s="80" t="s">
        <v>53</v>
      </c>
      <c r="M139" s="80" t="s">
        <v>54</v>
      </c>
      <c r="N139" s="80" t="s">
        <v>29</v>
      </c>
      <c r="O139" s="261" t="s">
        <v>87</v>
      </c>
      <c r="P139" s="300"/>
      <c r="Q139" s="78"/>
      <c r="R139" s="78"/>
      <c r="S139" s="78"/>
      <c r="T139" s="78"/>
      <c r="U139" s="78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254"/>
      <c r="AL139" s="248"/>
      <c r="AM139" s="78"/>
      <c r="AN139" s="78"/>
      <c r="AO139" s="78"/>
      <c r="AP139" s="78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254"/>
      <c r="BG139" s="248"/>
      <c r="BH139" s="78"/>
      <c r="BI139" s="78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254"/>
      <c r="BZ139" s="248"/>
      <c r="CA139" s="78"/>
      <c r="CB139" s="78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</row>
    <row r="140" spans="1:94" ht="15.75" customHeight="1">
      <c r="A140" s="104" t="s">
        <v>22</v>
      </c>
      <c r="B140" s="88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266">
        <v>1</v>
      </c>
      <c r="P140" s="268"/>
      <c r="Q140" s="82" t="s">
        <v>210</v>
      </c>
      <c r="R140" s="82"/>
      <c r="S140" s="82"/>
      <c r="T140" s="82"/>
      <c r="U140" s="82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255"/>
      <c r="AL140" s="248"/>
      <c r="AM140" s="82"/>
      <c r="AN140" s="82"/>
      <c r="AO140" s="82"/>
      <c r="AP140" s="82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255"/>
      <c r="BG140" s="248"/>
      <c r="BH140" s="82"/>
      <c r="BI140" s="82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255"/>
      <c r="BZ140" s="248"/>
      <c r="CA140" s="82"/>
      <c r="CB140" s="82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</row>
    <row r="141" spans="1:94" ht="15.75" customHeight="1">
      <c r="A141" s="105" t="s">
        <v>95</v>
      </c>
      <c r="B141" s="106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262">
        <v>1</v>
      </c>
      <c r="P141" s="263"/>
      <c r="Q141" s="82"/>
      <c r="R141" s="82"/>
      <c r="S141" s="82"/>
      <c r="T141" s="82"/>
      <c r="U141" s="82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255"/>
      <c r="AL141" s="248"/>
      <c r="AM141" s="82"/>
      <c r="AN141" s="82"/>
      <c r="AO141" s="82"/>
      <c r="AP141" s="82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255"/>
      <c r="BG141" s="248"/>
      <c r="BH141" s="82"/>
      <c r="BI141" s="82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255"/>
      <c r="BZ141" s="248"/>
      <c r="CA141" s="82"/>
      <c r="CB141" s="82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</row>
    <row r="142" spans="1:94" ht="15.75" customHeight="1">
      <c r="A142" s="99" t="s">
        <v>34</v>
      </c>
      <c r="B142" s="100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289"/>
      <c r="P142" s="290"/>
      <c r="Q142" s="82"/>
      <c r="R142" s="82"/>
      <c r="S142" s="82"/>
      <c r="T142" s="82"/>
      <c r="U142" s="82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255"/>
      <c r="AL142" s="248"/>
      <c r="AM142" s="82"/>
      <c r="AN142" s="82"/>
      <c r="AO142" s="82"/>
      <c r="AP142" s="82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255"/>
      <c r="BG142" s="248"/>
      <c r="BH142" s="82"/>
      <c r="BI142" s="82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255"/>
      <c r="BZ142" s="248"/>
      <c r="CA142" s="82"/>
      <c r="CB142" s="82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</row>
    <row r="143" spans="1:94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</row>
    <row r="144" spans="1:9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</row>
    <row r="145" spans="1:94" ht="15.75" customHeight="1">
      <c r="A145" s="275" t="s">
        <v>18</v>
      </c>
      <c r="B145" s="86" t="s">
        <v>70</v>
      </c>
      <c r="C145" s="109" t="s">
        <v>82</v>
      </c>
      <c r="D145" s="264" t="s">
        <v>101</v>
      </c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78"/>
      <c r="R145" s="78"/>
      <c r="S145" s="78"/>
      <c r="T145" s="78"/>
      <c r="U145" s="78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78"/>
      <c r="AN145" s="78"/>
      <c r="AO145" s="78"/>
      <c r="AP145" s="78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78"/>
      <c r="BI145" s="78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78"/>
      <c r="CB145" s="78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</row>
    <row r="146" spans="1:94" ht="15.75" customHeight="1">
      <c r="A146" s="265"/>
      <c r="B146" s="79" t="s">
        <v>39</v>
      </c>
      <c r="C146" s="80" t="s">
        <v>44</v>
      </c>
      <c r="D146" s="80" t="s">
        <v>45</v>
      </c>
      <c r="E146" s="80" t="s">
        <v>46</v>
      </c>
      <c r="F146" s="80" t="s">
        <v>47</v>
      </c>
      <c r="G146" s="80" t="s">
        <v>48</v>
      </c>
      <c r="H146" s="80" t="s">
        <v>49</v>
      </c>
      <c r="I146" s="80" t="s">
        <v>50</v>
      </c>
      <c r="J146" s="80" t="s">
        <v>51</v>
      </c>
      <c r="K146" s="80" t="s">
        <v>52</v>
      </c>
      <c r="L146" s="80" t="s">
        <v>53</v>
      </c>
      <c r="M146" s="80" t="s">
        <v>54</v>
      </c>
      <c r="N146" s="80" t="s">
        <v>29</v>
      </c>
      <c r="O146" s="261" t="s">
        <v>87</v>
      </c>
      <c r="P146" s="300"/>
      <c r="Q146" s="78"/>
      <c r="R146" s="78"/>
      <c r="S146" s="78"/>
      <c r="T146" s="78"/>
      <c r="U146" s="78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254"/>
      <c r="AL146" s="248"/>
      <c r="AM146" s="78"/>
      <c r="AN146" s="78"/>
      <c r="AO146" s="78"/>
      <c r="AP146" s="78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254"/>
      <c r="BG146" s="248"/>
      <c r="BH146" s="78"/>
      <c r="BI146" s="78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254"/>
      <c r="BZ146" s="248"/>
      <c r="CA146" s="78"/>
      <c r="CB146" s="78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</row>
    <row r="147" spans="1:94" ht="15.75" customHeight="1">
      <c r="A147" s="104" t="s">
        <v>22</v>
      </c>
      <c r="B147" s="88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266">
        <v>506</v>
      </c>
      <c r="P147" s="268"/>
      <c r="Q147" s="82"/>
      <c r="R147" s="82"/>
      <c r="S147" s="82"/>
      <c r="T147" s="82"/>
      <c r="U147" s="82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255"/>
      <c r="AL147" s="248"/>
      <c r="AM147" s="82"/>
      <c r="AN147" s="82"/>
      <c r="AO147" s="82"/>
      <c r="AP147" s="82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255"/>
      <c r="BG147" s="248"/>
      <c r="BH147" s="82"/>
      <c r="BI147" s="82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255"/>
      <c r="BZ147" s="248"/>
      <c r="CA147" s="82"/>
      <c r="CB147" s="82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</row>
    <row r="148" spans="1:94" ht="15.75" customHeight="1">
      <c r="A148" s="105" t="s">
        <v>95</v>
      </c>
      <c r="B148" s="106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262"/>
      <c r="P148" s="263"/>
      <c r="Q148" s="82"/>
      <c r="R148" s="82"/>
      <c r="S148" s="82"/>
      <c r="T148" s="82"/>
      <c r="U148" s="82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255"/>
      <c r="AL148" s="248"/>
      <c r="AM148" s="82"/>
      <c r="AN148" s="82"/>
      <c r="AO148" s="82"/>
      <c r="AP148" s="82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255"/>
      <c r="BG148" s="248"/>
      <c r="BH148" s="82"/>
      <c r="BI148" s="82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255"/>
      <c r="BZ148" s="248"/>
      <c r="CA148" s="82"/>
      <c r="CB148" s="82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</row>
    <row r="149" spans="1:94" ht="15.75" customHeight="1">
      <c r="A149" s="99" t="s">
        <v>34</v>
      </c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289"/>
      <c r="P149" s="290"/>
      <c r="Q149" s="82"/>
      <c r="R149" s="82"/>
      <c r="S149" s="82"/>
      <c r="T149" s="82"/>
      <c r="U149" s="82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255"/>
      <c r="AL149" s="248"/>
      <c r="AM149" s="82"/>
      <c r="AN149" s="82"/>
      <c r="AO149" s="82"/>
      <c r="AP149" s="82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255"/>
      <c r="BG149" s="248"/>
      <c r="BH149" s="82"/>
      <c r="BI149" s="82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255"/>
      <c r="BZ149" s="248"/>
      <c r="CA149" s="82"/>
      <c r="CB149" s="82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</row>
    <row r="150" spans="1:94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90"/>
      <c r="P150" s="90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</row>
    <row r="151" spans="1:94" ht="15.75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</row>
    <row r="152" spans="1:94" ht="15.75" customHeight="1">
      <c r="A152" s="275" t="s">
        <v>18</v>
      </c>
      <c r="B152" s="86" t="s">
        <v>70</v>
      </c>
      <c r="C152" s="109" t="s">
        <v>82</v>
      </c>
      <c r="D152" s="302" t="s">
        <v>207</v>
      </c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</row>
    <row r="153" spans="1:94" ht="15.75" customHeight="1">
      <c r="A153" s="265"/>
      <c r="B153" s="79" t="s">
        <v>39</v>
      </c>
      <c r="C153" s="80" t="s">
        <v>44</v>
      </c>
      <c r="D153" s="80" t="s">
        <v>45</v>
      </c>
      <c r="E153" s="80" t="s">
        <v>46</v>
      </c>
      <c r="F153" s="80" t="s">
        <v>47</v>
      </c>
      <c r="G153" s="80" t="s">
        <v>48</v>
      </c>
      <c r="H153" s="80" t="s">
        <v>49</v>
      </c>
      <c r="I153" s="80" t="s">
        <v>50</v>
      </c>
      <c r="J153" s="80" t="s">
        <v>51</v>
      </c>
      <c r="K153" s="80" t="s">
        <v>52</v>
      </c>
      <c r="L153" s="80" t="s">
        <v>53</v>
      </c>
      <c r="M153" s="80" t="s">
        <v>54</v>
      </c>
      <c r="N153" s="80" t="s">
        <v>29</v>
      </c>
      <c r="O153" s="261" t="s">
        <v>87</v>
      </c>
      <c r="P153" s="300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</row>
    <row r="154" spans="1:94" ht="15.75" customHeight="1">
      <c r="A154" s="104" t="s">
        <v>193</v>
      </c>
      <c r="B154" s="88" t="s">
        <v>194</v>
      </c>
      <c r="C154" s="83" t="s">
        <v>195</v>
      </c>
      <c r="D154" s="83" t="s">
        <v>196</v>
      </c>
      <c r="E154" s="83" t="s">
        <v>197</v>
      </c>
      <c r="F154" s="83" t="s">
        <v>198</v>
      </c>
      <c r="G154" s="83" t="s">
        <v>199</v>
      </c>
      <c r="H154" s="83" t="s">
        <v>200</v>
      </c>
      <c r="I154" s="83" t="s">
        <v>201</v>
      </c>
      <c r="J154" s="83" t="s">
        <v>202</v>
      </c>
      <c r="K154" s="83" t="s">
        <v>203</v>
      </c>
      <c r="L154" s="83" t="s">
        <v>204</v>
      </c>
      <c r="M154" s="83" t="s">
        <v>205</v>
      </c>
      <c r="N154" s="83" t="s">
        <v>208</v>
      </c>
      <c r="O154" s="266"/>
      <c r="P154" s="268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</row>
    <row r="155" spans="1:94" ht="15.75" customHeight="1">
      <c r="A155" s="105" t="s">
        <v>95</v>
      </c>
      <c r="B155" s="106">
        <f t="shared" ref="B155:C155" si="8">X48</f>
        <v>4.1666666671517305E-2</v>
      </c>
      <c r="C155" s="106">
        <f t="shared" si="8"/>
        <v>0</v>
      </c>
      <c r="D155" s="106">
        <f t="shared" ref="D155" si="9">Z48</f>
        <v>0</v>
      </c>
      <c r="E155" s="106">
        <f t="shared" ref="E155" si="10">AA48</f>
        <v>0</v>
      </c>
      <c r="F155" s="106">
        <f t="shared" ref="F155" si="11">AB48</f>
        <v>0</v>
      </c>
      <c r="G155" s="106">
        <f t="shared" ref="G155" si="12">AC48</f>
        <v>0</v>
      </c>
      <c r="H155" s="106">
        <f t="shared" ref="H155" si="13">AD48</f>
        <v>0</v>
      </c>
      <c r="I155" s="106">
        <f t="shared" ref="I155" si="14">AE48</f>
        <v>0</v>
      </c>
      <c r="J155" s="106">
        <f t="shared" ref="J155" si="15">AF48</f>
        <v>0</v>
      </c>
      <c r="K155" s="106">
        <f t="shared" ref="K155" si="16">AG48</f>
        <v>0</v>
      </c>
      <c r="L155" s="106">
        <f t="shared" ref="L155" si="17">AH48</f>
        <v>0</v>
      </c>
      <c r="M155" s="106">
        <f t="shared" ref="M155" si="18">AI48</f>
        <v>0</v>
      </c>
      <c r="N155" s="81">
        <f>SUM(Table_373[[#This Row],[Coluna2]:[Coluna13]])</f>
        <v>4.1666666671517305E-2</v>
      </c>
      <c r="O155" s="262"/>
      <c r="P155" s="263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</row>
    <row r="156" spans="1:94" ht="15.75" customHeight="1">
      <c r="A156" s="237" t="s">
        <v>22</v>
      </c>
      <c r="B156" s="130">
        <f>AS48</f>
        <v>0</v>
      </c>
      <c r="C156" s="130">
        <f t="shared" ref="C156:M156" si="19">AT48</f>
        <v>0</v>
      </c>
      <c r="D156" s="130">
        <f t="shared" si="19"/>
        <v>0</v>
      </c>
      <c r="E156" s="130">
        <f t="shared" si="19"/>
        <v>0</v>
      </c>
      <c r="F156" s="130">
        <f t="shared" si="19"/>
        <v>0</v>
      </c>
      <c r="G156" s="130">
        <f t="shared" si="19"/>
        <v>0</v>
      </c>
      <c r="H156" s="130">
        <f t="shared" si="19"/>
        <v>0</v>
      </c>
      <c r="I156" s="130">
        <f t="shared" si="19"/>
        <v>0</v>
      </c>
      <c r="J156" s="130">
        <f t="shared" si="19"/>
        <v>0</v>
      </c>
      <c r="K156" s="130">
        <f t="shared" si="19"/>
        <v>0.32569444444379769</v>
      </c>
      <c r="L156" s="130">
        <f t="shared" si="19"/>
        <v>0</v>
      </c>
      <c r="M156" s="130">
        <f t="shared" si="19"/>
        <v>0</v>
      </c>
      <c r="N156" s="81">
        <f>SUM(Table_373[[#This Row],[Coluna2]:[Coluna13]])</f>
        <v>0.32569444444379769</v>
      </c>
      <c r="O156" s="77"/>
      <c r="P156" s="236"/>
      <c r="Q156" s="17"/>
      <c r="R156" s="240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</row>
    <row r="157" spans="1:94" ht="15.75" customHeight="1">
      <c r="A157" s="238" t="s">
        <v>206</v>
      </c>
      <c r="B157" s="100">
        <f>BL47</f>
        <v>0</v>
      </c>
      <c r="C157" s="100">
        <f t="shared" ref="C157:M157" si="20">BM47</f>
        <v>0</v>
      </c>
      <c r="D157" s="100">
        <f t="shared" si="20"/>
        <v>0</v>
      </c>
      <c r="E157" s="100">
        <f t="shared" si="20"/>
        <v>0</v>
      </c>
      <c r="F157" s="100">
        <f t="shared" si="20"/>
        <v>0</v>
      </c>
      <c r="G157" s="100">
        <f t="shared" si="20"/>
        <v>0</v>
      </c>
      <c r="H157" s="100">
        <f t="shared" si="20"/>
        <v>0</v>
      </c>
      <c r="I157" s="100">
        <f t="shared" si="20"/>
        <v>0</v>
      </c>
      <c r="J157" s="100">
        <f t="shared" si="20"/>
        <v>0</v>
      </c>
      <c r="K157" s="100">
        <f t="shared" si="20"/>
        <v>0</v>
      </c>
      <c r="L157" s="100">
        <f t="shared" si="20"/>
        <v>0</v>
      </c>
      <c r="M157" s="100">
        <f t="shared" si="20"/>
        <v>0</v>
      </c>
      <c r="N157" s="81">
        <f>SUM(Table_373[[#This Row],[Coluna2]:[Coluna13]])</f>
        <v>0</v>
      </c>
      <c r="O157" s="289"/>
      <c r="P157" s="290"/>
      <c r="Q157" s="17"/>
      <c r="R157" s="240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</row>
    <row r="158" spans="1:94" ht="15.75" customHeight="1">
      <c r="A158" s="235"/>
      <c r="B158" s="239"/>
      <c r="O158" s="91"/>
      <c r="P158" s="91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</row>
    <row r="159" spans="1:94" ht="15.75" customHeight="1">
      <c r="A159" s="275" t="s">
        <v>18</v>
      </c>
      <c r="B159" s="264" t="s">
        <v>102</v>
      </c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303" t="s">
        <v>103</v>
      </c>
      <c r="R159" s="250"/>
      <c r="S159" s="303" t="s">
        <v>104</v>
      </c>
      <c r="T159" s="250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78"/>
      <c r="AN159" s="78"/>
      <c r="AO159" s="78"/>
      <c r="AP159" s="78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78"/>
      <c r="BI159" s="78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78"/>
      <c r="CB159" s="78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</row>
    <row r="160" spans="1:94" ht="15.75" customHeight="1">
      <c r="A160" s="248"/>
      <c r="B160" s="79" t="s">
        <v>39</v>
      </c>
      <c r="C160" s="80" t="s">
        <v>44</v>
      </c>
      <c r="D160" s="80" t="s">
        <v>45</v>
      </c>
      <c r="E160" s="80" t="s">
        <v>46</v>
      </c>
      <c r="F160" s="80" t="s">
        <v>47</v>
      </c>
      <c r="G160" s="80" t="s">
        <v>48</v>
      </c>
      <c r="H160" s="80" t="s">
        <v>49</v>
      </c>
      <c r="I160" s="80" t="s">
        <v>50</v>
      </c>
      <c r="J160" s="80" t="s">
        <v>51</v>
      </c>
      <c r="K160" s="80" t="s">
        <v>52</v>
      </c>
      <c r="L160" s="80" t="s">
        <v>53</v>
      </c>
      <c r="M160" s="80" t="s">
        <v>54</v>
      </c>
      <c r="N160" s="80" t="s">
        <v>29</v>
      </c>
      <c r="O160" s="261" t="s">
        <v>87</v>
      </c>
      <c r="P160" s="248"/>
      <c r="Q160" s="304"/>
      <c r="R160" s="305"/>
      <c r="S160" s="304"/>
      <c r="T160" s="305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254"/>
      <c r="AL160" s="248"/>
      <c r="AM160" s="78"/>
      <c r="AN160" s="78"/>
      <c r="AO160" s="78"/>
      <c r="AP160" s="78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254"/>
      <c r="BG160" s="248"/>
      <c r="BH160" s="78"/>
      <c r="BI160" s="78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254"/>
      <c r="BZ160" s="248"/>
      <c r="CA160" s="78"/>
      <c r="CB160" s="78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</row>
    <row r="161" spans="1:94" ht="15.75" customHeight="1">
      <c r="A161" s="104" t="s">
        <v>115</v>
      </c>
      <c r="B161" s="88">
        <f>SUMPRODUCT((MONTH('ORDEM GERAL 2022'!$B$5:$B$4998)='ORDEM GERAL 2022'!$AT$5)*('ORDEM GERAL 2022'!$W$5:$W$4998)*('ORDEM GERAL 2022'!$AE$5:$AE$4998='ORDEM GERAL 2022'!$AO$6)*('ORDEM GERAL 2022'!$AF$5:$AF$4998='ORDEM GERAL 2022'!$AO$6)*('ORDEM GERAL 2022'!$AD$5:$AD$4998='ORDEM GERAL 2022'!$AO$6))</f>
        <v>0</v>
      </c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266">
        <v>1</v>
      </c>
      <c r="P161" s="308"/>
      <c r="Q161" s="120" t="s">
        <v>40</v>
      </c>
      <c r="R161" s="66">
        <v>1</v>
      </c>
      <c r="S161" s="120" t="s">
        <v>40</v>
      </c>
      <c r="T161" s="57">
        <v>0.8125</v>
      </c>
      <c r="U161" s="82">
        <f t="shared" ref="U161:U169" si="21">IFERROR(N161-ROW(A1)/86400,"")</f>
        <v>-1.1574074074074073E-5</v>
      </c>
      <c r="V161" s="121">
        <f t="shared" ref="V161:V169" si="22">IFERROR(O161-ROW(A1)/1000,"")</f>
        <v>0.999</v>
      </c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255"/>
      <c r="AL161" s="248"/>
      <c r="AM161" s="82"/>
      <c r="AN161" s="82"/>
      <c r="AO161" s="82"/>
      <c r="AP161" s="82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255"/>
      <c r="BG161" s="248"/>
      <c r="BH161" s="82"/>
      <c r="BI161" s="82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255"/>
      <c r="BZ161" s="248"/>
      <c r="CA161" s="82"/>
      <c r="CB161" s="82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</row>
    <row r="162" spans="1:94" ht="15.75" customHeight="1">
      <c r="A162" s="105" t="s">
        <v>116</v>
      </c>
      <c r="B162" s="106">
        <f>IF(OR('ORDEM GERAL 2022'!AD5='ORDEM GERAL 2022'!AO5,'ORDEM GERAL 2022'!AE5='ORDEM GERAL 2022'!AO5,'ORDEM GERAL 2022'!AF5='ORDEM GERAL 2022'!AO5,'ORDEM GERAL 2022'!AG5='ORDEM GERAL 2022'!AO5),'ORDEM GERAL 2022'!W5,0)</f>
        <v>0.14583333333575865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262">
        <v>1</v>
      </c>
      <c r="P162" s="307"/>
      <c r="Q162" s="122" t="s">
        <v>59</v>
      </c>
      <c r="R162" s="66">
        <v>1</v>
      </c>
      <c r="S162" s="122" t="s">
        <v>59</v>
      </c>
      <c r="T162" s="57">
        <v>0.8125</v>
      </c>
      <c r="U162" s="82">
        <f t="shared" si="21"/>
        <v>-2.3148148148148147E-5</v>
      </c>
      <c r="V162" s="121">
        <f t="shared" si="22"/>
        <v>0.998</v>
      </c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255"/>
      <c r="AL162" s="248"/>
      <c r="AM162" s="82"/>
      <c r="AN162" s="82"/>
      <c r="AO162" s="82"/>
      <c r="AP162" s="82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255"/>
      <c r="BG162" s="248"/>
      <c r="BH162" s="82"/>
      <c r="BI162" s="82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255"/>
      <c r="BZ162" s="248"/>
      <c r="CA162" s="82"/>
      <c r="CB162" s="82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</row>
    <row r="163" spans="1:94" ht="15.75" customHeight="1">
      <c r="A163" s="99" t="s">
        <v>117</v>
      </c>
      <c r="B163" s="100">
        <f>SUMIFS('ORDEM GERAL 2022'!W5:W15,'ORDEM GERAL 2022'!AD5:AD15,'ORDEM GERAL 2022'!AO9,'ORDEM GERAL 2022'!AE5:AE15,'ORDEM GERAL 2022'!AO9)</f>
        <v>0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289">
        <v>1</v>
      </c>
      <c r="P163" s="301"/>
      <c r="Q163" s="99" t="s">
        <v>60</v>
      </c>
      <c r="R163" s="75">
        <v>1</v>
      </c>
      <c r="S163" s="99" t="s">
        <v>60</v>
      </c>
      <c r="T163" s="74">
        <v>0.8125</v>
      </c>
      <c r="U163" s="82">
        <f t="shared" si="21"/>
        <v>-3.4722222222222222E-5</v>
      </c>
      <c r="V163" s="121">
        <f t="shared" si="22"/>
        <v>0.997</v>
      </c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255"/>
      <c r="AL163" s="248"/>
      <c r="AM163" s="82"/>
      <c r="AN163" s="82"/>
      <c r="AO163" s="82"/>
      <c r="AP163" s="82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255"/>
      <c r="BG163" s="248"/>
      <c r="BH163" s="82"/>
      <c r="BI163" s="82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255"/>
      <c r="BZ163" s="248"/>
      <c r="CA163" s="82"/>
      <c r="CB163" s="82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</row>
    <row r="164" spans="1:94" ht="15.75" customHeight="1">
      <c r="A164" s="123" t="s">
        <v>209</v>
      </c>
      <c r="B164" s="106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262">
        <v>1</v>
      </c>
      <c r="P164" s="308"/>
      <c r="Q164" s="124" t="s">
        <v>61</v>
      </c>
      <c r="R164" s="125">
        <v>1</v>
      </c>
      <c r="S164" s="124" t="s">
        <v>61</v>
      </c>
      <c r="T164" s="81">
        <v>0.8125</v>
      </c>
      <c r="U164" s="82">
        <f t="shared" si="21"/>
        <v>-4.6296296296296294E-5</v>
      </c>
      <c r="V164" s="121">
        <f t="shared" si="22"/>
        <v>0.996</v>
      </c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</row>
    <row r="165" spans="1:94" ht="15.75" customHeight="1">
      <c r="A165" s="126"/>
      <c r="B165" s="88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266">
        <v>1</v>
      </c>
      <c r="P165" s="307"/>
      <c r="Q165" s="127" t="s">
        <v>62</v>
      </c>
      <c r="R165" s="128">
        <v>1</v>
      </c>
      <c r="S165" s="127" t="s">
        <v>62</v>
      </c>
      <c r="T165" s="83">
        <v>0.8125</v>
      </c>
      <c r="U165" s="82">
        <f t="shared" si="21"/>
        <v>-5.7870370370370373E-5</v>
      </c>
      <c r="V165" s="121">
        <f t="shared" si="22"/>
        <v>0.995</v>
      </c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</row>
    <row r="166" spans="1:94" ht="15.75" customHeight="1">
      <c r="A166" s="129" t="s">
        <v>79</v>
      </c>
      <c r="B166" s="130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77"/>
      <c r="P166" s="132"/>
      <c r="Q166" s="129" t="s">
        <v>79</v>
      </c>
      <c r="R166" s="131"/>
      <c r="S166" s="129" t="s">
        <v>79</v>
      </c>
      <c r="T166" s="131"/>
      <c r="U166" s="82">
        <f t="shared" si="21"/>
        <v>-6.9444444444444444E-5</v>
      </c>
      <c r="V166" s="121">
        <f t="shared" si="22"/>
        <v>-6.0000000000000001E-3</v>
      </c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</row>
    <row r="167" spans="1:94" ht="15.75" customHeight="1">
      <c r="A167" s="104" t="s">
        <v>81</v>
      </c>
      <c r="B167" s="88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4"/>
      <c r="P167" s="85"/>
      <c r="Q167" s="120" t="s">
        <v>81</v>
      </c>
      <c r="R167" s="83"/>
      <c r="S167" s="120" t="s">
        <v>81</v>
      </c>
      <c r="T167" s="83"/>
      <c r="U167" s="82">
        <f t="shared" si="21"/>
        <v>-8.1018518518518516E-5</v>
      </c>
      <c r="V167" s="121">
        <f t="shared" si="22"/>
        <v>-7.0000000000000001E-3</v>
      </c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</row>
    <row r="168" spans="1:94" ht="15.75" customHeight="1">
      <c r="A168" s="105" t="s">
        <v>83</v>
      </c>
      <c r="B168" s="106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68"/>
      <c r="P168" s="133"/>
      <c r="Q168" s="122" t="s">
        <v>83</v>
      </c>
      <c r="R168" s="81"/>
      <c r="S168" s="122" t="s">
        <v>83</v>
      </c>
      <c r="T168" s="81"/>
      <c r="U168" s="82">
        <f t="shared" si="21"/>
        <v>-9.2592592592592588E-5</v>
      </c>
      <c r="V168" s="121">
        <f t="shared" si="22"/>
        <v>-8.0000000000000002E-3</v>
      </c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</row>
    <row r="169" spans="1:94" ht="15.75" customHeight="1">
      <c r="A169" s="99" t="s">
        <v>85</v>
      </c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2"/>
      <c r="P169" s="134"/>
      <c r="Q169" s="99" t="s">
        <v>85</v>
      </c>
      <c r="R169" s="101"/>
      <c r="S169" s="99" t="s">
        <v>85</v>
      </c>
      <c r="T169" s="101"/>
      <c r="U169" s="82">
        <f t="shared" si="21"/>
        <v>-1.0416666666666667E-4</v>
      </c>
      <c r="V169" s="121">
        <f t="shared" si="22"/>
        <v>-8.9999999999999993E-3</v>
      </c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</row>
    <row r="170" spans="1:94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</row>
    <row r="171" spans="1:94" ht="15.75" customHeight="1">
      <c r="A171" s="264" t="s">
        <v>105</v>
      </c>
      <c r="B171" s="265"/>
      <c r="C171" s="305"/>
      <c r="D171" s="135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</row>
    <row r="172" spans="1:94" ht="15.75" customHeight="1">
      <c r="A172" s="306" t="str">
        <f>CONCATENATE('MONITORAMENTO DE MAQ-EQUIP'!J1," = ",'MONITORAMENTO DE MAQ-EQUIP'!K1," = ",'MONITORAMENTO DE MAQ-EQUIP'!L1)</f>
        <v>0 = 0 = 0</v>
      </c>
      <c r="B172" s="265"/>
      <c r="C172" s="305"/>
      <c r="D172" s="135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</row>
    <row r="173" spans="1:94" ht="15.75" customHeight="1">
      <c r="A173" s="136" t="s">
        <v>106</v>
      </c>
      <c r="B173" s="137" t="s">
        <v>107</v>
      </c>
      <c r="C173" s="138" t="s">
        <v>108</v>
      </c>
      <c r="D173" s="135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</row>
    <row r="174" spans="1:94" ht="15.75" customHeight="1">
      <c r="A174" s="139">
        <v>44562</v>
      </c>
      <c r="B174" s="140">
        <f ca="1">IFERROR(SUMPRODUCT(--(TEXT('MONITORAMENTO DE MAQ-EQUIP'!$B$8:$B$5000,"mm/aa")=TEXT($A174,"mm/aa")),'MONITORAMENTO DE MAQ-EQUIP'!$A$8:$A$5000),"")</f>
        <v>0</v>
      </c>
      <c r="C174" s="140">
        <f>IFERROR(SUMPRODUCT(--(TEXT('MONITORAMENTO DE MAQ-EQUIP'!$B$8:$B$5000,"mm/aa")=TEXT($A174,"mm/aa"))),"")</f>
        <v>0</v>
      </c>
      <c r="D174" s="135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</row>
    <row r="175" spans="1:94" ht="15.75" customHeight="1">
      <c r="A175" s="141">
        <v>44593</v>
      </c>
      <c r="B175" s="142">
        <f ca="1">IFERROR(SUMPRODUCT(--(TEXT('MONITORAMENTO DE MAQ-EQUIP'!$B$8:$B$5000,"mm/aa")=TEXT($A175,"mm/aa")),'MONITORAMENTO DE MAQ-EQUIP'!$A$8:$A$5000),"")</f>
        <v>0</v>
      </c>
      <c r="C175" s="142">
        <f>IFERROR(SUMPRODUCT(--(TEXT('MONITORAMENTO DE MAQ-EQUIP'!$B$8:$B$5000,"mm/aa")=TEXT($A175,"mm/aa"))),"")</f>
        <v>0</v>
      </c>
      <c r="D175" s="135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</row>
    <row r="176" spans="1:94" ht="15.75" customHeight="1">
      <c r="A176" s="139">
        <v>44621</v>
      </c>
      <c r="B176" s="142">
        <f ca="1">IFERROR(SUMPRODUCT(--(TEXT('MONITORAMENTO DE MAQ-EQUIP'!$B$8:$B$5000,"mm/aa")=TEXT($A176,"mm/aa")),'MONITORAMENTO DE MAQ-EQUIP'!$A$8:$A$5000),"")</f>
        <v>0</v>
      </c>
      <c r="C176" s="142">
        <f>IFERROR(SUMPRODUCT(--(TEXT('MONITORAMENTO DE MAQ-EQUIP'!$B$8:$B$5000,"mm/aa")=TEXT($A176,"mm/aa"))),"")</f>
        <v>0</v>
      </c>
      <c r="D176" s="135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</row>
    <row r="177" spans="1:94" ht="15.75" customHeight="1">
      <c r="A177" s="141">
        <v>44652</v>
      </c>
      <c r="B177" s="142">
        <f ca="1">IFERROR(SUMPRODUCT(--(TEXT('MONITORAMENTO DE MAQ-EQUIP'!$B$8:$B$5000,"mm/aa")=TEXT($A177,"mm/aa")),'MONITORAMENTO DE MAQ-EQUIP'!$A$8:$A$5000),"")</f>
        <v>0</v>
      </c>
      <c r="C177" s="142">
        <f>IFERROR(SUMPRODUCT(--(TEXT('MONITORAMENTO DE MAQ-EQUIP'!$B$8:$B$5000,"mm/aa")=TEXT($A177,"mm/aa"))),"")</f>
        <v>0</v>
      </c>
      <c r="D177" s="135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</row>
    <row r="178" spans="1:94" ht="15.75" customHeight="1">
      <c r="A178" s="139">
        <v>44682</v>
      </c>
      <c r="B178" s="142">
        <f ca="1">IFERROR(SUMPRODUCT(--(TEXT('MONITORAMENTO DE MAQ-EQUIP'!$B$8:$B$5000,"mm/aa")=TEXT($A178,"mm/aa")),'MONITORAMENTO DE MAQ-EQUIP'!$A$8:$A$5000),"")</f>
        <v>0</v>
      </c>
      <c r="C178" s="142">
        <f>IFERROR(SUMPRODUCT(--(TEXT('MONITORAMENTO DE MAQ-EQUIP'!$B$8:$B$5000,"mm/aa")=TEXT($A178,"mm/aa"))),"")</f>
        <v>0</v>
      </c>
      <c r="D178" s="135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</row>
    <row r="179" spans="1:94" ht="15.75" customHeight="1">
      <c r="A179" s="141">
        <v>44713</v>
      </c>
      <c r="B179" s="142">
        <f ca="1">IFERROR(SUMPRODUCT(--(TEXT('MONITORAMENTO DE MAQ-EQUIP'!$B$8:$B$5000,"mm/aa")=TEXT($A179,"mm/aa")),'MONITORAMENTO DE MAQ-EQUIP'!$A$8:$A$5000),"")</f>
        <v>0</v>
      </c>
      <c r="C179" s="142">
        <f>IFERROR(SUMPRODUCT(--(TEXT('MONITORAMENTO DE MAQ-EQUIP'!$B$8:$B$5000,"mm/aa")=TEXT($A179,"mm/aa"))),"")</f>
        <v>0</v>
      </c>
      <c r="D179" s="135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</row>
    <row r="180" spans="1:94" ht="15.75" customHeight="1">
      <c r="A180" s="139">
        <v>44743</v>
      </c>
      <c r="B180" s="142">
        <f ca="1">IFERROR(SUMPRODUCT(--(TEXT('MONITORAMENTO DE MAQ-EQUIP'!$B$8:$B$5000,"mm/aa")=TEXT($A180,"mm/aa")),'MONITORAMENTO DE MAQ-EQUIP'!$A$8:$A$5000),"")</f>
        <v>0</v>
      </c>
      <c r="C180" s="142">
        <f>IFERROR(SUMPRODUCT(--(TEXT('MONITORAMENTO DE MAQ-EQUIP'!$B$8:$B$5000,"mm/aa")=TEXT($A180,"mm/aa"))),"")</f>
        <v>0</v>
      </c>
      <c r="D180" s="135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</row>
    <row r="181" spans="1:94" ht="15.75" customHeight="1">
      <c r="A181" s="141">
        <v>44774</v>
      </c>
      <c r="B181" s="142">
        <f ca="1">IFERROR(SUMPRODUCT(--(TEXT('MONITORAMENTO DE MAQ-EQUIP'!$B$8:$B$5000,"mm/aa")=TEXT($A181,"mm/aa")),'MONITORAMENTO DE MAQ-EQUIP'!$A$8:$A$5000),"")</f>
        <v>0</v>
      </c>
      <c r="C181" s="142">
        <f>IFERROR(SUMPRODUCT(--(TEXT('MONITORAMENTO DE MAQ-EQUIP'!$B$8:$B$5000,"mm/aa")=TEXT($A181,"mm/aa"))),"")</f>
        <v>0</v>
      </c>
      <c r="D181" s="135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</row>
    <row r="182" spans="1:94" ht="15.75" customHeight="1">
      <c r="A182" s="139">
        <v>44805</v>
      </c>
      <c r="B182" s="142">
        <f ca="1">IFERROR(SUMPRODUCT(--(TEXT('MONITORAMENTO DE MAQ-EQUIP'!$B$8:$B$5000,"mm/aa")=TEXT($A182,"mm/aa")),'MONITORAMENTO DE MAQ-EQUIP'!$A$8:$A$5000),"")</f>
        <v>0</v>
      </c>
      <c r="C182" s="142">
        <f>IFERROR(SUMPRODUCT(--(TEXT('MONITORAMENTO DE MAQ-EQUIP'!$B$8:$B$5000,"mm/aa")=TEXT($A182,"mm/aa"))),"")</f>
        <v>0</v>
      </c>
      <c r="D182" s="135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</row>
    <row r="183" spans="1:94" ht="15.75" customHeight="1">
      <c r="A183" s="141">
        <v>44835</v>
      </c>
      <c r="B183" s="142">
        <f ca="1">IFERROR(SUMPRODUCT(--(TEXT('MONITORAMENTO DE MAQ-EQUIP'!$B$8:$B$5000,"mm/aa")=TEXT($A183,"mm/aa")),'MONITORAMENTO DE MAQ-EQUIP'!$A$8:$A$5000),"")</f>
        <v>0</v>
      </c>
      <c r="C183" s="142">
        <f>IFERROR(SUMPRODUCT(--(TEXT('MONITORAMENTO DE MAQ-EQUIP'!$B$8:$B$5000,"mm/aa")=TEXT($A183,"mm/aa"))),"")</f>
        <v>0</v>
      </c>
      <c r="D183" s="135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</row>
    <row r="184" spans="1:94" ht="15.75" customHeight="1">
      <c r="A184" s="143">
        <v>44866</v>
      </c>
      <c r="B184" s="144">
        <f ca="1">IFERROR(SUMPRODUCT(--(TEXT('MONITORAMENTO DE MAQ-EQUIP'!$B$8:$B$5000,"mm/aa")=TEXT($A184,"mm/aa")),'MONITORAMENTO DE MAQ-EQUIP'!$A$8:$A$5000),"")</f>
        <v>0</v>
      </c>
      <c r="C184" s="144">
        <f>IFERROR(SUMPRODUCT(--(TEXT('MONITORAMENTO DE MAQ-EQUIP'!$B$8:$B$5000,"mm/aa")=TEXT($A184,"mm/aa"))),"")</f>
        <v>0</v>
      </c>
      <c r="D184" s="13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</row>
    <row r="185" spans="1:94" ht="15.75" customHeight="1">
      <c r="A185" s="145">
        <v>44896</v>
      </c>
      <c r="B185" s="146">
        <f ca="1">IFERROR(SUMPRODUCT(--(TEXT('MONITORAMENTO DE MAQ-EQUIP'!$B$8:$B$5000,"mm/aa")=TEXT($A185,"mm/aa")),'MONITORAMENTO DE MAQ-EQUIP'!$A$8:$A$5000),"")</f>
        <v>0</v>
      </c>
      <c r="C185" s="147">
        <f>IFERROR(SUMPRODUCT(--(TEXT('MONITORAMENTO DE MAQ-EQUIP'!$B$8:$B$5000,"mm/aa")=TEXT($A185,"mm/aa"))),"")</f>
        <v>0</v>
      </c>
      <c r="D185" s="135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</row>
    <row r="186" spans="1:94" ht="15.75" customHeight="1">
      <c r="A186" s="135"/>
      <c r="B186" s="135"/>
      <c r="C186" s="135"/>
      <c r="D186" s="135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</row>
    <row r="187" spans="1:94" ht="15.75" customHeight="1">
      <c r="A187" s="148" t="str">
        <f>CONCATENATE(GRÁFICOS!A143," ","="," ",B188," x ",C188)</f>
        <v>IMP-30.21 = UTILIZADO x PROGR.</v>
      </c>
      <c r="B187" s="264" t="s">
        <v>111</v>
      </c>
      <c r="C187" s="265"/>
      <c r="D187" s="305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</row>
    <row r="188" spans="1:94" ht="15.75" customHeight="1">
      <c r="A188" s="136" t="str">
        <f>GRÁFICOS!A143</f>
        <v>IMP-30.21</v>
      </c>
      <c r="B188" s="151" t="s">
        <v>112</v>
      </c>
      <c r="C188" s="151" t="s">
        <v>113</v>
      </c>
      <c r="D188" s="151" t="s">
        <v>114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</row>
    <row r="189" spans="1:94" ht="15.75" customHeight="1">
      <c r="A189" s="152" t="s">
        <v>39</v>
      </c>
      <c r="B189" s="153">
        <v>1.3645833333333333</v>
      </c>
      <c r="C189" s="154">
        <v>0.41666666666666669</v>
      </c>
      <c r="D189" s="155">
        <v>3.2749999999999999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</row>
    <row r="190" spans="1:94" ht="15.75" customHeight="1">
      <c r="A190" s="156" t="s">
        <v>44</v>
      </c>
      <c r="B190" s="142"/>
      <c r="C190" s="157">
        <v>0.41666666666666669</v>
      </c>
      <c r="D190" s="158">
        <v>0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</row>
    <row r="191" spans="1:94" ht="15.75" customHeight="1">
      <c r="A191" s="152" t="s">
        <v>45</v>
      </c>
      <c r="B191" s="142"/>
      <c r="C191" s="157">
        <v>0.41666666666666669</v>
      </c>
      <c r="D191" s="158">
        <v>0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</row>
    <row r="192" spans="1:94" ht="15.75" customHeight="1">
      <c r="A192" s="156" t="s">
        <v>46</v>
      </c>
      <c r="B192" s="142"/>
      <c r="C192" s="157">
        <v>0.41666666666666669</v>
      </c>
      <c r="D192" s="158">
        <v>0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</row>
    <row r="193" spans="1:94" ht="15.75" customHeight="1">
      <c r="A193" s="152" t="s">
        <v>47</v>
      </c>
      <c r="B193" s="142"/>
      <c r="C193" s="157">
        <v>0.41666666666666669</v>
      </c>
      <c r="D193" s="158">
        <v>0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</row>
    <row r="194" spans="1:94" ht="15.75" customHeight="1">
      <c r="A194" s="156" t="s">
        <v>48</v>
      </c>
      <c r="B194" s="142"/>
      <c r="C194" s="157">
        <v>0.41666666666666669</v>
      </c>
      <c r="D194" s="158">
        <v>0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</row>
    <row r="195" spans="1:94" ht="15.75" customHeight="1">
      <c r="A195" s="152" t="s">
        <v>49</v>
      </c>
      <c r="B195" s="142"/>
      <c r="C195" s="157">
        <v>0.41666666666666669</v>
      </c>
      <c r="D195" s="158">
        <v>0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</row>
    <row r="196" spans="1:94" ht="15.75" customHeight="1">
      <c r="A196" s="156" t="s">
        <v>50</v>
      </c>
      <c r="B196" s="142"/>
      <c r="C196" s="157">
        <v>0.41666666666666669</v>
      </c>
      <c r="D196" s="158">
        <v>0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</row>
    <row r="197" spans="1:94" ht="15.75" customHeight="1">
      <c r="A197" s="152" t="s">
        <v>51</v>
      </c>
      <c r="B197" s="142"/>
      <c r="C197" s="157">
        <v>0.41666666666666669</v>
      </c>
      <c r="D197" s="158">
        <v>0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</row>
    <row r="198" spans="1:94" ht="15.75" customHeight="1">
      <c r="A198" s="156" t="s">
        <v>52</v>
      </c>
      <c r="B198" s="142"/>
      <c r="C198" s="157">
        <v>0.41666666666666669</v>
      </c>
      <c r="D198" s="158">
        <v>0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</row>
    <row r="199" spans="1:94" ht="15.75" customHeight="1">
      <c r="A199" s="159" t="s">
        <v>53</v>
      </c>
      <c r="B199" s="144"/>
      <c r="C199" s="160">
        <v>0.41666666666666669</v>
      </c>
      <c r="D199" s="161">
        <v>0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</row>
    <row r="200" spans="1:94" ht="15.75" customHeight="1">
      <c r="A200" s="162" t="s">
        <v>54</v>
      </c>
      <c r="B200" s="146"/>
      <c r="C200" s="163">
        <v>0.41666666666666669</v>
      </c>
      <c r="D200" s="164">
        <v>0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</row>
    <row r="201" spans="1:94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</row>
    <row r="202" spans="1:94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</row>
    <row r="203" spans="1:94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</row>
    <row r="204" spans="1:9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</row>
    <row r="205" spans="1:94" ht="15.75" customHeight="1">
      <c r="A205" s="234">
        <v>0.54166666666666663</v>
      </c>
      <c r="B205" s="234">
        <f>A205</f>
        <v>0.54166666666666663</v>
      </c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</row>
    <row r="206" spans="1:94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</row>
    <row r="207" spans="1:94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</row>
    <row r="208" spans="1:94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</row>
    <row r="209" spans="1:94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</row>
    <row r="210" spans="1:94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</row>
    <row r="211" spans="1:94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</row>
    <row r="212" spans="1:94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</row>
    <row r="213" spans="1:94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</row>
    <row r="214" spans="1:9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</row>
    <row r="215" spans="1:94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</row>
    <row r="216" spans="1:94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</row>
    <row r="217" spans="1:94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</row>
    <row r="218" spans="1:94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</row>
    <row r="219" spans="1:94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</row>
    <row r="220" spans="1:94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</row>
    <row r="221" spans="1:94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</row>
    <row r="222" spans="1:94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</row>
    <row r="223" spans="1:94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</row>
    <row r="224" spans="1:9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</row>
    <row r="225" spans="1:94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</row>
    <row r="226" spans="1:94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</row>
    <row r="227" spans="1:94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</row>
    <row r="228" spans="1:94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</row>
    <row r="229" spans="1:94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</row>
    <row r="230" spans="1:94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</row>
    <row r="231" spans="1:94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</row>
    <row r="232" spans="1:94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</row>
    <row r="233" spans="1:94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</row>
    <row r="234" spans="1:9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</row>
    <row r="235" spans="1:94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</row>
    <row r="236" spans="1:94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</row>
    <row r="237" spans="1:94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</row>
    <row r="238" spans="1:94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</row>
    <row r="239" spans="1:94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</row>
    <row r="240" spans="1:94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</row>
    <row r="241" spans="1:94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</row>
    <row r="242" spans="1:94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</row>
    <row r="243" spans="1:94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</row>
    <row r="244" spans="1:9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</row>
    <row r="245" spans="1:94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</row>
    <row r="246" spans="1:94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</row>
    <row r="247" spans="1:94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</row>
    <row r="248" spans="1:94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</row>
    <row r="249" spans="1:94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</row>
    <row r="250" spans="1:94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</row>
    <row r="251" spans="1:94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</row>
    <row r="252" spans="1:94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</row>
    <row r="253" spans="1:94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</row>
    <row r="254" spans="1:9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</row>
    <row r="255" spans="1:94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</row>
    <row r="256" spans="1:94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</row>
    <row r="257" spans="1:94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</row>
    <row r="258" spans="1:94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</row>
    <row r="259" spans="1:94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</row>
    <row r="260" spans="1:94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</row>
    <row r="261" spans="1:94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</row>
    <row r="262" spans="1:94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</row>
    <row r="263" spans="1:94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</row>
    <row r="264" spans="1:9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</row>
    <row r="265" spans="1:94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</row>
    <row r="266" spans="1:94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</row>
    <row r="267" spans="1:94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</row>
    <row r="268" spans="1:94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</row>
    <row r="269" spans="1:94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</row>
    <row r="270" spans="1:94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</row>
    <row r="271" spans="1:94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</row>
    <row r="272" spans="1:94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</row>
    <row r="273" spans="1:94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</row>
    <row r="274" spans="1:9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</row>
    <row r="275" spans="1:94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</row>
    <row r="276" spans="1:94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</row>
    <row r="277" spans="1:94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</row>
    <row r="278" spans="1:94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</row>
    <row r="279" spans="1:94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</row>
    <row r="280" spans="1:94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</row>
    <row r="281" spans="1:94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</row>
    <row r="282" spans="1:94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</row>
    <row r="283" spans="1:94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</row>
    <row r="284" spans="1:9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</row>
    <row r="285" spans="1:94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</row>
    <row r="286" spans="1:94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</row>
    <row r="287" spans="1:94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</row>
    <row r="288" spans="1:94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</row>
    <row r="289" spans="1:94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</row>
    <row r="290" spans="1:94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</row>
    <row r="291" spans="1:94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</row>
    <row r="292" spans="1:94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</row>
    <row r="293" spans="1:94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</row>
    <row r="294" spans="1: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</row>
    <row r="295" spans="1:94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</row>
    <row r="296" spans="1:94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</row>
    <row r="297" spans="1:94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</row>
    <row r="298" spans="1:94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</row>
    <row r="299" spans="1:94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</row>
    <row r="300" spans="1:94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</row>
    <row r="301" spans="1:94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</row>
    <row r="302" spans="1:94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</row>
    <row r="303" spans="1:94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</row>
    <row r="304" spans="1:9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</row>
    <row r="305" spans="1:94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</row>
    <row r="306" spans="1:94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</row>
    <row r="307" spans="1:94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</row>
    <row r="308" spans="1:94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</row>
    <row r="309" spans="1:94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</row>
    <row r="310" spans="1:94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</row>
    <row r="311" spans="1:94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</row>
    <row r="312" spans="1:94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</row>
    <row r="313" spans="1:94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</row>
    <row r="314" spans="1:9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</row>
    <row r="315" spans="1:94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</row>
    <row r="316" spans="1:94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</row>
    <row r="317" spans="1:94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</row>
    <row r="318" spans="1:94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</row>
    <row r="319" spans="1:94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</row>
    <row r="320" spans="1:94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</row>
    <row r="321" spans="1:94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</row>
    <row r="322" spans="1:94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</row>
    <row r="323" spans="1:94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</row>
    <row r="324" spans="1:9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</row>
    <row r="325" spans="1:94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</row>
    <row r="326" spans="1:94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</row>
    <row r="327" spans="1:94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</row>
    <row r="328" spans="1:94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</row>
    <row r="329" spans="1:94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</row>
    <row r="330" spans="1:94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</row>
    <row r="331" spans="1:94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</row>
    <row r="332" spans="1:94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</row>
    <row r="333" spans="1:94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</row>
    <row r="334" spans="1:9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</row>
    <row r="335" spans="1:94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</row>
    <row r="336" spans="1:94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</row>
    <row r="337" spans="1:94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</row>
    <row r="338" spans="1:94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</row>
    <row r="339" spans="1:94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</row>
    <row r="340" spans="1:94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</row>
    <row r="341" spans="1:94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</row>
    <row r="342" spans="1:94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</row>
    <row r="343" spans="1:94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</row>
    <row r="344" spans="1:9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</row>
    <row r="345" spans="1:94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</row>
    <row r="346" spans="1:94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</row>
    <row r="347" spans="1:94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</row>
    <row r="348" spans="1:94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</row>
    <row r="349" spans="1:94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</row>
    <row r="350" spans="1:94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</row>
    <row r="351" spans="1:94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</row>
    <row r="352" spans="1:94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</row>
    <row r="353" spans="1:94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</row>
    <row r="354" spans="1:9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</row>
    <row r="355" spans="1:94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</row>
    <row r="356" spans="1:94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</row>
    <row r="357" spans="1:94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</row>
    <row r="358" spans="1:94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</row>
    <row r="359" spans="1:94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</row>
    <row r="360" spans="1:94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</row>
    <row r="361" spans="1:94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</row>
    <row r="362" spans="1:94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</row>
    <row r="363" spans="1:94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</row>
    <row r="364" spans="1:9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</row>
    <row r="365" spans="1:94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</row>
    <row r="366" spans="1:94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</row>
    <row r="367" spans="1:94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</row>
    <row r="368" spans="1:94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</row>
    <row r="369" spans="1:94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</row>
    <row r="370" spans="1:94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</row>
    <row r="371" spans="1:94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</row>
    <row r="372" spans="1:94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</row>
    <row r="373" spans="1:94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</row>
    <row r="374" spans="1:9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</row>
    <row r="375" spans="1:94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</row>
    <row r="376" spans="1:94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</row>
    <row r="377" spans="1:94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</row>
    <row r="378" spans="1:94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</row>
    <row r="379" spans="1:94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</row>
    <row r="380" spans="1:94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</row>
    <row r="381" spans="1:94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</row>
    <row r="382" spans="1:94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</row>
    <row r="383" spans="1:94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</row>
    <row r="384" spans="1:9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</row>
    <row r="385" spans="1:94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</row>
    <row r="386" spans="1:94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</row>
    <row r="387" spans="1:94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</row>
    <row r="388" spans="1:94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</row>
    <row r="389" spans="1:94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</row>
    <row r="390" spans="1:94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</row>
    <row r="391" spans="1:94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</row>
    <row r="392" spans="1:94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</row>
    <row r="393" spans="1:94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</row>
    <row r="394" spans="1: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</row>
    <row r="395" spans="1:94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</row>
    <row r="396" spans="1:94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</row>
    <row r="397" spans="1:94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</row>
    <row r="398" spans="1:94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</row>
    <row r="399" spans="1:94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</row>
    <row r="400" spans="1:94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</row>
    <row r="401" spans="1:94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</row>
    <row r="402" spans="1:94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</row>
    <row r="403" spans="1:94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</row>
    <row r="404" spans="1:9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</row>
    <row r="405" spans="1:94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</row>
    <row r="406" spans="1:94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</row>
    <row r="407" spans="1:94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</row>
    <row r="408" spans="1:94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</row>
    <row r="409" spans="1:94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</row>
    <row r="410" spans="1:94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</row>
    <row r="411" spans="1:94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</row>
    <row r="412" spans="1:94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</row>
    <row r="413" spans="1:94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</row>
    <row r="414" spans="1:9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</row>
    <row r="415" spans="1:94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</row>
    <row r="416" spans="1:94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</row>
    <row r="417" spans="1:94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</row>
    <row r="418" spans="1:94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</row>
    <row r="419" spans="1:94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</row>
    <row r="420" spans="1:94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</row>
    <row r="421" spans="1:94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</row>
    <row r="422" spans="1:94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</row>
    <row r="423" spans="1:94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</row>
    <row r="424" spans="1:9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</row>
    <row r="425" spans="1:94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</row>
    <row r="426" spans="1:94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</row>
    <row r="427" spans="1:94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</row>
    <row r="428" spans="1:94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</row>
    <row r="429" spans="1:94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</row>
    <row r="430" spans="1:94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</row>
    <row r="431" spans="1:94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</row>
    <row r="432" spans="1:94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</row>
    <row r="433" spans="1:94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</row>
    <row r="434" spans="1:9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</row>
    <row r="435" spans="1:94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</row>
    <row r="436" spans="1:94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</row>
    <row r="437" spans="1:94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</row>
    <row r="438" spans="1:94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</row>
    <row r="439" spans="1:94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</row>
    <row r="440" spans="1:94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</row>
    <row r="441" spans="1:94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</row>
    <row r="442" spans="1:94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</row>
    <row r="443" spans="1:94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</row>
    <row r="444" spans="1:9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</row>
    <row r="445" spans="1:94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</row>
    <row r="446" spans="1:94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</row>
    <row r="447" spans="1:94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</row>
    <row r="448" spans="1:94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</row>
    <row r="449" spans="1:94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</row>
    <row r="450" spans="1:94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</row>
    <row r="451" spans="1:94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</row>
    <row r="452" spans="1:94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</row>
    <row r="453" spans="1:94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</row>
    <row r="454" spans="1:9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</row>
    <row r="455" spans="1:94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</row>
    <row r="456" spans="1:94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</row>
    <row r="457" spans="1:94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</row>
    <row r="458" spans="1:94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</row>
    <row r="459" spans="1:94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</row>
    <row r="460" spans="1:94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</row>
    <row r="461" spans="1:94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</row>
    <row r="462" spans="1:94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</row>
    <row r="463" spans="1:94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</row>
    <row r="464" spans="1:9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</row>
    <row r="465" spans="1:94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</row>
    <row r="466" spans="1:94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</row>
    <row r="467" spans="1:94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</row>
    <row r="468" spans="1:94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</row>
    <row r="469" spans="1:94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</row>
    <row r="470" spans="1:94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</row>
    <row r="471" spans="1:94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</row>
    <row r="472" spans="1:94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</row>
    <row r="473" spans="1:94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</row>
    <row r="474" spans="1:9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</row>
    <row r="475" spans="1:94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</row>
    <row r="476" spans="1:94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</row>
    <row r="477" spans="1:94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</row>
    <row r="478" spans="1:94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</row>
    <row r="479" spans="1:94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</row>
    <row r="480" spans="1:94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</row>
    <row r="481" spans="1:94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</row>
    <row r="482" spans="1:94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</row>
    <row r="483" spans="1:94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</row>
    <row r="484" spans="1:9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</row>
    <row r="485" spans="1:94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</row>
    <row r="486" spans="1:94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</row>
    <row r="487" spans="1:94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</row>
    <row r="488" spans="1:94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</row>
    <row r="489" spans="1:94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</row>
    <row r="490" spans="1:94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</row>
    <row r="491" spans="1:94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</row>
    <row r="492" spans="1:94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</row>
    <row r="493" spans="1:94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</row>
    <row r="494" spans="1: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</row>
    <row r="495" spans="1:94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</row>
    <row r="496" spans="1:94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</row>
    <row r="497" spans="1:94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</row>
    <row r="498" spans="1:94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</row>
    <row r="499" spans="1:94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</row>
    <row r="500" spans="1:94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</row>
    <row r="501" spans="1:94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</row>
    <row r="502" spans="1:94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</row>
    <row r="503" spans="1:94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</row>
    <row r="504" spans="1:9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</row>
    <row r="505" spans="1:94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</row>
    <row r="506" spans="1:94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</row>
    <row r="507" spans="1:94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</row>
    <row r="508" spans="1:94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</row>
    <row r="509" spans="1:94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</row>
    <row r="510" spans="1:94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</row>
    <row r="511" spans="1:94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</row>
    <row r="512" spans="1:94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</row>
    <row r="513" spans="1:94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</row>
    <row r="514" spans="1:9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</row>
    <row r="515" spans="1:94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</row>
    <row r="516" spans="1:94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</row>
    <row r="517" spans="1:94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</row>
    <row r="518" spans="1:94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</row>
    <row r="519" spans="1:94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</row>
    <row r="520" spans="1:94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</row>
    <row r="521" spans="1:94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</row>
    <row r="522" spans="1:94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</row>
    <row r="523" spans="1:94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</row>
    <row r="524" spans="1:9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</row>
    <row r="525" spans="1:94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</row>
    <row r="526" spans="1:94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</row>
    <row r="527" spans="1:94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</row>
    <row r="528" spans="1:94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</row>
    <row r="529" spans="1:94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</row>
    <row r="530" spans="1:94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</row>
    <row r="531" spans="1:94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</row>
    <row r="532" spans="1:94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</row>
    <row r="533" spans="1:94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</row>
    <row r="534" spans="1:9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</row>
    <row r="535" spans="1:94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</row>
    <row r="536" spans="1:94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</row>
    <row r="537" spans="1:94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</row>
    <row r="538" spans="1:94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</row>
    <row r="539" spans="1:94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</row>
    <row r="540" spans="1:94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</row>
    <row r="541" spans="1:94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</row>
    <row r="542" spans="1:94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</row>
    <row r="543" spans="1:94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</row>
    <row r="544" spans="1:9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</row>
    <row r="545" spans="1:94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</row>
    <row r="546" spans="1:94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</row>
    <row r="547" spans="1:94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</row>
    <row r="548" spans="1:94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</row>
    <row r="549" spans="1:94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</row>
    <row r="550" spans="1:94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</row>
    <row r="551" spans="1:94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</row>
    <row r="552" spans="1:94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</row>
    <row r="553" spans="1:94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</row>
    <row r="554" spans="1:9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</row>
    <row r="555" spans="1:94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</row>
    <row r="556" spans="1:94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</row>
    <row r="557" spans="1:94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</row>
    <row r="558" spans="1:94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</row>
    <row r="559" spans="1:94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</row>
    <row r="560" spans="1:94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</row>
    <row r="561" spans="1:94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</row>
    <row r="562" spans="1:94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</row>
    <row r="563" spans="1:94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</row>
    <row r="564" spans="1:9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</row>
    <row r="565" spans="1:94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</row>
    <row r="566" spans="1:94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</row>
    <row r="567" spans="1:94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</row>
    <row r="568" spans="1:94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</row>
    <row r="569" spans="1:94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</row>
    <row r="570" spans="1:94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</row>
    <row r="571" spans="1:94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</row>
    <row r="572" spans="1:94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</row>
    <row r="573" spans="1:94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</row>
    <row r="574" spans="1:9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</row>
    <row r="575" spans="1:94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</row>
    <row r="576" spans="1:94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</row>
    <row r="577" spans="1:94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</row>
    <row r="578" spans="1:94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</row>
    <row r="579" spans="1:94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</row>
    <row r="580" spans="1:94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</row>
    <row r="581" spans="1:94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</row>
    <row r="582" spans="1:94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</row>
    <row r="583" spans="1:94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</row>
    <row r="584" spans="1:9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</row>
    <row r="585" spans="1:94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</row>
    <row r="586" spans="1:94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</row>
    <row r="587" spans="1:94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</row>
    <row r="588" spans="1:94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</row>
    <row r="589" spans="1:94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</row>
    <row r="590" spans="1:94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</row>
    <row r="591" spans="1:94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</row>
    <row r="592" spans="1:94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</row>
    <row r="593" spans="1:94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</row>
    <row r="594" spans="1: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</row>
    <row r="595" spans="1:94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</row>
    <row r="596" spans="1:94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</row>
    <row r="597" spans="1:94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</row>
    <row r="598" spans="1:94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</row>
    <row r="599" spans="1:94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</row>
    <row r="600" spans="1:94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</row>
    <row r="601" spans="1:94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</row>
    <row r="602" spans="1:94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</row>
    <row r="603" spans="1:94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</row>
    <row r="604" spans="1:9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</row>
    <row r="605" spans="1:94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</row>
    <row r="606" spans="1:94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</row>
    <row r="607" spans="1:94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</row>
    <row r="608" spans="1:94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</row>
    <row r="609" spans="1:94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</row>
    <row r="610" spans="1:94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</row>
    <row r="611" spans="1:94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</row>
    <row r="612" spans="1:94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</row>
    <row r="613" spans="1:94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</row>
    <row r="614" spans="1:9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</row>
    <row r="615" spans="1:94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</row>
    <row r="616" spans="1:94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</row>
    <row r="617" spans="1:94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</row>
    <row r="618" spans="1:94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</row>
    <row r="619" spans="1:94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</row>
    <row r="620" spans="1:94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</row>
    <row r="621" spans="1:94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</row>
    <row r="622" spans="1:94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</row>
    <row r="623" spans="1:94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</row>
    <row r="624" spans="1:9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</row>
    <row r="625" spans="1:94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</row>
    <row r="626" spans="1:94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</row>
    <row r="627" spans="1:94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</row>
    <row r="628" spans="1:94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</row>
    <row r="629" spans="1:94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</row>
    <row r="630" spans="1:94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</row>
    <row r="631" spans="1:94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</row>
    <row r="632" spans="1:94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</row>
    <row r="633" spans="1:94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</row>
    <row r="634" spans="1:9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</row>
    <row r="635" spans="1:94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</row>
    <row r="636" spans="1:94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</row>
    <row r="637" spans="1:94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</row>
    <row r="638" spans="1:94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</row>
    <row r="639" spans="1:94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</row>
    <row r="640" spans="1:94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</row>
    <row r="641" spans="1:94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</row>
    <row r="642" spans="1:94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</row>
    <row r="643" spans="1:94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</row>
    <row r="644" spans="1:9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</row>
    <row r="645" spans="1:94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</row>
    <row r="646" spans="1:94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</row>
    <row r="647" spans="1:94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</row>
    <row r="648" spans="1:94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</row>
    <row r="649" spans="1:94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</row>
    <row r="650" spans="1:94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</row>
    <row r="651" spans="1:94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</row>
    <row r="652" spans="1:94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</row>
    <row r="653" spans="1:94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</row>
    <row r="654" spans="1:9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</row>
    <row r="655" spans="1:94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</row>
    <row r="656" spans="1:94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</row>
    <row r="657" spans="1:94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</row>
    <row r="658" spans="1:94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</row>
    <row r="659" spans="1:94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</row>
    <row r="660" spans="1:94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</row>
    <row r="661" spans="1:94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</row>
    <row r="662" spans="1:94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</row>
    <row r="663" spans="1:94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</row>
    <row r="664" spans="1:9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</row>
    <row r="665" spans="1:94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</row>
    <row r="666" spans="1:94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</row>
    <row r="667" spans="1:94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</row>
    <row r="668" spans="1:94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</row>
    <row r="669" spans="1:94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</row>
    <row r="670" spans="1:94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</row>
    <row r="671" spans="1:94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</row>
    <row r="672" spans="1:94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</row>
    <row r="673" spans="1:94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</row>
    <row r="674" spans="1:9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</row>
    <row r="675" spans="1:94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</row>
    <row r="676" spans="1:94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</row>
    <row r="677" spans="1:94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</row>
    <row r="678" spans="1:94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</row>
    <row r="679" spans="1:94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</row>
    <row r="680" spans="1:94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</row>
    <row r="681" spans="1:94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</row>
    <row r="682" spans="1:94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</row>
    <row r="683" spans="1:94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</row>
    <row r="684" spans="1:9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</row>
    <row r="685" spans="1:94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</row>
    <row r="686" spans="1:94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</row>
    <row r="687" spans="1:94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</row>
    <row r="688" spans="1:94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</row>
    <row r="689" spans="1:94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</row>
    <row r="690" spans="1:94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</row>
    <row r="691" spans="1:94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</row>
    <row r="692" spans="1:94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</row>
    <row r="693" spans="1:94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</row>
    <row r="694" spans="1: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</row>
    <row r="695" spans="1:94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</row>
    <row r="696" spans="1:94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</row>
    <row r="697" spans="1:94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</row>
    <row r="698" spans="1:94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</row>
    <row r="699" spans="1:94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</row>
    <row r="700" spans="1:94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</row>
    <row r="701" spans="1:94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</row>
    <row r="702" spans="1:94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</row>
    <row r="703" spans="1:94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</row>
    <row r="704" spans="1:9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</row>
    <row r="705" spans="1:94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</row>
    <row r="706" spans="1:94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</row>
    <row r="707" spans="1:94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</row>
    <row r="708" spans="1:94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</row>
    <row r="709" spans="1:94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</row>
    <row r="710" spans="1:94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</row>
    <row r="711" spans="1:94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</row>
    <row r="712" spans="1:94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</row>
    <row r="713" spans="1:94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</row>
    <row r="714" spans="1:9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</row>
    <row r="715" spans="1:94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</row>
    <row r="716" spans="1:94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</row>
    <row r="717" spans="1:94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</row>
    <row r="718" spans="1:94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</row>
    <row r="719" spans="1:94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</row>
    <row r="720" spans="1:94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</row>
    <row r="721" spans="1:94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</row>
    <row r="722" spans="1:94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</row>
    <row r="723" spans="1:94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</row>
    <row r="724" spans="1:9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</row>
    <row r="725" spans="1:94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</row>
    <row r="726" spans="1:94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</row>
    <row r="727" spans="1:94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</row>
    <row r="728" spans="1:94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</row>
    <row r="729" spans="1:94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</row>
    <row r="730" spans="1:94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</row>
    <row r="731" spans="1:94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</row>
    <row r="732" spans="1:94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</row>
    <row r="733" spans="1:94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</row>
    <row r="734" spans="1:9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</row>
    <row r="735" spans="1:94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</row>
    <row r="736" spans="1:94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</row>
    <row r="737" spans="1:94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</row>
    <row r="738" spans="1:94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</row>
    <row r="739" spans="1:94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</row>
    <row r="740" spans="1:94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</row>
    <row r="741" spans="1:94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</row>
    <row r="742" spans="1:94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</row>
    <row r="743" spans="1:94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</row>
    <row r="744" spans="1:9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</row>
    <row r="745" spans="1:94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</row>
    <row r="746" spans="1:94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</row>
    <row r="747" spans="1:94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</row>
    <row r="748" spans="1:94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</row>
    <row r="749" spans="1:94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</row>
    <row r="750" spans="1:94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</row>
    <row r="751" spans="1:94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</row>
    <row r="752" spans="1:94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</row>
    <row r="753" spans="1:94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</row>
    <row r="754" spans="1:9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</row>
    <row r="755" spans="1:94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</row>
    <row r="756" spans="1:94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</row>
    <row r="757" spans="1:94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</row>
    <row r="758" spans="1:94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</row>
    <row r="759" spans="1:94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</row>
    <row r="760" spans="1:94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</row>
    <row r="761" spans="1:94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</row>
    <row r="762" spans="1:94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</row>
    <row r="763" spans="1:94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</row>
    <row r="764" spans="1:9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</row>
    <row r="765" spans="1:94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</row>
    <row r="766" spans="1:94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</row>
    <row r="767" spans="1:94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</row>
    <row r="768" spans="1:94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</row>
    <row r="769" spans="1:94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</row>
    <row r="770" spans="1:94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</row>
    <row r="771" spans="1:94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</row>
    <row r="772" spans="1:94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</row>
    <row r="773" spans="1:94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</row>
    <row r="774" spans="1:9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</row>
    <row r="775" spans="1:94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</row>
    <row r="776" spans="1:94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</row>
    <row r="777" spans="1:94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</row>
    <row r="778" spans="1:94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</row>
    <row r="779" spans="1:94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</row>
    <row r="780" spans="1:94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</row>
    <row r="781" spans="1:94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</row>
    <row r="782" spans="1:94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</row>
    <row r="783" spans="1:94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</row>
    <row r="784" spans="1:9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</row>
    <row r="785" spans="1:94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</row>
    <row r="786" spans="1:94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</row>
    <row r="787" spans="1:94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</row>
    <row r="788" spans="1:94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</row>
    <row r="789" spans="1:94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</row>
    <row r="790" spans="1:94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</row>
    <row r="791" spans="1:94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</row>
    <row r="792" spans="1:94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</row>
    <row r="793" spans="1:94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</row>
    <row r="794" spans="1: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</row>
    <row r="795" spans="1:94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</row>
    <row r="796" spans="1:94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</row>
    <row r="797" spans="1:94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</row>
    <row r="798" spans="1:94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</row>
    <row r="799" spans="1:94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</row>
    <row r="800" spans="1:94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</row>
    <row r="801" spans="1:94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</row>
    <row r="802" spans="1:94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</row>
    <row r="803" spans="1:94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</row>
    <row r="804" spans="1:9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</row>
    <row r="805" spans="1:94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</row>
    <row r="806" spans="1:94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</row>
    <row r="807" spans="1:94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</row>
    <row r="808" spans="1:94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</row>
    <row r="809" spans="1:94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</row>
    <row r="810" spans="1:94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</row>
    <row r="811" spans="1:94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</row>
    <row r="812" spans="1:94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</row>
    <row r="813" spans="1:94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</row>
    <row r="814" spans="1:9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</row>
    <row r="815" spans="1:94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</row>
    <row r="816" spans="1:94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</row>
    <row r="817" spans="1:94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</row>
    <row r="818" spans="1:94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</row>
    <row r="819" spans="1:94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</row>
    <row r="820" spans="1:94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</row>
    <row r="821" spans="1:94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</row>
    <row r="822" spans="1:94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</row>
    <row r="823" spans="1:94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</row>
    <row r="824" spans="1:9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</row>
    <row r="825" spans="1:94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</row>
    <row r="826" spans="1:94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</row>
    <row r="827" spans="1:94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</row>
    <row r="828" spans="1:94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</row>
    <row r="829" spans="1:94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</row>
    <row r="830" spans="1:94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</row>
    <row r="831" spans="1:94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</row>
    <row r="832" spans="1:94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</row>
    <row r="833" spans="1:94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</row>
    <row r="834" spans="1:9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</row>
    <row r="835" spans="1:94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</row>
    <row r="836" spans="1:94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</row>
    <row r="837" spans="1:94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</row>
    <row r="838" spans="1:94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</row>
    <row r="839" spans="1:94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</row>
    <row r="840" spans="1:94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</row>
    <row r="841" spans="1:94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</row>
    <row r="842" spans="1:94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</row>
    <row r="843" spans="1:94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</row>
    <row r="844" spans="1:9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</row>
    <row r="845" spans="1:94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</row>
    <row r="846" spans="1:94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</row>
    <row r="847" spans="1:94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</row>
    <row r="848" spans="1:94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</row>
    <row r="849" spans="1:94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</row>
    <row r="850" spans="1:94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</row>
    <row r="851" spans="1:94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</row>
    <row r="852" spans="1:94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</row>
    <row r="853" spans="1:94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</row>
    <row r="854" spans="1:9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</row>
    <row r="855" spans="1:94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</row>
    <row r="856" spans="1:94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</row>
    <row r="857" spans="1:94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</row>
    <row r="858" spans="1:94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</row>
    <row r="859" spans="1:94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</row>
    <row r="860" spans="1:94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</row>
    <row r="861" spans="1:94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</row>
    <row r="862" spans="1:94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</row>
    <row r="863" spans="1:94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</row>
    <row r="864" spans="1:9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</row>
    <row r="865" spans="1:94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</row>
    <row r="866" spans="1:94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</row>
    <row r="867" spans="1:94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</row>
    <row r="868" spans="1:94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</row>
    <row r="869" spans="1:94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</row>
    <row r="870" spans="1:94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</row>
    <row r="871" spans="1:94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</row>
    <row r="872" spans="1:94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</row>
    <row r="873" spans="1:94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</row>
    <row r="874" spans="1:9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</row>
    <row r="875" spans="1:94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</row>
    <row r="876" spans="1:94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</row>
    <row r="877" spans="1:94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</row>
    <row r="878" spans="1:94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</row>
    <row r="879" spans="1:94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</row>
    <row r="880" spans="1:94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</row>
    <row r="881" spans="1:94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</row>
    <row r="882" spans="1:94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</row>
    <row r="883" spans="1:94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</row>
    <row r="884" spans="1:9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</row>
    <row r="885" spans="1:94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</row>
    <row r="886" spans="1:94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</row>
    <row r="887" spans="1:94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</row>
    <row r="888" spans="1:94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</row>
    <row r="889" spans="1:94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</row>
    <row r="890" spans="1:94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</row>
    <row r="891" spans="1:94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</row>
    <row r="892" spans="1:94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</row>
    <row r="893" spans="1:94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</row>
    <row r="894" spans="1: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</row>
    <row r="895" spans="1:94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</row>
    <row r="896" spans="1:94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</row>
    <row r="897" spans="1:94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</row>
    <row r="898" spans="1:94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</row>
    <row r="899" spans="1:94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</row>
    <row r="900" spans="1:94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</row>
    <row r="901" spans="1:94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</row>
    <row r="902" spans="1:94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</row>
    <row r="903" spans="1:94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</row>
    <row r="904" spans="1:9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</row>
    <row r="905" spans="1:94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</row>
    <row r="906" spans="1:94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</row>
    <row r="907" spans="1:94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</row>
    <row r="908" spans="1:94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</row>
    <row r="909" spans="1:94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</row>
    <row r="910" spans="1:94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</row>
    <row r="911" spans="1:94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</row>
    <row r="912" spans="1:94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</row>
    <row r="913" spans="1:94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</row>
    <row r="914" spans="1:9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</row>
    <row r="915" spans="1:94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</row>
    <row r="916" spans="1:94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</row>
    <row r="917" spans="1:94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</row>
    <row r="918" spans="1:94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</row>
    <row r="919" spans="1:94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</row>
    <row r="920" spans="1:94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</row>
    <row r="921" spans="1:94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</row>
    <row r="922" spans="1:94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</row>
    <row r="923" spans="1:94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</row>
    <row r="924" spans="1:9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</row>
    <row r="925" spans="1:94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</row>
    <row r="926" spans="1:94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</row>
    <row r="927" spans="1:94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</row>
    <row r="928" spans="1:94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</row>
    <row r="929" spans="1:94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</row>
    <row r="930" spans="1:94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</row>
    <row r="931" spans="1:94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</row>
    <row r="932" spans="1:94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</row>
    <row r="933" spans="1:94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</row>
    <row r="934" spans="1:9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</row>
    <row r="935" spans="1:94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</row>
    <row r="936" spans="1:94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</row>
    <row r="937" spans="1:94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</row>
    <row r="938" spans="1:94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</row>
    <row r="939" spans="1:94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</row>
    <row r="940" spans="1:94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</row>
    <row r="941" spans="1:94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</row>
    <row r="942" spans="1:94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</row>
    <row r="943" spans="1:94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</row>
    <row r="944" spans="1:9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</row>
    <row r="945" spans="1:94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</row>
    <row r="946" spans="1:94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</row>
    <row r="947" spans="1:94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</row>
    <row r="948" spans="1:94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</row>
    <row r="949" spans="1:94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</row>
    <row r="950" spans="1:94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</row>
    <row r="951" spans="1:94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</row>
    <row r="952" spans="1:94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</row>
    <row r="953" spans="1:94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</row>
    <row r="954" spans="1:9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</row>
    <row r="955" spans="1:94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</row>
    <row r="956" spans="1:94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</row>
    <row r="957" spans="1:94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</row>
    <row r="958" spans="1:94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</row>
    <row r="959" spans="1:94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</row>
    <row r="960" spans="1:94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</row>
    <row r="961" spans="1:94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</row>
    <row r="962" spans="1:94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</row>
    <row r="963" spans="1:94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</row>
    <row r="964" spans="1:9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</row>
    <row r="965" spans="1:94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</row>
    <row r="966" spans="1:94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</row>
    <row r="967" spans="1:94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</row>
    <row r="968" spans="1:94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</row>
    <row r="969" spans="1:94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</row>
    <row r="970" spans="1:94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</row>
    <row r="971" spans="1:94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</row>
    <row r="972" spans="1:94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</row>
    <row r="973" spans="1:94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</row>
    <row r="974" spans="1:9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</row>
    <row r="975" spans="1:94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</row>
    <row r="976" spans="1:94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</row>
    <row r="977" spans="1:94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</row>
    <row r="978" spans="1:94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</row>
    <row r="979" spans="1:94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</row>
    <row r="980" spans="1:94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</row>
    <row r="981" spans="1:94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</row>
    <row r="982" spans="1:94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</row>
    <row r="983" spans="1:94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</row>
    <row r="984" spans="1:9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</row>
    <row r="985" spans="1:94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</row>
    <row r="986" spans="1:94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</row>
    <row r="987" spans="1:94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</row>
    <row r="988" spans="1:94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</row>
    <row r="989" spans="1:94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</row>
    <row r="990" spans="1:94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</row>
    <row r="991" spans="1:94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</row>
    <row r="992" spans="1:94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</row>
    <row r="993" spans="1:94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</row>
    <row r="994" spans="1: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</row>
    <row r="995" spans="1:94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</row>
    <row r="996" spans="1:94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</row>
    <row r="997" spans="1:94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</row>
    <row r="998" spans="1:94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</row>
    <row r="999" spans="1:94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</row>
    <row r="1000" spans="1:94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</row>
    <row r="1001" spans="1:94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</row>
    <row r="1002" spans="1:94" ht="15.75" customHeigh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</row>
    <row r="1003" spans="1:94" ht="15.75" customHeigh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</row>
    <row r="1004" spans="1:94" ht="15.75" customHeigh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</row>
    <row r="1005" spans="1:94" ht="15.75" customHeigh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</row>
    <row r="1006" spans="1:94" ht="15.75" customHeigh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</row>
    <row r="1007" spans="1:94" ht="15.75" customHeigh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</row>
    <row r="1008" spans="1:94" ht="15.75" customHeigh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</row>
    <row r="1009" spans="1:94" ht="15.75" customHeigh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</row>
    <row r="1010" spans="1:94" ht="15.75" customHeigh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</row>
    <row r="1011" spans="1:94" ht="15.75" customHeigh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</row>
    <row r="1012" spans="1:94" ht="15.75" customHeigh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</row>
    <row r="1013" spans="1:94" ht="15.75" customHeigh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</row>
    <row r="1014" spans="1:94" ht="15.75" customHeigh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</row>
    <row r="1015" spans="1:94" ht="15" customHeight="1"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</row>
    <row r="1016" spans="1:94" ht="15" customHeight="1"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</row>
    <row r="1017" spans="1:94" ht="15" customHeight="1"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  <c r="BT1017" s="17"/>
      <c r="BU1017" s="17"/>
      <c r="BV1017" s="17"/>
      <c r="BW1017" s="17"/>
      <c r="BX1017" s="17"/>
      <c r="BY1017" s="17"/>
      <c r="BZ1017" s="17"/>
      <c r="CA1017" s="17"/>
      <c r="CB1017" s="17"/>
    </row>
    <row r="1018" spans="1:94" ht="15" customHeight="1"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</row>
    <row r="1019" spans="1:94" ht="15" customHeight="1"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</row>
    <row r="1020" spans="1:94" ht="15" customHeight="1"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</row>
    <row r="1021" spans="1:94" ht="15" customHeight="1"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</row>
    <row r="1022" spans="1:94" ht="15" customHeight="1"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</row>
    <row r="1023" spans="1:94" ht="15" customHeight="1"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</row>
    <row r="1024" spans="1:94" ht="15" customHeight="1"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</row>
    <row r="1025" spans="23:80" ht="15" customHeight="1"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</row>
    <row r="1026" spans="23:80" ht="15" customHeight="1"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</row>
    <row r="1027" spans="23:80" ht="15" customHeight="1"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</row>
    <row r="1028" spans="23:80" ht="15" customHeight="1"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</row>
  </sheetData>
  <mergeCells count="290">
    <mergeCell ref="BY149:BZ149"/>
    <mergeCell ref="BF146:BG146"/>
    <mergeCell ref="AK126:AL126"/>
    <mergeCell ref="BY133:BZ133"/>
    <mergeCell ref="BY134:BZ134"/>
    <mergeCell ref="BY118:BZ118"/>
    <mergeCell ref="BY119:BZ119"/>
    <mergeCell ref="BY125:BZ125"/>
    <mergeCell ref="BY120:BZ120"/>
    <mergeCell ref="BY121:BZ121"/>
    <mergeCell ref="BY132:BZ132"/>
    <mergeCell ref="BY148:BZ148"/>
    <mergeCell ref="BY139:BZ139"/>
    <mergeCell ref="BY141:BZ141"/>
    <mergeCell ref="BY142:BZ142"/>
    <mergeCell ref="BY140:BZ140"/>
    <mergeCell ref="BY135:BZ135"/>
    <mergeCell ref="BY146:BZ146"/>
    <mergeCell ref="BY147:BZ147"/>
    <mergeCell ref="BF125:BG125"/>
    <mergeCell ref="BF140:BG140"/>
    <mergeCell ref="BF141:BG141"/>
    <mergeCell ref="AK125:AL125"/>
    <mergeCell ref="AK128:AL128"/>
    <mergeCell ref="A145:A146"/>
    <mergeCell ref="A159:A160"/>
    <mergeCell ref="D145:P145"/>
    <mergeCell ref="O147:P147"/>
    <mergeCell ref="O148:P148"/>
    <mergeCell ref="O149:P149"/>
    <mergeCell ref="O157:P157"/>
    <mergeCell ref="O140:P140"/>
    <mergeCell ref="O141:P141"/>
    <mergeCell ref="B187:D187"/>
    <mergeCell ref="A152:A153"/>
    <mergeCell ref="A171:C171"/>
    <mergeCell ref="A172:C172"/>
    <mergeCell ref="AK133:AL133"/>
    <mergeCell ref="AK140:AL140"/>
    <mergeCell ref="AK146:AL146"/>
    <mergeCell ref="AK141:AL141"/>
    <mergeCell ref="AK142:AL142"/>
    <mergeCell ref="AK147:AL147"/>
    <mergeCell ref="AK148:AL148"/>
    <mergeCell ref="AK149:AL149"/>
    <mergeCell ref="O165:P165"/>
    <mergeCell ref="O164:P164"/>
    <mergeCell ref="O161:P161"/>
    <mergeCell ref="O162:P162"/>
    <mergeCell ref="O153:P153"/>
    <mergeCell ref="B159:P159"/>
    <mergeCell ref="O139:P139"/>
    <mergeCell ref="O134:P134"/>
    <mergeCell ref="A138:A139"/>
    <mergeCell ref="D138:P138"/>
    <mergeCell ref="AK160:AL160"/>
    <mergeCell ref="AK161:AL161"/>
    <mergeCell ref="O163:P163"/>
    <mergeCell ref="BF160:BG160"/>
    <mergeCell ref="BF139:BG139"/>
    <mergeCell ref="BF142:BG142"/>
    <mergeCell ref="D152:P152"/>
    <mergeCell ref="O154:P154"/>
    <mergeCell ref="O155:P155"/>
    <mergeCell ref="BY160:BZ160"/>
    <mergeCell ref="BY161:BZ161"/>
    <mergeCell ref="BY162:BZ162"/>
    <mergeCell ref="BY163:BZ163"/>
    <mergeCell ref="BF147:BG147"/>
    <mergeCell ref="BF149:BG149"/>
    <mergeCell ref="BF148:BG148"/>
    <mergeCell ref="S159:T160"/>
    <mergeCell ref="Q159:R160"/>
    <mergeCell ref="O160:P160"/>
    <mergeCell ref="O142:P142"/>
    <mergeCell ref="O146:P146"/>
    <mergeCell ref="BF161:BG161"/>
    <mergeCell ref="BF162:BG162"/>
    <mergeCell ref="BF163:BG163"/>
    <mergeCell ref="AK162:AL162"/>
    <mergeCell ref="AK163:AL163"/>
    <mergeCell ref="A117:A118"/>
    <mergeCell ref="O119:P119"/>
    <mergeCell ref="D117:P117"/>
    <mergeCell ref="O118:P118"/>
    <mergeCell ref="O120:P120"/>
    <mergeCell ref="O121:P121"/>
    <mergeCell ref="O126:P126"/>
    <mergeCell ref="O127:P127"/>
    <mergeCell ref="A124:A125"/>
    <mergeCell ref="A122:P123"/>
    <mergeCell ref="O125:P125"/>
    <mergeCell ref="D124:P124"/>
    <mergeCell ref="BF126:BG126"/>
    <mergeCell ref="AK132:AL132"/>
    <mergeCell ref="BF133:BG133"/>
    <mergeCell ref="O135:P135"/>
    <mergeCell ref="BF132:BG132"/>
    <mergeCell ref="AK139:AL139"/>
    <mergeCell ref="AK134:AL134"/>
    <mergeCell ref="AK135:AL135"/>
    <mergeCell ref="BF135:BG135"/>
    <mergeCell ref="O128:P128"/>
    <mergeCell ref="A131:A132"/>
    <mergeCell ref="O132:P132"/>
    <mergeCell ref="D131:P131"/>
    <mergeCell ref="O133:P133"/>
    <mergeCell ref="AK127:AL127"/>
    <mergeCell ref="AK93:AL93"/>
    <mergeCell ref="AK92:AL92"/>
    <mergeCell ref="AK104:AL104"/>
    <mergeCell ref="A103:A104"/>
    <mergeCell ref="O100:P100"/>
    <mergeCell ref="C103:P103"/>
    <mergeCell ref="O104:P104"/>
    <mergeCell ref="AK100:AL100"/>
    <mergeCell ref="O112:P112"/>
    <mergeCell ref="O113:P113"/>
    <mergeCell ref="O114:P114"/>
    <mergeCell ref="A110:A111"/>
    <mergeCell ref="A96:A97"/>
    <mergeCell ref="A108:P109"/>
    <mergeCell ref="D110:P110"/>
    <mergeCell ref="O111:P111"/>
    <mergeCell ref="AK106:AL106"/>
    <mergeCell ref="AK107:AL107"/>
    <mergeCell ref="AK112:AL112"/>
    <mergeCell ref="AK82:AL82"/>
    <mergeCell ref="AK83:AL83"/>
    <mergeCell ref="AK90:AL90"/>
    <mergeCell ref="AK89:AL89"/>
    <mergeCell ref="AK85:AL85"/>
    <mergeCell ref="AK84:AL84"/>
    <mergeCell ref="AK91:AL91"/>
    <mergeCell ref="AK99:AL99"/>
    <mergeCell ref="AK97:AL97"/>
    <mergeCell ref="AK98:AL98"/>
    <mergeCell ref="A82:A83"/>
    <mergeCell ref="A89:A90"/>
    <mergeCell ref="O98:P98"/>
    <mergeCell ref="O78:P78"/>
    <mergeCell ref="O75:P75"/>
    <mergeCell ref="O77:P77"/>
    <mergeCell ref="O76:P76"/>
    <mergeCell ref="C74:P74"/>
    <mergeCell ref="O106:P106"/>
    <mergeCell ref="O79:P79"/>
    <mergeCell ref="O83:P83"/>
    <mergeCell ref="O84:P84"/>
    <mergeCell ref="O85:P85"/>
    <mergeCell ref="O91:P91"/>
    <mergeCell ref="O90:P90"/>
    <mergeCell ref="O86:P86"/>
    <mergeCell ref="C89:P89"/>
    <mergeCell ref="O99:P99"/>
    <mergeCell ref="O97:P97"/>
    <mergeCell ref="O92:P92"/>
    <mergeCell ref="O93:P93"/>
    <mergeCell ref="B82:P82"/>
    <mergeCell ref="C96:P96"/>
    <mergeCell ref="BF69:BG69"/>
    <mergeCell ref="BF73:BG73"/>
    <mergeCell ref="BF75:BG75"/>
    <mergeCell ref="BF74:BG74"/>
    <mergeCell ref="BF76:BG76"/>
    <mergeCell ref="BF77:BG77"/>
    <mergeCell ref="BF1:BI1"/>
    <mergeCell ref="BF89:BG89"/>
    <mergeCell ref="BF84:BG84"/>
    <mergeCell ref="BF85:BG85"/>
    <mergeCell ref="AK81:AL81"/>
    <mergeCell ref="AK1:AN1"/>
    <mergeCell ref="AK65:AL65"/>
    <mergeCell ref="Y1:AJ1"/>
    <mergeCell ref="W1:W2"/>
    <mergeCell ref="A58:A59"/>
    <mergeCell ref="A50:A51"/>
    <mergeCell ref="AK66:AL66"/>
    <mergeCell ref="AK67:AL67"/>
    <mergeCell ref="O52:P52"/>
    <mergeCell ref="O53:P53"/>
    <mergeCell ref="AK74:AL74"/>
    <mergeCell ref="AK75:AL75"/>
    <mergeCell ref="AK69:AL69"/>
    <mergeCell ref="AK68:AL68"/>
    <mergeCell ref="AK73:AL73"/>
    <mergeCell ref="O60:P60"/>
    <mergeCell ref="O59:P59"/>
    <mergeCell ref="O61:P61"/>
    <mergeCell ref="O70:P70"/>
    <mergeCell ref="O68:P68"/>
    <mergeCell ref="O69:P69"/>
    <mergeCell ref="A74:A75"/>
    <mergeCell ref="O67:P67"/>
    <mergeCell ref="B1:N1"/>
    <mergeCell ref="O1:R1"/>
    <mergeCell ref="BF68:BG68"/>
    <mergeCell ref="A1:A2"/>
    <mergeCell ref="S1:T2"/>
    <mergeCell ref="U1:U2"/>
    <mergeCell ref="C66:P66"/>
    <mergeCell ref="A66:A67"/>
    <mergeCell ref="AO1:AP2"/>
    <mergeCell ref="AQ1:AQ2"/>
    <mergeCell ref="AK111:AL111"/>
    <mergeCell ref="AK114:AL114"/>
    <mergeCell ref="AK113:AL113"/>
    <mergeCell ref="AR1:AR2"/>
    <mergeCell ref="O51:P51"/>
    <mergeCell ref="BF90:BG90"/>
    <mergeCell ref="BF91:BG91"/>
    <mergeCell ref="BF106:BG106"/>
    <mergeCell ref="BF107:BG107"/>
    <mergeCell ref="BF83:BG83"/>
    <mergeCell ref="BF82:BG82"/>
    <mergeCell ref="BF81:BG81"/>
    <mergeCell ref="AT1:BE1"/>
    <mergeCell ref="BF65:BG65"/>
    <mergeCell ref="BF66:BG66"/>
    <mergeCell ref="BF67:BG67"/>
    <mergeCell ref="AK76:AL76"/>
    <mergeCell ref="AK77:AL77"/>
    <mergeCell ref="O54:P54"/>
    <mergeCell ref="B50:P50"/>
    <mergeCell ref="O71:P71"/>
    <mergeCell ref="O62:P62"/>
    <mergeCell ref="C58:P58"/>
    <mergeCell ref="O63:P63"/>
    <mergeCell ref="BF120:BG120"/>
    <mergeCell ref="BF121:BG121"/>
    <mergeCell ref="AK121:AL121"/>
    <mergeCell ref="AK120:AL120"/>
    <mergeCell ref="BF134:BG134"/>
    <mergeCell ref="BF127:BG127"/>
    <mergeCell ref="BF128:BG128"/>
    <mergeCell ref="BF97:BG97"/>
    <mergeCell ref="BF92:BG92"/>
    <mergeCell ref="BF93:BG93"/>
    <mergeCell ref="BF99:BG99"/>
    <mergeCell ref="BF98:BG98"/>
    <mergeCell ref="BF100:BG100"/>
    <mergeCell ref="BF105:BG105"/>
    <mergeCell ref="BF104:BG104"/>
    <mergeCell ref="AK119:AL119"/>
    <mergeCell ref="BF114:BG114"/>
    <mergeCell ref="BF112:BG112"/>
    <mergeCell ref="BF111:BG111"/>
    <mergeCell ref="BF113:BG113"/>
    <mergeCell ref="BF118:BG118"/>
    <mergeCell ref="AK118:AL118"/>
    <mergeCell ref="BF119:BG119"/>
    <mergeCell ref="AK105:AL105"/>
    <mergeCell ref="BY91:BZ91"/>
    <mergeCell ref="BY92:BZ92"/>
    <mergeCell ref="BY128:BZ128"/>
    <mergeCell ref="BY126:BZ126"/>
    <mergeCell ref="BY127:BZ127"/>
    <mergeCell ref="BY93:BZ93"/>
    <mergeCell ref="BY104:BZ104"/>
    <mergeCell ref="BY105:BZ105"/>
    <mergeCell ref="BY107:BZ107"/>
    <mergeCell ref="BY98:BZ98"/>
    <mergeCell ref="BY99:BZ99"/>
    <mergeCell ref="BY100:BZ100"/>
    <mergeCell ref="BY97:BZ97"/>
    <mergeCell ref="BY106:BZ106"/>
    <mergeCell ref="BY112:BZ112"/>
    <mergeCell ref="BY111:BZ111"/>
    <mergeCell ref="BY113:BZ113"/>
    <mergeCell ref="BY114:BZ114"/>
    <mergeCell ref="BY89:BZ89"/>
    <mergeCell ref="BY90:BZ90"/>
    <mergeCell ref="BY85:BZ85"/>
    <mergeCell ref="BY66:BZ66"/>
    <mergeCell ref="BY68:BZ68"/>
    <mergeCell ref="BY67:BZ67"/>
    <mergeCell ref="BY1:CB1"/>
    <mergeCell ref="BM1:BX1"/>
    <mergeCell ref="BK1:BK2"/>
    <mergeCell ref="BY74:BZ74"/>
    <mergeCell ref="BY73:BZ73"/>
    <mergeCell ref="BY76:BZ76"/>
    <mergeCell ref="BY77:BZ77"/>
    <mergeCell ref="BY84:BZ84"/>
    <mergeCell ref="BY81:BZ81"/>
    <mergeCell ref="BY83:BZ83"/>
    <mergeCell ref="BY82:BZ82"/>
    <mergeCell ref="BY65:BZ65"/>
    <mergeCell ref="BY75:BZ75"/>
    <mergeCell ref="BY69:BZ69"/>
  </mergeCells>
  <phoneticPr fontId="26" type="noConversion"/>
  <conditionalFormatting sqref="B49 V33 AE34:AP47 X9:AD47 AJ28:AP47 AK27:AP27 AJ9:AP26 Y3:AP8 B3:U47 AS3:BI61 X48:AP61 BL3:CB61 X3:X47">
    <cfRule type="notContainsBlanks" dxfId="376" priority="77">
      <formula>LEN(TRIM(B3))&gt;0</formula>
    </cfRule>
  </conditionalFormatting>
  <conditionalFormatting sqref="N52:O55 Q52:S55 Q60:S63 Q68:S71 Q76:S79">
    <cfRule type="notContainsBlanks" dxfId="375" priority="81">
      <formula>LEN(TRIM(Q52))&gt;0</formula>
    </cfRule>
  </conditionalFormatting>
  <conditionalFormatting sqref="N52:O55">
    <cfRule type="notContainsBlanks" dxfId="374" priority="82">
      <formula>LEN(TRIM(Q52))&gt;0</formula>
    </cfRule>
  </conditionalFormatting>
  <conditionalFormatting sqref="N60:N63 Q60:U63">
    <cfRule type="notContainsBlanks" dxfId="373" priority="83">
      <formula>LEN(TRIM(N60))&gt;0</formula>
    </cfRule>
  </conditionalFormatting>
  <conditionalFormatting sqref="N60:N63">
    <cfRule type="notContainsBlanks" dxfId="372" priority="84">
      <formula>LEN(TRIM(Q60))&gt;0</formula>
    </cfRule>
  </conditionalFormatting>
  <conditionalFormatting sqref="N68:N71 Q68:U71">
    <cfRule type="notContainsBlanks" dxfId="371" priority="85">
      <formula>LEN(TRIM(N68))&gt;0</formula>
    </cfRule>
  </conditionalFormatting>
  <conditionalFormatting sqref="N68:N71">
    <cfRule type="notContainsBlanks" dxfId="370" priority="86">
      <formula>LEN(TRIM(Q68))&gt;0</formula>
    </cfRule>
  </conditionalFormatting>
  <conditionalFormatting sqref="N76:N79 Q76:U79">
    <cfRule type="notContainsBlanks" dxfId="369" priority="87">
      <formula>LEN(TRIM(N76))&gt;0</formula>
    </cfRule>
  </conditionalFormatting>
  <conditionalFormatting sqref="N76:N79">
    <cfRule type="notContainsBlanks" dxfId="368" priority="88">
      <formula>LEN(TRIM(Q76))&gt;0</formula>
    </cfRule>
  </conditionalFormatting>
  <conditionalFormatting sqref="N84:N86">
    <cfRule type="notContainsBlanks" dxfId="367" priority="89">
      <formula>LEN(TRIM(N84))&gt;0</formula>
    </cfRule>
  </conditionalFormatting>
  <conditionalFormatting sqref="N84:N86">
    <cfRule type="notContainsBlanks" dxfId="366" priority="90">
      <formula>LEN(TRIM(N84))&gt;0</formula>
    </cfRule>
  </conditionalFormatting>
  <conditionalFormatting sqref="N91:N93 Q91:U93 N98:N100 N105:N107 N112:N114 N119:N121 N126:N128 N133:N135 N140:N142 N147:N149 N161:N169">
    <cfRule type="notContainsBlanks" dxfId="365" priority="91">
      <formula>LEN(TRIM(N91))&gt;0</formula>
    </cfRule>
  </conditionalFormatting>
  <conditionalFormatting sqref="N91:N93 Q91:U93 N98:N100 N105:N107 N112:N114 N119:N121 N126:N128 N133:N135 N140:N142 N147:N149 N161:N169">
    <cfRule type="notContainsBlanks" dxfId="364" priority="92">
      <formula>LEN(TRIM(N91))&gt;0</formula>
    </cfRule>
  </conditionalFormatting>
  <conditionalFormatting sqref="N98:N100 Q98:U100 N105:N107 N112:N114 N119:N121 N126:N128 N133:N135 N140:N142 N147:N149 N161:N169">
    <cfRule type="notContainsBlanks" dxfId="363" priority="93">
      <formula>LEN(TRIM(N98))&gt;0</formula>
    </cfRule>
  </conditionalFormatting>
  <conditionalFormatting sqref="N98:N100 Q98:U100 N105:N107 N112:N114 N119:N121 N126:N128 N133:N135 N140:N142 N147:N149 N161:N169">
    <cfRule type="notContainsBlanks" dxfId="362" priority="94">
      <formula>LEN(TRIM(N98))&gt;0</formula>
    </cfRule>
  </conditionalFormatting>
  <conditionalFormatting sqref="N105:N107 Q105:U107 N112:N114 N119:N121 N126:N128 N133:N135 N140:N142 N147:N149 N161:N169">
    <cfRule type="notContainsBlanks" dxfId="361" priority="95">
      <formula>LEN(TRIM(N105))&gt;0</formula>
    </cfRule>
  </conditionalFormatting>
  <conditionalFormatting sqref="N105:N107 Q105:U107 N112:N114 N119:N121 N126:N128 N133:N135 N140:N142 N147:N149 N161:N169">
    <cfRule type="notContainsBlanks" dxfId="360" priority="96">
      <formula>LEN(TRIM(N105))&gt;0</formula>
    </cfRule>
  </conditionalFormatting>
  <conditionalFormatting sqref="Q112:U114">
    <cfRule type="notContainsBlanks" dxfId="359" priority="97">
      <formula>LEN(TRIM(Q112))&gt;0</formula>
    </cfRule>
  </conditionalFormatting>
  <conditionalFormatting sqref="Q112:U114">
    <cfRule type="notContainsBlanks" dxfId="358" priority="98">
      <formula>LEN(TRIM(Q112))&gt;0</formula>
    </cfRule>
  </conditionalFormatting>
  <conditionalFormatting sqref="N119:N121 Q119:U121 N126:N128 N133:N135 N140:N142 N147:N149 N161:N169">
    <cfRule type="notContainsBlanks" dxfId="357" priority="99">
      <formula>LEN(TRIM(N119))&gt;0</formula>
    </cfRule>
  </conditionalFormatting>
  <conditionalFormatting sqref="N119:N121 Q119:U121 N126:N128 N133:N135 N140:N142 N147:N149 N161:N169">
    <cfRule type="notContainsBlanks" dxfId="356" priority="100">
      <formula>LEN(TRIM(N119))&gt;0</formula>
    </cfRule>
  </conditionalFormatting>
  <conditionalFormatting sqref="N126:N128 Q126:U128 N133:N135 N140:N142 N147:N149 N161:N169">
    <cfRule type="notContainsBlanks" dxfId="355" priority="101">
      <formula>LEN(TRIM(N126))&gt;0</formula>
    </cfRule>
  </conditionalFormatting>
  <conditionalFormatting sqref="N126:N128 Q126:U128 N133:N135 N140:N142 N147:N149 N161:N169">
    <cfRule type="notContainsBlanks" dxfId="354" priority="102">
      <formula>LEN(TRIM(N126))&gt;0</formula>
    </cfRule>
  </conditionalFormatting>
  <conditionalFormatting sqref="N133:N135 Q133:U135">
    <cfRule type="notContainsBlanks" dxfId="353" priority="103">
      <formula>LEN(TRIM(N133))&gt;0</formula>
    </cfRule>
  </conditionalFormatting>
  <conditionalFormatting sqref="N133:N135 Q133:U135">
    <cfRule type="notContainsBlanks" dxfId="352" priority="104">
      <formula>LEN(TRIM(N133))&gt;0</formula>
    </cfRule>
  </conditionalFormatting>
  <conditionalFormatting sqref="N140:N142 Q140:U142 N147:N149 N161:N169">
    <cfRule type="notContainsBlanks" dxfId="351" priority="105">
      <formula>LEN(TRIM(N140))&gt;0</formula>
    </cfRule>
  </conditionalFormatting>
  <conditionalFormatting sqref="N140:N142 Q140:U142 N147:N149 N161:N169">
    <cfRule type="notContainsBlanks" dxfId="350" priority="106">
      <formula>LEN(TRIM(N140))&gt;0</formula>
    </cfRule>
  </conditionalFormatting>
  <conditionalFormatting sqref="N147:N149 Q147:U149 N161:N169">
    <cfRule type="notContainsBlanks" dxfId="349" priority="107">
      <formula>LEN(TRIM(N147))&gt;0</formula>
    </cfRule>
  </conditionalFormatting>
  <conditionalFormatting sqref="N147:N149 Q147:U149 N161:N169">
    <cfRule type="notContainsBlanks" dxfId="348" priority="108">
      <formula>LEN(TRIM(N147))&gt;0</formula>
    </cfRule>
  </conditionalFormatting>
  <conditionalFormatting sqref="O60:O63">
    <cfRule type="notContainsBlanks" dxfId="347" priority="109">
      <formula>LEN(TRIM(O60))&gt;0</formula>
    </cfRule>
  </conditionalFormatting>
  <conditionalFormatting sqref="O60:O63">
    <cfRule type="notContainsBlanks" dxfId="346" priority="110">
      <formula>LEN(TRIM(O60))&gt;0</formula>
    </cfRule>
  </conditionalFormatting>
  <conditionalFormatting sqref="O68:O71">
    <cfRule type="notContainsBlanks" dxfId="345" priority="111">
      <formula>LEN(TRIM(O68))&gt;0</formula>
    </cfRule>
  </conditionalFormatting>
  <conditionalFormatting sqref="O68:O71">
    <cfRule type="notContainsBlanks" dxfId="344" priority="112">
      <formula>LEN(TRIM(O68))&gt;0</formula>
    </cfRule>
  </conditionalFormatting>
  <conditionalFormatting sqref="O76:O79">
    <cfRule type="notContainsBlanks" dxfId="343" priority="113">
      <formula>LEN(TRIM(O76))&gt;0</formula>
    </cfRule>
  </conditionalFormatting>
  <conditionalFormatting sqref="O76:O79">
    <cfRule type="notContainsBlanks" dxfId="342" priority="114">
      <formula>LEN(TRIM(O76))&gt;0</formula>
    </cfRule>
  </conditionalFormatting>
  <conditionalFormatting sqref="O147:O149 O161:O169">
    <cfRule type="notContainsBlanks" dxfId="341" priority="115">
      <formula>LEN(TRIM(O147))&gt;0</formula>
    </cfRule>
  </conditionalFormatting>
  <conditionalFormatting sqref="O84:O86">
    <cfRule type="notContainsBlanks" dxfId="340" priority="116">
      <formula>LEN(TRIM(O84))&gt;0</formula>
    </cfRule>
  </conditionalFormatting>
  <conditionalFormatting sqref="O84:O86">
    <cfRule type="notContainsBlanks" dxfId="339" priority="117">
      <formula>LEN(TRIM(O84))&gt;0</formula>
    </cfRule>
  </conditionalFormatting>
  <conditionalFormatting sqref="O91:O93 O98:O100 O105:O107 O112:O114 O119:O121 O126:O128 O133:O135 O140:O142 O147:O149 O161:O169">
    <cfRule type="notContainsBlanks" dxfId="338" priority="118">
      <formula>LEN(TRIM(O91))&gt;0</formula>
    </cfRule>
  </conditionalFormatting>
  <conditionalFormatting sqref="O91:O93 O98:O100 O105:O107 O112:O114 O119:O121 O126:O128 O133:O135 O140:O142 O147:O149 O161:O169">
    <cfRule type="notContainsBlanks" dxfId="337" priority="119">
      <formula>LEN(TRIM(O91))&gt;0</formula>
    </cfRule>
  </conditionalFormatting>
  <conditionalFormatting sqref="O98:O100 O105:O107 O112:O114 O119:O121 O126:O128 O133:O135 O140:O142 O147:O149 O161:O169">
    <cfRule type="notContainsBlanks" dxfId="336" priority="120">
      <formula>LEN(TRIM(O98))&gt;0</formula>
    </cfRule>
  </conditionalFormatting>
  <conditionalFormatting sqref="O98:O100 O105:O107 O112:O114 O119:O121 O126:O128 O133:O135 O140:O142 O147:O149 O161:O169">
    <cfRule type="notContainsBlanks" dxfId="335" priority="121">
      <formula>LEN(TRIM(O98))&gt;0</formula>
    </cfRule>
  </conditionalFormatting>
  <conditionalFormatting sqref="O105:O107 O112:O114 O119:O121 O126:O128 O133:O135 O140:O142 O147:O149 O161:O169">
    <cfRule type="notContainsBlanks" dxfId="334" priority="122">
      <formula>LEN(TRIM(O105))&gt;0</formula>
    </cfRule>
  </conditionalFormatting>
  <conditionalFormatting sqref="O105:O107 O112:O114 O119:O121 O126:O128 O133:O135 O140:O142 O147:O149 O161:O169">
    <cfRule type="notContainsBlanks" dxfId="333" priority="123">
      <formula>LEN(TRIM(O105))&gt;0</formula>
    </cfRule>
  </conditionalFormatting>
  <conditionalFormatting sqref="O112:O114 O119:O121 O126:O128 O133:O135 O140:O142 O147:O149 O161:O169">
    <cfRule type="notContainsBlanks" dxfId="332" priority="124">
      <formula>LEN(TRIM(O112))&gt;0</formula>
    </cfRule>
  </conditionalFormatting>
  <conditionalFormatting sqref="O112:O114 O119:O121 O126:O128 O133:O135 O140:O142 O147:O149 O161:O169">
    <cfRule type="notContainsBlanks" dxfId="331" priority="125">
      <formula>LEN(TRIM(O112))&gt;0</formula>
    </cfRule>
  </conditionalFormatting>
  <conditionalFormatting sqref="O119:O121 O126:O128 O133:O135 O140:O142 O147:O149 O161:O169">
    <cfRule type="notContainsBlanks" dxfId="330" priority="126">
      <formula>LEN(TRIM(O119))&gt;0</formula>
    </cfRule>
  </conditionalFormatting>
  <conditionalFormatting sqref="O119:O121 O126:O128 O133:O135 O140:O142 O147:O149 O161:O169">
    <cfRule type="notContainsBlanks" dxfId="329" priority="127">
      <formula>LEN(TRIM(O119))&gt;0</formula>
    </cfRule>
  </conditionalFormatting>
  <conditionalFormatting sqref="O126:O128 O133:O135 O140:O142 O147:O149 O161:O169">
    <cfRule type="notContainsBlanks" dxfId="328" priority="128">
      <formula>LEN(TRIM(O126))&gt;0</formula>
    </cfRule>
  </conditionalFormatting>
  <conditionalFormatting sqref="O126:O128 O133:O135 O140:O142 O147:O149 O161:O169">
    <cfRule type="notContainsBlanks" dxfId="327" priority="129">
      <formula>LEN(TRIM(O126))&gt;0</formula>
    </cfRule>
  </conditionalFormatting>
  <conditionalFormatting sqref="O133:O135">
    <cfRule type="notContainsBlanks" dxfId="326" priority="130">
      <formula>LEN(TRIM(O133))&gt;0</formula>
    </cfRule>
  </conditionalFormatting>
  <conditionalFormatting sqref="O133:O135">
    <cfRule type="notContainsBlanks" dxfId="325" priority="131">
      <formula>LEN(TRIM(O133))&gt;0</formula>
    </cfRule>
  </conditionalFormatting>
  <conditionalFormatting sqref="O140:O142 O147:O149 O161:O169">
    <cfRule type="notContainsBlanks" dxfId="324" priority="132">
      <formula>LEN(TRIM(O140))&gt;0</formula>
    </cfRule>
  </conditionalFormatting>
  <conditionalFormatting sqref="O140:O142 O147:O149 O161:O169">
    <cfRule type="notContainsBlanks" dxfId="323" priority="133">
      <formula>LEN(TRIM(O140))&gt;0</formula>
    </cfRule>
  </conditionalFormatting>
  <conditionalFormatting sqref="O147:O149 O161:O169">
    <cfRule type="notContainsBlanks" dxfId="322" priority="134">
      <formula>LEN(TRIM(O147))&gt;0</formula>
    </cfRule>
  </conditionalFormatting>
  <conditionalFormatting sqref="AK66:AK69">
    <cfRule type="notContainsBlanks" dxfId="321" priority="136">
      <formula>LEN(TRIM(AM66))&gt;0</formula>
    </cfRule>
  </conditionalFormatting>
  <conditionalFormatting sqref="AK66:AK69">
    <cfRule type="notContainsBlanks" dxfId="320" priority="137">
      <formula>LEN(TRIM(AM66))&gt;0</formula>
    </cfRule>
  </conditionalFormatting>
  <conditionalFormatting sqref="AM74:AP77">
    <cfRule type="notContainsBlanks" dxfId="319" priority="138">
      <formula>LEN(TRIM(AM74))&gt;0</formula>
    </cfRule>
  </conditionalFormatting>
  <conditionalFormatting sqref="AM74:AP77">
    <cfRule type="notContainsBlanks" dxfId="318" priority="139">
      <formula>LEN(TRIM(AM74))&gt;0</formula>
    </cfRule>
  </conditionalFormatting>
  <conditionalFormatting sqref="AM82:AP85">
    <cfRule type="notContainsBlanks" dxfId="317" priority="140">
      <formula>LEN(TRIM(AM82))&gt;0</formula>
    </cfRule>
  </conditionalFormatting>
  <conditionalFormatting sqref="AM82:AP85">
    <cfRule type="notContainsBlanks" dxfId="316" priority="141">
      <formula>LEN(TRIM(AM82))&gt;0</formula>
    </cfRule>
  </conditionalFormatting>
  <conditionalFormatting sqref="AM90:AP93">
    <cfRule type="notContainsBlanks" dxfId="315" priority="142">
      <formula>LEN(TRIM(AM90))&gt;0</formula>
    </cfRule>
  </conditionalFormatting>
  <conditionalFormatting sqref="AM90:AP93">
    <cfRule type="notContainsBlanks" dxfId="314" priority="143">
      <formula>LEN(TRIM(AM90))&gt;0</formula>
    </cfRule>
  </conditionalFormatting>
  <conditionalFormatting sqref="AM98:AP100">
    <cfRule type="notContainsBlanks" dxfId="313" priority="144">
      <formula>LEN(TRIM(AM98))&gt;0</formula>
    </cfRule>
  </conditionalFormatting>
  <conditionalFormatting sqref="AM98:AP100">
    <cfRule type="notContainsBlanks" dxfId="312" priority="145">
      <formula>LEN(TRIM(AM98))&gt;0</formula>
    </cfRule>
  </conditionalFormatting>
  <conditionalFormatting sqref="AM105:AP107">
    <cfRule type="notContainsBlanks" dxfId="311" priority="146">
      <formula>LEN(TRIM(AM105))&gt;0</formula>
    </cfRule>
  </conditionalFormatting>
  <conditionalFormatting sqref="AM105:AP107">
    <cfRule type="notContainsBlanks" dxfId="310" priority="147">
      <formula>LEN(TRIM(AM105))&gt;0</formula>
    </cfRule>
  </conditionalFormatting>
  <conditionalFormatting sqref="AM112:AP114">
    <cfRule type="notContainsBlanks" dxfId="309" priority="148">
      <formula>LEN(TRIM(AM112))&gt;0</formula>
    </cfRule>
  </conditionalFormatting>
  <conditionalFormatting sqref="AM112:AP114">
    <cfRule type="notContainsBlanks" dxfId="308" priority="149">
      <formula>LEN(TRIM(AM112))&gt;0</formula>
    </cfRule>
  </conditionalFormatting>
  <conditionalFormatting sqref="AM119:AP121">
    <cfRule type="notContainsBlanks" dxfId="307" priority="150">
      <formula>LEN(TRIM(AM119))&gt;0</formula>
    </cfRule>
  </conditionalFormatting>
  <conditionalFormatting sqref="AM119:AP121">
    <cfRule type="notContainsBlanks" dxfId="306" priority="151">
      <formula>LEN(TRIM(AM119))&gt;0</formula>
    </cfRule>
  </conditionalFormatting>
  <conditionalFormatting sqref="AM126:AP128">
    <cfRule type="notContainsBlanks" dxfId="305" priority="152">
      <formula>LEN(TRIM(AM126))&gt;0</formula>
    </cfRule>
  </conditionalFormatting>
  <conditionalFormatting sqref="AM126:AP128">
    <cfRule type="notContainsBlanks" dxfId="304" priority="153">
      <formula>LEN(TRIM(AM126))&gt;0</formula>
    </cfRule>
  </conditionalFormatting>
  <conditionalFormatting sqref="AM133:AP135">
    <cfRule type="notContainsBlanks" dxfId="303" priority="154">
      <formula>LEN(TRIM(AM133))&gt;0</formula>
    </cfRule>
  </conditionalFormatting>
  <conditionalFormatting sqref="AM133:AP135">
    <cfRule type="notContainsBlanks" dxfId="302" priority="155">
      <formula>LEN(TRIM(AM133))&gt;0</formula>
    </cfRule>
  </conditionalFormatting>
  <conditionalFormatting sqref="AM140:AP142">
    <cfRule type="notContainsBlanks" dxfId="301" priority="156">
      <formula>LEN(TRIM(AM140))&gt;0</formula>
    </cfRule>
  </conditionalFormatting>
  <conditionalFormatting sqref="AM140:AP142">
    <cfRule type="notContainsBlanks" dxfId="300" priority="157">
      <formula>LEN(TRIM(AM140))&gt;0</formula>
    </cfRule>
  </conditionalFormatting>
  <conditionalFormatting sqref="AM147:AP149">
    <cfRule type="notContainsBlanks" dxfId="299" priority="158">
      <formula>LEN(TRIM(AM147))&gt;0</formula>
    </cfRule>
  </conditionalFormatting>
  <conditionalFormatting sqref="AM147:AP149">
    <cfRule type="notContainsBlanks" dxfId="298" priority="159">
      <formula>LEN(TRIM(AM147))&gt;0</formula>
    </cfRule>
  </conditionalFormatting>
  <conditionalFormatting sqref="AM161:AP163">
    <cfRule type="notContainsBlanks" dxfId="297" priority="162">
      <formula>LEN(TRIM(AM161))&gt;0</formula>
    </cfRule>
  </conditionalFormatting>
  <conditionalFormatting sqref="AM161:AP163">
    <cfRule type="notContainsBlanks" dxfId="296" priority="163">
      <formula>LEN(TRIM(AM161))&gt;0</formula>
    </cfRule>
  </conditionalFormatting>
  <conditionalFormatting sqref="AK74:AK77">
    <cfRule type="notContainsBlanks" dxfId="295" priority="164">
      <formula>LEN(TRIM(AK74))&gt;0</formula>
    </cfRule>
  </conditionalFormatting>
  <conditionalFormatting sqref="AK74:AK77">
    <cfRule type="notContainsBlanks" dxfId="294" priority="165">
      <formula>LEN(TRIM(AK74))&gt;0</formula>
    </cfRule>
  </conditionalFormatting>
  <conditionalFormatting sqref="AK82:AK85">
    <cfRule type="notContainsBlanks" dxfId="293" priority="166">
      <formula>LEN(TRIM(AK82))&gt;0</formula>
    </cfRule>
  </conditionalFormatting>
  <conditionalFormatting sqref="AK82:AK85">
    <cfRule type="notContainsBlanks" dxfId="292" priority="167">
      <formula>LEN(TRIM(AK82))&gt;0</formula>
    </cfRule>
  </conditionalFormatting>
  <conditionalFormatting sqref="AK90:AK93">
    <cfRule type="notContainsBlanks" dxfId="291" priority="168">
      <formula>LEN(TRIM(AK90))&gt;0</formula>
    </cfRule>
  </conditionalFormatting>
  <conditionalFormatting sqref="AK90:AK93">
    <cfRule type="notContainsBlanks" dxfId="290" priority="169">
      <formula>LEN(TRIM(AK90))&gt;0</formula>
    </cfRule>
  </conditionalFormatting>
  <conditionalFormatting sqref="AK161:AK163">
    <cfRule type="notContainsBlanks" dxfId="289" priority="170">
      <formula>LEN(TRIM(AK161))&gt;0</formula>
    </cfRule>
  </conditionalFormatting>
  <conditionalFormatting sqref="AK98:AK100">
    <cfRule type="notContainsBlanks" dxfId="288" priority="171">
      <formula>LEN(TRIM(AK98))&gt;0</formula>
    </cfRule>
  </conditionalFormatting>
  <conditionalFormatting sqref="AK98:AK100">
    <cfRule type="notContainsBlanks" dxfId="287" priority="172">
      <formula>LEN(TRIM(AK98))&gt;0</formula>
    </cfRule>
  </conditionalFormatting>
  <conditionalFormatting sqref="AK105:AK107">
    <cfRule type="notContainsBlanks" dxfId="286" priority="173">
      <formula>LEN(TRIM(AK105))&gt;0</formula>
    </cfRule>
  </conditionalFormatting>
  <conditionalFormatting sqref="AK105:AK107">
    <cfRule type="notContainsBlanks" dxfId="285" priority="174">
      <formula>LEN(TRIM(AK105))&gt;0</formula>
    </cfRule>
  </conditionalFormatting>
  <conditionalFormatting sqref="AK112:AK114">
    <cfRule type="notContainsBlanks" dxfId="284" priority="175">
      <formula>LEN(TRIM(AK112))&gt;0</formula>
    </cfRule>
  </conditionalFormatting>
  <conditionalFormatting sqref="AK112:AK114">
    <cfRule type="notContainsBlanks" dxfId="283" priority="176">
      <formula>LEN(TRIM(AK112))&gt;0</formula>
    </cfRule>
  </conditionalFormatting>
  <conditionalFormatting sqref="AK119:AK121">
    <cfRule type="notContainsBlanks" dxfId="282" priority="177">
      <formula>LEN(TRIM(AK119))&gt;0</formula>
    </cfRule>
  </conditionalFormatting>
  <conditionalFormatting sqref="AK119:AK121">
    <cfRule type="notContainsBlanks" dxfId="281" priority="178">
      <formula>LEN(TRIM(AK119))&gt;0</formula>
    </cfRule>
  </conditionalFormatting>
  <conditionalFormatting sqref="AK126:AK128">
    <cfRule type="notContainsBlanks" dxfId="280" priority="179">
      <formula>LEN(TRIM(AK126))&gt;0</formula>
    </cfRule>
  </conditionalFormatting>
  <conditionalFormatting sqref="AK126:AK128">
    <cfRule type="notContainsBlanks" dxfId="279" priority="180">
      <formula>LEN(TRIM(AK126))&gt;0</formula>
    </cfRule>
  </conditionalFormatting>
  <conditionalFormatting sqref="AK133:AK135">
    <cfRule type="notContainsBlanks" dxfId="278" priority="181">
      <formula>LEN(TRIM(AK133))&gt;0</formula>
    </cfRule>
  </conditionalFormatting>
  <conditionalFormatting sqref="AK133:AK135">
    <cfRule type="notContainsBlanks" dxfId="277" priority="182">
      <formula>LEN(TRIM(AK133))&gt;0</formula>
    </cfRule>
  </conditionalFormatting>
  <conditionalFormatting sqref="AK140:AK142">
    <cfRule type="notContainsBlanks" dxfId="276" priority="183">
      <formula>LEN(TRIM(AK140))&gt;0</formula>
    </cfRule>
  </conditionalFormatting>
  <conditionalFormatting sqref="AK140:AK142">
    <cfRule type="notContainsBlanks" dxfId="275" priority="184">
      <formula>LEN(TRIM(AK140))&gt;0</formula>
    </cfRule>
  </conditionalFormatting>
  <conditionalFormatting sqref="AK147:AK149">
    <cfRule type="notContainsBlanks" dxfId="274" priority="185">
      <formula>LEN(TRIM(AK147))&gt;0</formula>
    </cfRule>
  </conditionalFormatting>
  <conditionalFormatting sqref="AK147:AK149">
    <cfRule type="notContainsBlanks" dxfId="273" priority="186">
      <formula>LEN(TRIM(AK147))&gt;0</formula>
    </cfRule>
  </conditionalFormatting>
  <conditionalFormatting sqref="AK161:AK163">
    <cfRule type="notContainsBlanks" dxfId="272" priority="189">
      <formula>LEN(TRIM(AK161))&gt;0</formula>
    </cfRule>
  </conditionalFormatting>
  <conditionalFormatting sqref="BH66:BI69 BF66:BF69">
    <cfRule type="notContainsBlanks" dxfId="271" priority="191">
      <formula>LEN(TRIM(BH66))&gt;0</formula>
    </cfRule>
  </conditionalFormatting>
  <conditionalFormatting sqref="BH66:BI69 BF66:BF69">
    <cfRule type="notContainsBlanks" dxfId="270" priority="192">
      <formula>LEN(TRIM(BH66))&gt;0</formula>
    </cfRule>
  </conditionalFormatting>
  <conditionalFormatting sqref="BH74:BI77">
    <cfRule type="notContainsBlanks" dxfId="269" priority="193">
      <formula>LEN(TRIM(BH74))&gt;0</formula>
    </cfRule>
  </conditionalFormatting>
  <conditionalFormatting sqref="BH74:BI77">
    <cfRule type="notContainsBlanks" dxfId="268" priority="194">
      <formula>LEN(TRIM(BH74))&gt;0</formula>
    </cfRule>
  </conditionalFormatting>
  <conditionalFormatting sqref="BH82:BI85">
    <cfRule type="notContainsBlanks" dxfId="267" priority="195">
      <formula>LEN(TRIM(BH82))&gt;0</formula>
    </cfRule>
  </conditionalFormatting>
  <conditionalFormatting sqref="BH82:BI85">
    <cfRule type="notContainsBlanks" dxfId="266" priority="196">
      <formula>LEN(TRIM(BH82))&gt;0</formula>
    </cfRule>
  </conditionalFormatting>
  <conditionalFormatting sqref="BH90:BI93">
    <cfRule type="notContainsBlanks" dxfId="265" priority="197">
      <formula>LEN(TRIM(BH90))&gt;0</formula>
    </cfRule>
  </conditionalFormatting>
  <conditionalFormatting sqref="BH90:BI93">
    <cfRule type="notContainsBlanks" dxfId="264" priority="198">
      <formula>LEN(TRIM(BH90))&gt;0</formula>
    </cfRule>
  </conditionalFormatting>
  <conditionalFormatting sqref="BH98:BI100">
    <cfRule type="notContainsBlanks" dxfId="263" priority="199">
      <formula>LEN(TRIM(BH98))&gt;0</formula>
    </cfRule>
  </conditionalFormatting>
  <conditionalFormatting sqref="BH98:BI100">
    <cfRule type="notContainsBlanks" dxfId="262" priority="200">
      <formula>LEN(TRIM(BH98))&gt;0</formula>
    </cfRule>
  </conditionalFormatting>
  <conditionalFormatting sqref="BH105:BI107">
    <cfRule type="notContainsBlanks" dxfId="261" priority="201">
      <formula>LEN(TRIM(BH105))&gt;0</formula>
    </cfRule>
  </conditionalFormatting>
  <conditionalFormatting sqref="BH105:BI107">
    <cfRule type="notContainsBlanks" dxfId="260" priority="202">
      <formula>LEN(TRIM(BH105))&gt;0</formula>
    </cfRule>
  </conditionalFormatting>
  <conditionalFormatting sqref="BH112:BI114">
    <cfRule type="notContainsBlanks" dxfId="259" priority="203">
      <formula>LEN(TRIM(BH112))&gt;0</formula>
    </cfRule>
  </conditionalFormatting>
  <conditionalFormatting sqref="BH112:BI114">
    <cfRule type="notContainsBlanks" dxfId="258" priority="204">
      <formula>LEN(TRIM(BH112))&gt;0</formula>
    </cfRule>
  </conditionalFormatting>
  <conditionalFormatting sqref="BH119:BI121">
    <cfRule type="notContainsBlanks" dxfId="257" priority="205">
      <formula>LEN(TRIM(BH119))&gt;0</formula>
    </cfRule>
  </conditionalFormatting>
  <conditionalFormatting sqref="BH119:BI121">
    <cfRule type="notContainsBlanks" dxfId="256" priority="206">
      <formula>LEN(TRIM(BH119))&gt;0</formula>
    </cfRule>
  </conditionalFormatting>
  <conditionalFormatting sqref="BH126:BI128">
    <cfRule type="notContainsBlanks" dxfId="255" priority="207">
      <formula>LEN(TRIM(BH126))&gt;0</formula>
    </cfRule>
  </conditionalFormatting>
  <conditionalFormatting sqref="BH126:BI128">
    <cfRule type="notContainsBlanks" dxfId="254" priority="208">
      <formula>LEN(TRIM(BH126))&gt;0</formula>
    </cfRule>
  </conditionalFormatting>
  <conditionalFormatting sqref="BH133:BI135">
    <cfRule type="notContainsBlanks" dxfId="253" priority="209">
      <formula>LEN(TRIM(BH133))&gt;0</formula>
    </cfRule>
  </conditionalFormatting>
  <conditionalFormatting sqref="BH133:BI135">
    <cfRule type="notContainsBlanks" dxfId="252" priority="210">
      <formula>LEN(TRIM(BH133))&gt;0</formula>
    </cfRule>
  </conditionalFormatting>
  <conditionalFormatting sqref="BH140:BI142">
    <cfRule type="notContainsBlanks" dxfId="251" priority="211">
      <formula>LEN(TRIM(BH140))&gt;0</formula>
    </cfRule>
  </conditionalFormatting>
  <conditionalFormatting sqref="BH140:BI142">
    <cfRule type="notContainsBlanks" dxfId="250" priority="212">
      <formula>LEN(TRIM(BH140))&gt;0</formula>
    </cfRule>
  </conditionalFormatting>
  <conditionalFormatting sqref="BH147:BI149">
    <cfRule type="notContainsBlanks" dxfId="249" priority="213">
      <formula>LEN(TRIM(BH147))&gt;0</formula>
    </cfRule>
  </conditionalFormatting>
  <conditionalFormatting sqref="BH147:BI149">
    <cfRule type="notContainsBlanks" dxfId="248" priority="214">
      <formula>LEN(TRIM(BH147))&gt;0</formula>
    </cfRule>
  </conditionalFormatting>
  <conditionalFormatting sqref="BH161:BI163">
    <cfRule type="notContainsBlanks" dxfId="247" priority="217">
      <formula>LEN(TRIM(BH161))&gt;0</formula>
    </cfRule>
  </conditionalFormatting>
  <conditionalFormatting sqref="BH161:BI163">
    <cfRule type="notContainsBlanks" dxfId="246" priority="218">
      <formula>LEN(TRIM(BH161))&gt;0</formula>
    </cfRule>
  </conditionalFormatting>
  <conditionalFormatting sqref="BF74:BF77">
    <cfRule type="notContainsBlanks" dxfId="245" priority="219">
      <formula>LEN(TRIM(BF74))&gt;0</formula>
    </cfRule>
  </conditionalFormatting>
  <conditionalFormatting sqref="BF74:BF77">
    <cfRule type="notContainsBlanks" dxfId="244" priority="220">
      <formula>LEN(TRIM(BF74))&gt;0</formula>
    </cfRule>
  </conditionalFormatting>
  <conditionalFormatting sqref="BF82:BF85">
    <cfRule type="notContainsBlanks" dxfId="243" priority="221">
      <formula>LEN(TRIM(BF82))&gt;0</formula>
    </cfRule>
  </conditionalFormatting>
  <conditionalFormatting sqref="BF82:BF85">
    <cfRule type="notContainsBlanks" dxfId="242" priority="222">
      <formula>LEN(TRIM(BF82))&gt;0</formula>
    </cfRule>
  </conditionalFormatting>
  <conditionalFormatting sqref="BF90:BF93">
    <cfRule type="notContainsBlanks" dxfId="241" priority="223">
      <formula>LEN(TRIM(BF90))&gt;0</formula>
    </cfRule>
  </conditionalFormatting>
  <conditionalFormatting sqref="BF90:BF93">
    <cfRule type="notContainsBlanks" dxfId="240" priority="224">
      <formula>LEN(TRIM(BF90))&gt;0</formula>
    </cfRule>
  </conditionalFormatting>
  <conditionalFormatting sqref="BF161:BF163">
    <cfRule type="notContainsBlanks" dxfId="239" priority="225">
      <formula>LEN(TRIM(BF161))&gt;0</formula>
    </cfRule>
  </conditionalFormatting>
  <conditionalFormatting sqref="BF98:BF100">
    <cfRule type="notContainsBlanks" dxfId="238" priority="226">
      <formula>LEN(TRIM(BF98))&gt;0</formula>
    </cfRule>
  </conditionalFormatting>
  <conditionalFormatting sqref="BF98:BF100">
    <cfRule type="notContainsBlanks" dxfId="237" priority="227">
      <formula>LEN(TRIM(BF98))&gt;0</formula>
    </cfRule>
  </conditionalFormatting>
  <conditionalFormatting sqref="BF105:BF107">
    <cfRule type="notContainsBlanks" dxfId="236" priority="228">
      <formula>LEN(TRIM(BF105))&gt;0</formula>
    </cfRule>
  </conditionalFormatting>
  <conditionalFormatting sqref="BF105:BF107">
    <cfRule type="notContainsBlanks" dxfId="235" priority="229">
      <formula>LEN(TRIM(BF105))&gt;0</formula>
    </cfRule>
  </conditionalFormatting>
  <conditionalFormatting sqref="BF112:BF114">
    <cfRule type="notContainsBlanks" dxfId="234" priority="230">
      <formula>LEN(TRIM(BF112))&gt;0</formula>
    </cfRule>
  </conditionalFormatting>
  <conditionalFormatting sqref="BF112:BF114">
    <cfRule type="notContainsBlanks" dxfId="233" priority="231">
      <formula>LEN(TRIM(BF112))&gt;0</formula>
    </cfRule>
  </conditionalFormatting>
  <conditionalFormatting sqref="BF119:BF121">
    <cfRule type="notContainsBlanks" dxfId="232" priority="232">
      <formula>LEN(TRIM(BF119))&gt;0</formula>
    </cfRule>
  </conditionalFormatting>
  <conditionalFormatting sqref="BF119:BF121">
    <cfRule type="notContainsBlanks" dxfId="231" priority="233">
      <formula>LEN(TRIM(BF119))&gt;0</formula>
    </cfRule>
  </conditionalFormatting>
  <conditionalFormatting sqref="BF126:BF128">
    <cfRule type="notContainsBlanks" dxfId="230" priority="234">
      <formula>LEN(TRIM(BF126))&gt;0</formula>
    </cfRule>
  </conditionalFormatting>
  <conditionalFormatting sqref="BF126:BF128">
    <cfRule type="notContainsBlanks" dxfId="229" priority="235">
      <formula>LEN(TRIM(BF126))&gt;0</formula>
    </cfRule>
  </conditionalFormatting>
  <conditionalFormatting sqref="BF133:BF135">
    <cfRule type="notContainsBlanks" dxfId="228" priority="236">
      <formula>LEN(TRIM(BF133))&gt;0</formula>
    </cfRule>
  </conditionalFormatting>
  <conditionalFormatting sqref="BF133:BF135">
    <cfRule type="notContainsBlanks" dxfId="227" priority="237">
      <formula>LEN(TRIM(BF133))&gt;0</formula>
    </cfRule>
  </conditionalFormatting>
  <conditionalFormatting sqref="BF140:BF142">
    <cfRule type="notContainsBlanks" dxfId="226" priority="238">
      <formula>LEN(TRIM(BF140))&gt;0</formula>
    </cfRule>
  </conditionalFormatting>
  <conditionalFormatting sqref="BF140:BF142">
    <cfRule type="notContainsBlanks" dxfId="225" priority="239">
      <formula>LEN(TRIM(BF140))&gt;0</formula>
    </cfRule>
  </conditionalFormatting>
  <conditionalFormatting sqref="BF147:BF149">
    <cfRule type="notContainsBlanks" dxfId="224" priority="240">
      <formula>LEN(TRIM(BF147))&gt;0</formula>
    </cfRule>
  </conditionalFormatting>
  <conditionalFormatting sqref="BF147:BF149">
    <cfRule type="notContainsBlanks" dxfId="223" priority="241">
      <formula>LEN(TRIM(BF147))&gt;0</formula>
    </cfRule>
  </conditionalFormatting>
  <conditionalFormatting sqref="BF161:BF163">
    <cfRule type="notContainsBlanks" dxfId="222" priority="244">
      <formula>LEN(TRIM(BF161))&gt;0</formula>
    </cfRule>
  </conditionalFormatting>
  <conditionalFormatting sqref="BY66:BY69">
    <cfRule type="notContainsBlanks" dxfId="221" priority="246">
      <formula>LEN(TRIM(CA66))&gt;0</formula>
    </cfRule>
  </conditionalFormatting>
  <conditionalFormatting sqref="BY66:BY69">
    <cfRule type="notContainsBlanks" dxfId="220" priority="247">
      <formula>LEN(TRIM(CA66))&gt;0</formula>
    </cfRule>
  </conditionalFormatting>
  <conditionalFormatting sqref="CA74:CB77">
    <cfRule type="notContainsBlanks" dxfId="219" priority="248">
      <formula>LEN(TRIM(CA74))&gt;0</formula>
    </cfRule>
  </conditionalFormatting>
  <conditionalFormatting sqref="CA74:CB77">
    <cfRule type="notContainsBlanks" dxfId="218" priority="249">
      <formula>LEN(TRIM(CA74))&gt;0</formula>
    </cfRule>
  </conditionalFormatting>
  <conditionalFormatting sqref="CA82:CB85">
    <cfRule type="notContainsBlanks" dxfId="217" priority="250">
      <formula>LEN(TRIM(CA82))&gt;0</formula>
    </cfRule>
  </conditionalFormatting>
  <conditionalFormatting sqref="CA82:CB85">
    <cfRule type="notContainsBlanks" dxfId="216" priority="251">
      <formula>LEN(TRIM(CA82))&gt;0</formula>
    </cfRule>
  </conditionalFormatting>
  <conditionalFormatting sqref="CA90:CB93">
    <cfRule type="notContainsBlanks" dxfId="215" priority="252">
      <formula>LEN(TRIM(CA90))&gt;0</formula>
    </cfRule>
  </conditionalFormatting>
  <conditionalFormatting sqref="CA90:CB93">
    <cfRule type="notContainsBlanks" dxfId="214" priority="253">
      <formula>LEN(TRIM(CA90))&gt;0</formula>
    </cfRule>
  </conditionalFormatting>
  <conditionalFormatting sqref="CA98:CB100">
    <cfRule type="notContainsBlanks" dxfId="213" priority="254">
      <formula>LEN(TRIM(CA98))&gt;0</formula>
    </cfRule>
  </conditionalFormatting>
  <conditionalFormatting sqref="CA98:CB100">
    <cfRule type="notContainsBlanks" dxfId="212" priority="255">
      <formula>LEN(TRIM(CA98))&gt;0</formula>
    </cfRule>
  </conditionalFormatting>
  <conditionalFormatting sqref="CA105:CB107">
    <cfRule type="notContainsBlanks" dxfId="211" priority="256">
      <formula>LEN(TRIM(CA105))&gt;0</formula>
    </cfRule>
  </conditionalFormatting>
  <conditionalFormatting sqref="CA105:CB107">
    <cfRule type="notContainsBlanks" dxfId="210" priority="257">
      <formula>LEN(TRIM(CA105))&gt;0</formula>
    </cfRule>
  </conditionalFormatting>
  <conditionalFormatting sqref="CA112:CB114">
    <cfRule type="notContainsBlanks" dxfId="209" priority="258">
      <formula>LEN(TRIM(CA112))&gt;0</formula>
    </cfRule>
  </conditionalFormatting>
  <conditionalFormatting sqref="CA112:CB114">
    <cfRule type="notContainsBlanks" dxfId="208" priority="259">
      <formula>LEN(TRIM(CA112))&gt;0</formula>
    </cfRule>
  </conditionalFormatting>
  <conditionalFormatting sqref="CA119:CB121">
    <cfRule type="notContainsBlanks" dxfId="207" priority="260">
      <formula>LEN(TRIM(CA119))&gt;0</formula>
    </cfRule>
  </conditionalFormatting>
  <conditionalFormatting sqref="CA119:CB121">
    <cfRule type="notContainsBlanks" dxfId="206" priority="261">
      <formula>LEN(TRIM(CA119))&gt;0</formula>
    </cfRule>
  </conditionalFormatting>
  <conditionalFormatting sqref="CA126:CB128">
    <cfRule type="notContainsBlanks" dxfId="205" priority="262">
      <formula>LEN(TRIM(CA126))&gt;0</formula>
    </cfRule>
  </conditionalFormatting>
  <conditionalFormatting sqref="CA126:CB128">
    <cfRule type="notContainsBlanks" dxfId="204" priority="263">
      <formula>LEN(TRIM(CA126))&gt;0</formula>
    </cfRule>
  </conditionalFormatting>
  <conditionalFormatting sqref="CA133:CB135">
    <cfRule type="notContainsBlanks" dxfId="203" priority="264">
      <formula>LEN(TRIM(CA133))&gt;0</formula>
    </cfRule>
  </conditionalFormatting>
  <conditionalFormatting sqref="CA133:CB135">
    <cfRule type="notContainsBlanks" dxfId="202" priority="265">
      <formula>LEN(TRIM(CA133))&gt;0</formula>
    </cfRule>
  </conditionalFormatting>
  <conditionalFormatting sqref="CA140:CB142">
    <cfRule type="notContainsBlanks" dxfId="201" priority="266">
      <formula>LEN(TRIM(CA140))&gt;0</formula>
    </cfRule>
  </conditionalFormatting>
  <conditionalFormatting sqref="CA140:CB142">
    <cfRule type="notContainsBlanks" dxfId="200" priority="267">
      <formula>LEN(TRIM(CA140))&gt;0</formula>
    </cfRule>
  </conditionalFormatting>
  <conditionalFormatting sqref="CA147:CB149">
    <cfRule type="notContainsBlanks" dxfId="199" priority="268">
      <formula>LEN(TRIM(CA147))&gt;0</formula>
    </cfRule>
  </conditionalFormatting>
  <conditionalFormatting sqref="CA147:CB149">
    <cfRule type="notContainsBlanks" dxfId="198" priority="269">
      <formula>LEN(TRIM(CA147))&gt;0</formula>
    </cfRule>
  </conditionalFormatting>
  <conditionalFormatting sqref="CA161:CB163">
    <cfRule type="notContainsBlanks" dxfId="197" priority="272">
      <formula>LEN(TRIM(CA161))&gt;0</formula>
    </cfRule>
  </conditionalFormatting>
  <conditionalFormatting sqref="CA161:CB163">
    <cfRule type="notContainsBlanks" dxfId="196" priority="273">
      <formula>LEN(TRIM(CA161))&gt;0</formula>
    </cfRule>
  </conditionalFormatting>
  <conditionalFormatting sqref="BY74:BY77">
    <cfRule type="notContainsBlanks" dxfId="195" priority="274">
      <formula>LEN(TRIM(BY74))&gt;0</formula>
    </cfRule>
  </conditionalFormatting>
  <conditionalFormatting sqref="BY74:BY77">
    <cfRule type="notContainsBlanks" dxfId="194" priority="275">
      <formula>LEN(TRIM(BY74))&gt;0</formula>
    </cfRule>
  </conditionalFormatting>
  <conditionalFormatting sqref="BY82:BY85">
    <cfRule type="notContainsBlanks" dxfId="193" priority="276">
      <formula>LEN(TRIM(BY82))&gt;0</formula>
    </cfRule>
  </conditionalFormatting>
  <conditionalFormatting sqref="BY82:BY85">
    <cfRule type="notContainsBlanks" dxfId="192" priority="277">
      <formula>LEN(TRIM(BY82))&gt;0</formula>
    </cfRule>
  </conditionalFormatting>
  <conditionalFormatting sqref="BY90:BY93">
    <cfRule type="notContainsBlanks" dxfId="191" priority="278">
      <formula>LEN(TRIM(BY90))&gt;0</formula>
    </cfRule>
  </conditionalFormatting>
  <conditionalFormatting sqref="BY90:BY93">
    <cfRule type="notContainsBlanks" dxfId="190" priority="279">
      <formula>LEN(TRIM(BY90))&gt;0</formula>
    </cfRule>
  </conditionalFormatting>
  <conditionalFormatting sqref="BY161:BY163">
    <cfRule type="notContainsBlanks" dxfId="189" priority="280">
      <formula>LEN(TRIM(BY161))&gt;0</formula>
    </cfRule>
  </conditionalFormatting>
  <conditionalFormatting sqref="BY98:BY100">
    <cfRule type="notContainsBlanks" dxfId="188" priority="281">
      <formula>LEN(TRIM(BY98))&gt;0</formula>
    </cfRule>
  </conditionalFormatting>
  <conditionalFormatting sqref="BY98:BY100">
    <cfRule type="notContainsBlanks" dxfId="187" priority="282">
      <formula>LEN(TRIM(BY98))&gt;0</formula>
    </cfRule>
  </conditionalFormatting>
  <conditionalFormatting sqref="BY105:BY107">
    <cfRule type="notContainsBlanks" dxfId="186" priority="283">
      <formula>LEN(TRIM(BY105))&gt;0</formula>
    </cfRule>
  </conditionalFormatting>
  <conditionalFormatting sqref="BY105:BY107">
    <cfRule type="notContainsBlanks" dxfId="185" priority="284">
      <formula>LEN(TRIM(BY105))&gt;0</formula>
    </cfRule>
  </conditionalFormatting>
  <conditionalFormatting sqref="BY112:BY114">
    <cfRule type="notContainsBlanks" dxfId="184" priority="285">
      <formula>LEN(TRIM(BY112))&gt;0</formula>
    </cfRule>
  </conditionalFormatting>
  <conditionalFormatting sqref="BY112:BY114">
    <cfRule type="notContainsBlanks" dxfId="183" priority="286">
      <formula>LEN(TRIM(BY112))&gt;0</formula>
    </cfRule>
  </conditionalFormatting>
  <conditionalFormatting sqref="BY119:BY121">
    <cfRule type="notContainsBlanks" dxfId="182" priority="287">
      <formula>LEN(TRIM(BY119))&gt;0</formula>
    </cfRule>
  </conditionalFormatting>
  <conditionalFormatting sqref="BY119:BY121">
    <cfRule type="notContainsBlanks" dxfId="181" priority="288">
      <formula>LEN(TRIM(BY119))&gt;0</formula>
    </cfRule>
  </conditionalFormatting>
  <conditionalFormatting sqref="BY126:BY128">
    <cfRule type="notContainsBlanks" dxfId="180" priority="289">
      <formula>LEN(TRIM(BY126))&gt;0</formula>
    </cfRule>
  </conditionalFormatting>
  <conditionalFormatting sqref="BY126:BY128">
    <cfRule type="notContainsBlanks" dxfId="179" priority="290">
      <formula>LEN(TRIM(BY126))&gt;0</formula>
    </cfRule>
  </conditionalFormatting>
  <conditionalFormatting sqref="BY133:BY135">
    <cfRule type="notContainsBlanks" dxfId="178" priority="291">
      <formula>LEN(TRIM(BY133))&gt;0</formula>
    </cfRule>
  </conditionalFormatting>
  <conditionalFormatting sqref="BY133:BY135">
    <cfRule type="notContainsBlanks" dxfId="177" priority="292">
      <formula>LEN(TRIM(BY133))&gt;0</formula>
    </cfRule>
  </conditionalFormatting>
  <conditionalFormatting sqref="BY140:BY142">
    <cfRule type="notContainsBlanks" dxfId="176" priority="293">
      <formula>LEN(TRIM(BY140))&gt;0</formula>
    </cfRule>
  </conditionalFormatting>
  <conditionalFormatting sqref="BY140:BY142">
    <cfRule type="notContainsBlanks" dxfId="175" priority="294">
      <formula>LEN(TRIM(BY140))&gt;0</formula>
    </cfRule>
  </conditionalFormatting>
  <conditionalFormatting sqref="BY147:BY149">
    <cfRule type="notContainsBlanks" dxfId="174" priority="295">
      <formula>LEN(TRIM(BY147))&gt;0</formula>
    </cfRule>
  </conditionalFormatting>
  <conditionalFormatting sqref="BY147:BY149">
    <cfRule type="notContainsBlanks" dxfId="173" priority="296">
      <formula>LEN(TRIM(BY147))&gt;0</formula>
    </cfRule>
  </conditionalFormatting>
  <conditionalFormatting sqref="BY161:BY163">
    <cfRule type="notContainsBlanks" dxfId="172" priority="299">
      <formula>LEN(TRIM(BY161))&gt;0</formula>
    </cfRule>
  </conditionalFormatting>
  <conditionalFormatting sqref="N161:N169">
    <cfRule type="notContainsBlanks" dxfId="171" priority="300">
      <formula>LEN(TRIM(N161))&gt;0</formula>
    </cfRule>
  </conditionalFormatting>
  <conditionalFormatting sqref="N161:N169">
    <cfRule type="notContainsBlanks" dxfId="170" priority="301">
      <formula>LEN(TRIM(N161))&gt;0</formula>
    </cfRule>
  </conditionalFormatting>
  <conditionalFormatting sqref="O161:O169">
    <cfRule type="notContainsBlanks" dxfId="169" priority="302">
      <formula>LEN(TRIM(O161))&gt;0</formula>
    </cfRule>
  </conditionalFormatting>
  <conditionalFormatting sqref="O161:O169">
    <cfRule type="notContainsBlanks" dxfId="168" priority="303">
      <formula>LEN(TRIM(O161))&gt;0</formula>
    </cfRule>
  </conditionalFormatting>
  <conditionalFormatting sqref="B161:M169 R161:R169 T161:T169">
    <cfRule type="notContainsBlanks" dxfId="167" priority="304">
      <formula>LEN(TRIM(B161))&gt;0</formula>
    </cfRule>
  </conditionalFormatting>
  <conditionalFormatting sqref="N161:N169">
    <cfRule type="notContainsBlanks" dxfId="166" priority="305">
      <formula>LEN(TRIM(N161))&gt;0</formula>
    </cfRule>
  </conditionalFormatting>
  <conditionalFormatting sqref="N161:P169">
    <cfRule type="notContainsBlanks" dxfId="165" priority="306">
      <formula>LEN(TRIM(N161))&gt;0</formula>
    </cfRule>
  </conditionalFormatting>
  <conditionalFormatting sqref="T161:T169">
    <cfRule type="notContainsBlanks" dxfId="164" priority="307">
      <formula>LEN(TRIM(T161))&gt;0</formula>
    </cfRule>
  </conditionalFormatting>
  <conditionalFormatting sqref="T161:T169">
    <cfRule type="notContainsBlanks" dxfId="163" priority="308">
      <formula>LEN(TRIM(T161))&gt;0</formula>
    </cfRule>
  </conditionalFormatting>
  <conditionalFormatting sqref="R161:R169">
    <cfRule type="notContainsBlanks" dxfId="162" priority="309">
      <formula>LEN(TRIM(R161))&gt;0</formula>
    </cfRule>
  </conditionalFormatting>
  <conditionalFormatting sqref="R161:R169">
    <cfRule type="notContainsBlanks" dxfId="161" priority="310">
      <formula>LEN(TRIM(R161))&gt;0</formula>
    </cfRule>
  </conditionalFormatting>
  <conditionalFormatting sqref="AE9:AI26 Y9:AD47 AE28:AI33 AE27:AJ27">
    <cfRule type="notContainsBlanks" dxfId="160" priority="311">
      <formula>LEN(TRIM(Y9))&gt;0</formula>
    </cfRule>
  </conditionalFormatting>
  <conditionalFormatting sqref="B52:M55">
    <cfRule type="notContainsBlanks" dxfId="159" priority="314">
      <formula>LEN(TRIM(B52))&gt;0</formula>
    </cfRule>
  </conditionalFormatting>
  <conditionalFormatting sqref="B60:M63">
    <cfRule type="notContainsBlanks" dxfId="158" priority="315">
      <formula>LEN(TRIM(B60))&gt;0</formula>
    </cfRule>
  </conditionalFormatting>
  <conditionalFormatting sqref="B68:M71">
    <cfRule type="notContainsBlanks" dxfId="157" priority="316">
      <formula>LEN(TRIM(B68))&gt;0</formula>
    </cfRule>
  </conditionalFormatting>
  <conditionalFormatting sqref="B76:M79">
    <cfRule type="notContainsBlanks" dxfId="156" priority="317">
      <formula>LEN(TRIM(B76))&gt;0</formula>
    </cfRule>
  </conditionalFormatting>
  <conditionalFormatting sqref="B84:M86">
    <cfRule type="notContainsBlanks" dxfId="155" priority="318">
      <formula>LEN(TRIM(B84))&gt;0</formula>
    </cfRule>
  </conditionalFormatting>
  <conditionalFormatting sqref="B91:M93 B98:M100 B105:M107 B112:M114 B119:M121 B126:M128 B133:M135 B140:M142 B147:M149 B161:M169 R161:R169 T161:T169">
    <cfRule type="notContainsBlanks" dxfId="154" priority="319">
      <formula>LEN(TRIM(B91))&gt;0</formula>
    </cfRule>
  </conditionalFormatting>
  <conditionalFormatting sqref="B98:M100 B105:M107 B112:M114 B119:M121 B126:M128 B133:M135 B140:M142 B147:M149 B161:M169 R161:R169 T161:T169">
    <cfRule type="notContainsBlanks" dxfId="153" priority="320">
      <formula>LEN(TRIM(B98))&gt;0</formula>
    </cfRule>
  </conditionalFormatting>
  <conditionalFormatting sqref="B105:M107 B112:M114 B119:M121 B126:M128 B133:M135 B140:M142 B147:M149 B161:M169 R161:R169 T161:T169">
    <cfRule type="notContainsBlanks" dxfId="152" priority="321">
      <formula>LEN(TRIM(B105))&gt;0</formula>
    </cfRule>
  </conditionalFormatting>
  <conditionalFormatting sqref="N112:N114 N119:N121 N126:N128 N133:N135 N140:N142 N147:N149 N161:N169">
    <cfRule type="notContainsBlanks" dxfId="151" priority="322">
      <formula>LEN(TRIM(N112))&gt;0</formula>
    </cfRule>
  </conditionalFormatting>
  <conditionalFormatting sqref="B112:M114 B119:M121 B126:M128 B133:M135 B140:M142 B147:M149 B161:M169 R161:R169 T161:T169">
    <cfRule type="notContainsBlanks" dxfId="150" priority="323">
      <formula>LEN(TRIM(B112))&gt;0</formula>
    </cfRule>
  </conditionalFormatting>
  <conditionalFormatting sqref="N112:N114 N119:N121 N126:N128 N133:N135 N140:N142 N147:N149 N161:N169">
    <cfRule type="notContainsBlanks" dxfId="149" priority="324">
      <formula>LEN(TRIM(N112))&gt;0</formula>
    </cfRule>
  </conditionalFormatting>
  <conditionalFormatting sqref="B119:M121 B126:M128 B133:M135 B140:M142 B147:M149 B161:M169 R161:R169 T161:T169">
    <cfRule type="notContainsBlanks" dxfId="148" priority="325">
      <formula>LEN(TRIM(B119))&gt;0</formula>
    </cfRule>
  </conditionalFormatting>
  <conditionalFormatting sqref="B126:M128 B133:M135 B140:M142 B147:M149 B161:M169 R161:R169 T161:T169">
    <cfRule type="notContainsBlanks" dxfId="147" priority="326">
      <formula>LEN(TRIM(B126))&gt;0</formula>
    </cfRule>
  </conditionalFormatting>
  <conditionalFormatting sqref="B133:M135">
    <cfRule type="notContainsBlanks" dxfId="146" priority="327">
      <formula>LEN(TRIM(B133))&gt;0</formula>
    </cfRule>
  </conditionalFormatting>
  <conditionalFormatting sqref="B140:M142 B147:M149 B161:M169 R161:R169 T161:T169">
    <cfRule type="notContainsBlanks" dxfId="145" priority="328">
      <formula>LEN(TRIM(B140))&gt;0</formula>
    </cfRule>
  </conditionalFormatting>
  <conditionalFormatting sqref="B147:M149 B161:M169 R161:R169 T161:T169">
    <cfRule type="notContainsBlanks" dxfId="144" priority="329">
      <formula>LEN(TRIM(B147))&gt;0</formula>
    </cfRule>
  </conditionalFormatting>
  <conditionalFormatting sqref="B161:M169 R161:R169 T161:T169">
    <cfRule type="notContainsBlanks" dxfId="143" priority="330">
      <formula>LEN(TRIM(B161))&gt;0</formula>
    </cfRule>
  </conditionalFormatting>
  <conditionalFormatting sqref="B48">
    <cfRule type="notContainsBlanks" dxfId="142" priority="76">
      <formula>LEN(TRIM(B48))&gt;0</formula>
    </cfRule>
  </conditionalFormatting>
  <conditionalFormatting sqref="T52:T55 T60:T63 T68:T71 T76:T79">
    <cfRule type="notContainsBlanks" dxfId="141" priority="339">
      <formula>LEN(TRIM(W66))&gt;0</formula>
    </cfRule>
  </conditionalFormatting>
  <conditionalFormatting sqref="CA66:CB69">
    <cfRule type="notContainsBlanks" dxfId="140" priority="354">
      <formula>LEN(TRIM(CC52))&gt;0</formula>
    </cfRule>
  </conditionalFormatting>
  <conditionalFormatting sqref="U52:U55 U60:U63 U68:U71 U76:U79">
    <cfRule type="notContainsBlanks" dxfId="139" priority="359">
      <formula>LEN(TRIM(#REF!))&gt;0</formula>
    </cfRule>
  </conditionalFormatting>
  <conditionalFormatting sqref="AM66:AP69">
    <cfRule type="notContainsBlanks" dxfId="138" priority="360">
      <formula>LEN(TRIM(AQ66))&gt;0</formula>
    </cfRule>
  </conditionalFormatting>
  <conditionalFormatting sqref="N154:N157">
    <cfRule type="notContainsBlanks" dxfId="137" priority="33">
      <formula>LEN(TRIM(N154))&gt;0</formula>
    </cfRule>
  </conditionalFormatting>
  <conditionalFormatting sqref="N154:N157">
    <cfRule type="notContainsBlanks" dxfId="136" priority="34">
      <formula>LEN(TRIM(N154))&gt;0</formula>
    </cfRule>
  </conditionalFormatting>
  <conditionalFormatting sqref="N154:N157">
    <cfRule type="notContainsBlanks" dxfId="135" priority="35">
      <formula>LEN(TRIM(N154))&gt;0</formula>
    </cfRule>
  </conditionalFormatting>
  <conditionalFormatting sqref="N154:N157">
    <cfRule type="notContainsBlanks" dxfId="134" priority="36">
      <formula>LEN(TRIM(N154))&gt;0</formula>
    </cfRule>
  </conditionalFormatting>
  <conditionalFormatting sqref="N154:N157">
    <cfRule type="notContainsBlanks" dxfId="133" priority="37">
      <formula>LEN(TRIM(N154))&gt;0</formula>
    </cfRule>
  </conditionalFormatting>
  <conditionalFormatting sqref="N154:N157">
    <cfRule type="notContainsBlanks" dxfId="132" priority="38">
      <formula>LEN(TRIM(N154))&gt;0</formula>
    </cfRule>
  </conditionalFormatting>
  <conditionalFormatting sqref="N154:N157">
    <cfRule type="notContainsBlanks" dxfId="131" priority="39">
      <formula>LEN(TRIM(N154))&gt;0</formula>
    </cfRule>
  </conditionalFormatting>
  <conditionalFormatting sqref="N154:N157">
    <cfRule type="notContainsBlanks" dxfId="130" priority="40">
      <formula>LEN(TRIM(N154))&gt;0</formula>
    </cfRule>
  </conditionalFormatting>
  <conditionalFormatting sqref="N154:N157">
    <cfRule type="notContainsBlanks" dxfId="129" priority="41">
      <formula>LEN(TRIM(N154))&gt;0</formula>
    </cfRule>
  </conditionalFormatting>
  <conditionalFormatting sqref="N154:N157">
    <cfRule type="notContainsBlanks" dxfId="128" priority="42">
      <formula>LEN(TRIM(N154))&gt;0</formula>
    </cfRule>
  </conditionalFormatting>
  <conditionalFormatting sqref="N154:N157">
    <cfRule type="notContainsBlanks" dxfId="127" priority="43">
      <formula>LEN(TRIM(N154))&gt;0</formula>
    </cfRule>
  </conditionalFormatting>
  <conditionalFormatting sqref="N154:N157">
    <cfRule type="notContainsBlanks" dxfId="126" priority="44">
      <formula>LEN(TRIM(N154))&gt;0</formula>
    </cfRule>
  </conditionalFormatting>
  <conditionalFormatting sqref="N154:N157">
    <cfRule type="notContainsBlanks" dxfId="125" priority="45">
      <formula>LEN(TRIM(N154))&gt;0</formula>
    </cfRule>
  </conditionalFormatting>
  <conditionalFormatting sqref="N154:N157">
    <cfRule type="notContainsBlanks" dxfId="124" priority="46">
      <formula>LEN(TRIM(N154))&gt;0</formula>
    </cfRule>
  </conditionalFormatting>
  <conditionalFormatting sqref="O154:O157">
    <cfRule type="notContainsBlanks" dxfId="123" priority="47">
      <formula>LEN(TRIM(O154))&gt;0</formula>
    </cfRule>
  </conditionalFormatting>
  <conditionalFormatting sqref="O154:O157">
    <cfRule type="notContainsBlanks" dxfId="122" priority="48">
      <formula>LEN(TRIM(O154))&gt;0</formula>
    </cfRule>
  </conditionalFormatting>
  <conditionalFormatting sqref="O154:O157">
    <cfRule type="notContainsBlanks" dxfId="121" priority="49">
      <formula>LEN(TRIM(O154))&gt;0</formula>
    </cfRule>
  </conditionalFormatting>
  <conditionalFormatting sqref="O154:O157">
    <cfRule type="notContainsBlanks" dxfId="120" priority="50">
      <formula>LEN(TRIM(O154))&gt;0</formula>
    </cfRule>
  </conditionalFormatting>
  <conditionalFormatting sqref="O154:O157">
    <cfRule type="notContainsBlanks" dxfId="119" priority="51">
      <formula>LEN(TRIM(O154))&gt;0</formula>
    </cfRule>
  </conditionalFormatting>
  <conditionalFormatting sqref="O154:O157">
    <cfRule type="notContainsBlanks" dxfId="118" priority="52">
      <formula>LEN(TRIM(O154))&gt;0</formula>
    </cfRule>
  </conditionalFormatting>
  <conditionalFormatting sqref="O154:O157">
    <cfRule type="notContainsBlanks" dxfId="117" priority="53">
      <formula>LEN(TRIM(O154))&gt;0</formula>
    </cfRule>
  </conditionalFormatting>
  <conditionalFormatting sqref="O154:O157">
    <cfRule type="notContainsBlanks" dxfId="116" priority="54">
      <formula>LEN(TRIM(O154))&gt;0</formula>
    </cfRule>
  </conditionalFormatting>
  <conditionalFormatting sqref="O154:O157">
    <cfRule type="notContainsBlanks" dxfId="115" priority="55">
      <formula>LEN(TRIM(O154))&gt;0</formula>
    </cfRule>
  </conditionalFormatting>
  <conditionalFormatting sqref="O154:O157">
    <cfRule type="notContainsBlanks" dxfId="114" priority="56">
      <formula>LEN(TRIM(O154))&gt;0</formula>
    </cfRule>
  </conditionalFormatting>
  <conditionalFormatting sqref="O154:O157">
    <cfRule type="notContainsBlanks" dxfId="113" priority="57">
      <formula>LEN(TRIM(O154))&gt;0</formula>
    </cfRule>
  </conditionalFormatting>
  <conditionalFormatting sqref="O154:O157">
    <cfRule type="notContainsBlanks" dxfId="112" priority="58">
      <formula>LEN(TRIM(O154))&gt;0</formula>
    </cfRule>
  </conditionalFormatting>
  <conditionalFormatting sqref="O154:O157">
    <cfRule type="notContainsBlanks" dxfId="111" priority="59">
      <formula>LEN(TRIM(O154))&gt;0</formula>
    </cfRule>
  </conditionalFormatting>
  <conditionalFormatting sqref="O154:O157">
    <cfRule type="notContainsBlanks" dxfId="110" priority="60">
      <formula>LEN(TRIM(O154))&gt;0</formula>
    </cfRule>
  </conditionalFormatting>
  <conditionalFormatting sqref="O154:O157">
    <cfRule type="notContainsBlanks" dxfId="109" priority="61">
      <formula>LEN(TRIM(O154))&gt;0</formula>
    </cfRule>
  </conditionalFormatting>
  <conditionalFormatting sqref="O154:O157">
    <cfRule type="notContainsBlanks" dxfId="108" priority="62">
      <formula>LEN(TRIM(O154))&gt;0</formula>
    </cfRule>
  </conditionalFormatting>
  <conditionalFormatting sqref="B154:M157">
    <cfRule type="notContainsBlanks" dxfId="107" priority="63">
      <formula>LEN(TRIM(B154))&gt;0</formula>
    </cfRule>
  </conditionalFormatting>
  <conditionalFormatting sqref="B154:M157">
    <cfRule type="notContainsBlanks" dxfId="106" priority="64">
      <formula>LEN(TRIM(B154))&gt;0</formula>
    </cfRule>
  </conditionalFormatting>
  <conditionalFormatting sqref="B154:M157">
    <cfRule type="notContainsBlanks" dxfId="105" priority="65">
      <formula>LEN(TRIM(B154))&gt;0</formula>
    </cfRule>
  </conditionalFormatting>
  <conditionalFormatting sqref="N154:N157">
    <cfRule type="notContainsBlanks" dxfId="104" priority="66">
      <formula>LEN(TRIM(N154))&gt;0</formula>
    </cfRule>
  </conditionalFormatting>
  <conditionalFormatting sqref="B154:M157">
    <cfRule type="notContainsBlanks" dxfId="103" priority="67">
      <formula>LEN(TRIM(B154))&gt;0</formula>
    </cfRule>
  </conditionalFormatting>
  <conditionalFormatting sqref="N154:N157">
    <cfRule type="notContainsBlanks" dxfId="102" priority="68">
      <formula>LEN(TRIM(N154))&gt;0</formula>
    </cfRule>
  </conditionalFormatting>
  <conditionalFormatting sqref="B154:M157">
    <cfRule type="notContainsBlanks" dxfId="101" priority="69">
      <formula>LEN(TRIM(B154))&gt;0</formula>
    </cfRule>
  </conditionalFormatting>
  <conditionalFormatting sqref="B154:M157">
    <cfRule type="notContainsBlanks" dxfId="100" priority="70">
      <formula>LEN(TRIM(B154))&gt;0</formula>
    </cfRule>
  </conditionalFormatting>
  <conditionalFormatting sqref="B154:M157">
    <cfRule type="notContainsBlanks" dxfId="99" priority="71">
      <formula>LEN(TRIM(B154))&gt;0</formula>
    </cfRule>
  </conditionalFormatting>
  <conditionalFormatting sqref="B154:M157">
    <cfRule type="notContainsBlanks" dxfId="98" priority="72">
      <formula>LEN(TRIM(B154))&gt;0</formula>
    </cfRule>
  </conditionalFormatting>
  <conditionalFormatting sqref="R156">
    <cfRule type="notContainsBlanks" dxfId="97" priority="17">
      <formula>LEN(TRIM(R156))&gt;0</formula>
    </cfRule>
  </conditionalFormatting>
  <conditionalFormatting sqref="R156">
    <cfRule type="notContainsBlanks" dxfId="96" priority="18">
      <formula>LEN(TRIM(R156))&gt;0</formula>
    </cfRule>
  </conditionalFormatting>
  <conditionalFormatting sqref="R156">
    <cfRule type="notContainsBlanks" dxfId="95" priority="19">
      <formula>LEN(TRIM(R156))&gt;0</formula>
    </cfRule>
  </conditionalFormatting>
  <conditionalFormatting sqref="R156">
    <cfRule type="notContainsBlanks" dxfId="94" priority="20">
      <formula>LEN(TRIM(R156))&gt;0</formula>
    </cfRule>
  </conditionalFormatting>
  <conditionalFormatting sqref="R156">
    <cfRule type="notContainsBlanks" dxfId="93" priority="21">
      <formula>LEN(TRIM(R156))&gt;0</formula>
    </cfRule>
  </conditionalFormatting>
  <conditionalFormatting sqref="R156">
    <cfRule type="notContainsBlanks" dxfId="92" priority="22">
      <formula>LEN(TRIM(R156))&gt;0</formula>
    </cfRule>
  </conditionalFormatting>
  <conditionalFormatting sqref="R156">
    <cfRule type="notContainsBlanks" dxfId="91" priority="23">
      <formula>LEN(TRIM(R156))&gt;0</formula>
    </cfRule>
  </conditionalFormatting>
  <conditionalFormatting sqref="R156">
    <cfRule type="notContainsBlanks" dxfId="90" priority="24">
      <formula>LEN(TRIM(R156))&gt;0</formula>
    </cfRule>
  </conditionalFormatting>
  <conditionalFormatting sqref="R156">
    <cfRule type="notContainsBlanks" dxfId="89" priority="25">
      <formula>LEN(TRIM(R156))&gt;0</formula>
    </cfRule>
  </conditionalFormatting>
  <conditionalFormatting sqref="R156">
    <cfRule type="notContainsBlanks" dxfId="88" priority="26">
      <formula>LEN(TRIM(R156))&gt;0</formula>
    </cfRule>
  </conditionalFormatting>
  <conditionalFormatting sqref="R156">
    <cfRule type="notContainsBlanks" dxfId="87" priority="27">
      <formula>LEN(TRIM(R156))&gt;0</formula>
    </cfRule>
  </conditionalFormatting>
  <conditionalFormatting sqref="R156">
    <cfRule type="notContainsBlanks" dxfId="86" priority="28">
      <formula>LEN(TRIM(R156))&gt;0</formula>
    </cfRule>
  </conditionalFormatting>
  <conditionalFormatting sqref="R156">
    <cfRule type="notContainsBlanks" dxfId="85" priority="29">
      <formula>LEN(TRIM(R156))&gt;0</formula>
    </cfRule>
  </conditionalFormatting>
  <conditionalFormatting sqref="R156">
    <cfRule type="notContainsBlanks" dxfId="84" priority="30">
      <formula>LEN(TRIM(R156))&gt;0</formula>
    </cfRule>
  </conditionalFormatting>
  <conditionalFormatting sqref="R156">
    <cfRule type="notContainsBlanks" dxfId="83" priority="31">
      <formula>LEN(TRIM(R156))&gt;0</formula>
    </cfRule>
  </conditionalFormatting>
  <conditionalFormatting sqref="R156">
    <cfRule type="notContainsBlanks" dxfId="82" priority="32">
      <formula>LEN(TRIM(R156))&gt;0</formula>
    </cfRule>
  </conditionalFormatting>
  <conditionalFormatting sqref="R157">
    <cfRule type="notContainsBlanks" dxfId="81" priority="1">
      <formula>LEN(TRIM(R157))&gt;0</formula>
    </cfRule>
  </conditionalFormatting>
  <conditionalFormatting sqref="R157">
    <cfRule type="notContainsBlanks" dxfId="80" priority="2">
      <formula>LEN(TRIM(R157))&gt;0</formula>
    </cfRule>
  </conditionalFormatting>
  <conditionalFormatting sqref="R157">
    <cfRule type="notContainsBlanks" dxfId="79" priority="3">
      <formula>LEN(TRIM(R157))&gt;0</formula>
    </cfRule>
  </conditionalFormatting>
  <conditionalFormatting sqref="R157">
    <cfRule type="notContainsBlanks" dxfId="78" priority="4">
      <formula>LEN(TRIM(R157))&gt;0</formula>
    </cfRule>
  </conditionalFormatting>
  <conditionalFormatting sqref="R157">
    <cfRule type="notContainsBlanks" dxfId="77" priority="5">
      <formula>LEN(TRIM(R157))&gt;0</formula>
    </cfRule>
  </conditionalFormatting>
  <conditionalFormatting sqref="R157">
    <cfRule type="notContainsBlanks" dxfId="76" priority="6">
      <formula>LEN(TRIM(R157))&gt;0</formula>
    </cfRule>
  </conditionalFormatting>
  <conditionalFormatting sqref="R157">
    <cfRule type="notContainsBlanks" dxfId="75" priority="7">
      <formula>LEN(TRIM(R157))&gt;0</formula>
    </cfRule>
  </conditionalFormatting>
  <conditionalFormatting sqref="R157">
    <cfRule type="notContainsBlanks" dxfId="74" priority="8">
      <formula>LEN(TRIM(R157))&gt;0</formula>
    </cfRule>
  </conditionalFormatting>
  <conditionalFormatting sqref="R157">
    <cfRule type="notContainsBlanks" dxfId="73" priority="9">
      <formula>LEN(TRIM(R157))&gt;0</formula>
    </cfRule>
  </conditionalFormatting>
  <conditionalFormatting sqref="R157">
    <cfRule type="notContainsBlanks" dxfId="72" priority="10">
      <formula>LEN(TRIM(R157))&gt;0</formula>
    </cfRule>
  </conditionalFormatting>
  <conditionalFormatting sqref="R157">
    <cfRule type="notContainsBlanks" dxfId="71" priority="11">
      <formula>LEN(TRIM(R157))&gt;0</formula>
    </cfRule>
  </conditionalFormatting>
  <conditionalFormatting sqref="R157">
    <cfRule type="notContainsBlanks" dxfId="70" priority="12">
      <formula>LEN(TRIM(R157))&gt;0</formula>
    </cfRule>
  </conditionalFormatting>
  <conditionalFormatting sqref="R157">
    <cfRule type="notContainsBlanks" dxfId="69" priority="13">
      <formula>LEN(TRIM(R157))&gt;0</formula>
    </cfRule>
  </conditionalFormatting>
  <conditionalFormatting sqref="R157">
    <cfRule type="notContainsBlanks" dxfId="68" priority="14">
      <formula>LEN(TRIM(R157))&gt;0</formula>
    </cfRule>
  </conditionalFormatting>
  <conditionalFormatting sqref="R157">
    <cfRule type="notContainsBlanks" dxfId="67" priority="15">
      <formula>LEN(TRIM(R157))&gt;0</formula>
    </cfRule>
  </conditionalFormatting>
  <conditionalFormatting sqref="R157">
    <cfRule type="notContainsBlanks" dxfId="66" priority="16">
      <formula>LEN(TRIM(R157))&gt;0</formula>
    </cfRule>
  </conditionalFormatting>
  <pageMargins left="0.511811024" right="0.511811024" top="0.78740157499999996" bottom="0.78740157499999996" header="0" footer="0"/>
  <pageSetup paperSize="9" orientation="portrait" r:id="rId1"/>
  <legacyDrawing r:id="rId2"/>
  <tableParts count="3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L1000"/>
  <sheetViews>
    <sheetView topLeftCell="A4" zoomScale="39" zoomScaleNormal="39" workbookViewId="0">
      <selection activeCell="AE107" sqref="AE107"/>
    </sheetView>
  </sheetViews>
  <sheetFormatPr defaultColWidth="14.42578125" defaultRowHeight="15" customHeight="1"/>
  <cols>
    <col min="1" max="28" width="8.7109375" customWidth="1"/>
    <col min="29" max="29" width="13.140625" customWidth="1"/>
    <col min="30" max="30" width="2.28515625" hidden="1" customWidth="1"/>
    <col min="31" max="31" width="16.42578125" customWidth="1"/>
    <col min="32" max="32" width="19.7109375" customWidth="1"/>
    <col min="33" max="33" width="37.28515625" customWidth="1"/>
    <col min="34" max="34" width="19.42578125" customWidth="1"/>
    <col min="37" max="37" width="17.42578125" customWidth="1"/>
    <col min="38" max="38" width="19.28515625" customWidth="1"/>
  </cols>
  <sheetData>
    <row r="21" spans="31:38" ht="15.75" customHeight="1"/>
    <row r="22" spans="31:38" ht="15.75" customHeight="1"/>
    <row r="23" spans="31:38" ht="15.75" customHeight="1"/>
    <row r="24" spans="31:38" ht="15.75" customHeight="1"/>
    <row r="25" spans="31:38" ht="15.75" customHeight="1"/>
    <row r="26" spans="31:38" ht="15.75" customHeight="1"/>
    <row r="27" spans="31:38" ht="15.75" customHeight="1"/>
    <row r="28" spans="31:38" ht="15.75" customHeight="1"/>
    <row r="29" spans="31:38" ht="15.75" customHeight="1">
      <c r="AE29" s="214" t="s">
        <v>183</v>
      </c>
      <c r="AF29" s="214" t="s">
        <v>184</v>
      </c>
      <c r="AG29" s="214" t="s">
        <v>185</v>
      </c>
      <c r="AH29" s="216" t="s">
        <v>186</v>
      </c>
      <c r="AI29" s="217" t="s">
        <v>187</v>
      </c>
      <c r="AJ29" s="218" t="s">
        <v>188</v>
      </c>
      <c r="AK29" s="215" t="s">
        <v>189</v>
      </c>
      <c r="AL29" s="211" t="s">
        <v>186</v>
      </c>
    </row>
    <row r="30" spans="31:38" ht="15.75" customHeight="1">
      <c r="AE30" s="219">
        <v>0</v>
      </c>
      <c r="AF30" s="220">
        <v>9.2361111111111172E-2</v>
      </c>
      <c r="AG30" s="220">
        <v>0</v>
      </c>
      <c r="AH30" s="221">
        <f>SUMIF('ORDEM GERAL 2022'!AI5:AI1020,'ORDEM GERAL 2022'!AV6,'ORDEM GERAL 2022'!AX5:AX1020)</f>
        <v>0</v>
      </c>
      <c r="AI30" s="221">
        <f>SUMIF('ORDEM GERAL 2022'!AI5:AI1129,'ORDEM GERAL 2022'!AV5,'ORDEM GERAL 2022'!AX5:AX1129)</f>
        <v>6</v>
      </c>
      <c r="AJ30" s="221">
        <f>SUMIF('ORDEM GERAL 2022'!AI5:AI1174,'ORDEM GERAL 2022'!AV7,'ORDEM GERAL 2022'!AX5:AX1174)</f>
        <v>0</v>
      </c>
      <c r="AK30" s="221">
        <f>SUM(AH30:AJ30)</f>
        <v>6</v>
      </c>
      <c r="AL30" s="212" t="s">
        <v>187</v>
      </c>
    </row>
    <row r="31" spans="31:38" ht="15.75" customHeight="1">
      <c r="AE31" s="210"/>
      <c r="AF31" s="210"/>
      <c r="AG31" s="210"/>
      <c r="AH31" s="210"/>
      <c r="AI31" s="210"/>
      <c r="AJ31" s="210"/>
      <c r="AK31" s="210"/>
      <c r="AL31" s="213" t="s">
        <v>188</v>
      </c>
    </row>
    <row r="32" spans="31:38" ht="15.75" customHeight="1">
      <c r="AE32" s="210"/>
      <c r="AF32" s="210"/>
      <c r="AG32" s="210"/>
      <c r="AH32" s="210"/>
      <c r="AI32" s="210"/>
      <c r="AJ32" s="210"/>
      <c r="AK32" s="210"/>
      <c r="AL32" s="210" t="s">
        <v>189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1:4" ht="15.75" customHeight="1"/>
    <row r="130" spans="1:4" ht="15.75" customHeight="1"/>
    <row r="131" spans="1:4" ht="15.75" customHeight="1"/>
    <row r="132" spans="1:4" ht="15.75" customHeight="1"/>
    <row r="133" spans="1:4" ht="15.75" customHeight="1"/>
    <row r="134" spans="1:4" ht="15.75" customHeight="1"/>
    <row r="135" spans="1:4" ht="15.75" customHeight="1"/>
    <row r="136" spans="1:4" ht="15.75" customHeight="1"/>
    <row r="137" spans="1:4" ht="15.75" customHeight="1"/>
    <row r="138" spans="1:4" ht="15.75" customHeight="1"/>
    <row r="139" spans="1:4" ht="15.75" customHeight="1"/>
    <row r="140" spans="1:4" ht="15.75" customHeight="1"/>
    <row r="141" spans="1:4" ht="15.75" customHeight="1"/>
    <row r="142" spans="1:4" ht="15.75" customHeight="1"/>
    <row r="143" spans="1:4" ht="15.75" customHeight="1">
      <c r="A143" s="309" t="s">
        <v>122</v>
      </c>
      <c r="B143" s="310"/>
      <c r="C143" s="310"/>
      <c r="D143" s="311"/>
    </row>
    <row r="144" spans="1: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43:D143"/>
  </mergeCells>
  <pageMargins left="0.511811024" right="0.511811024" top="0.78740157499999996" bottom="0.78740157499999996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DADOS!$A$3:$A$33</xm:f>
          </x14:formula1>
          <xm:sqref>A143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10.85546875" customWidth="1"/>
    <col min="2" max="2" width="30.28515625" customWidth="1"/>
    <col min="3" max="3" width="17.140625" customWidth="1"/>
    <col min="4" max="5" width="8.140625" customWidth="1"/>
    <col min="6" max="6" width="10.7109375" customWidth="1"/>
    <col min="7" max="7" width="8.140625" customWidth="1"/>
    <col min="8" max="8" width="8.85546875" customWidth="1"/>
    <col min="9" max="9" width="5.42578125" customWidth="1"/>
    <col min="10" max="13" width="8.140625" customWidth="1"/>
    <col min="14" max="26" width="8.7109375" customWidth="1"/>
  </cols>
  <sheetData>
    <row r="1" spans="1:26">
      <c r="A1" s="110"/>
      <c r="D1" s="110"/>
      <c r="E1" s="111"/>
      <c r="F1" s="111"/>
      <c r="G1" s="111"/>
      <c r="H1" s="112"/>
      <c r="I1" s="111"/>
      <c r="J1" s="113">
        <f>IF($C$2="(tudo)","Todos Equip",$C$2)</f>
        <v>0</v>
      </c>
      <c r="K1" s="113">
        <f>IF($C$3="(tudo)","Troca /Rep",$C$3)</f>
        <v>0</v>
      </c>
      <c r="L1" s="113">
        <f>IF($C$4="(tudo)","Troc /Cons / Que",$C$4)</f>
        <v>0</v>
      </c>
      <c r="M1" s="113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>
      <c r="A2" s="114"/>
      <c r="B2" s="110"/>
      <c r="C2" s="110"/>
      <c r="D2" s="110"/>
      <c r="E2" s="110"/>
      <c r="F2" s="110"/>
      <c r="G2" s="111"/>
      <c r="H2" s="112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>
      <c r="A3" s="115"/>
      <c r="B3" s="110"/>
      <c r="C3" s="110"/>
      <c r="D3" s="110"/>
      <c r="E3" s="110"/>
      <c r="F3" s="110"/>
      <c r="G3" s="111"/>
      <c r="H3" s="112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>
      <c r="A4" s="117"/>
      <c r="B4" s="110"/>
      <c r="C4" s="110"/>
      <c r="D4" s="118"/>
      <c r="E4" s="118"/>
      <c r="F4" s="118"/>
      <c r="G4" s="111"/>
      <c r="H4" s="112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>
      <c r="A5" s="110"/>
      <c r="G5" s="111"/>
      <c r="H5" s="112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>
      <c r="A6" s="312" t="s">
        <v>99</v>
      </c>
      <c r="B6" s="110" t="s">
        <v>109</v>
      </c>
      <c r="C6" s="110" t="s">
        <v>21</v>
      </c>
      <c r="D6" s="110"/>
      <c r="E6" s="110"/>
      <c r="F6" s="110"/>
      <c r="G6" s="111"/>
      <c r="H6" s="112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>
      <c r="A7" s="313"/>
      <c r="B7" s="110" t="s">
        <v>15</v>
      </c>
      <c r="C7" s="110" t="s">
        <v>110</v>
      </c>
      <c r="D7" s="110"/>
      <c r="E7" s="110"/>
      <c r="F7" s="110"/>
      <c r="G7" s="111"/>
      <c r="H7" s="112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>
      <c r="A8" s="110" t="str">
        <f t="shared" ref="A8:A262" ca="1" si="0">IFERROR(IF(B8="","",_xludf.DAYS(B8,B7)),"")</f>
        <v/>
      </c>
      <c r="B8" s="149" t="s">
        <v>110</v>
      </c>
      <c r="C8" s="150"/>
      <c r="D8" s="150"/>
      <c r="E8" s="150"/>
      <c r="F8" s="150"/>
      <c r="G8" s="111"/>
      <c r="H8" s="112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>
      <c r="A9" s="110" t="str">
        <f t="shared" si="0"/>
        <v/>
      </c>
      <c r="B9" s="149"/>
      <c r="C9" s="150"/>
      <c r="D9" s="150"/>
      <c r="E9" s="150"/>
      <c r="F9" s="150"/>
      <c r="G9" s="111"/>
      <c r="H9" s="112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>
      <c r="A10" s="110" t="str">
        <f t="shared" si="0"/>
        <v/>
      </c>
      <c r="B10" s="149"/>
      <c r="C10" s="150"/>
      <c r="D10" s="150"/>
      <c r="E10" s="150"/>
      <c r="F10" s="150"/>
      <c r="G10" s="111"/>
      <c r="H10" s="112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>
      <c r="A11" s="110" t="str">
        <f t="shared" si="0"/>
        <v/>
      </c>
      <c r="B11" s="149"/>
      <c r="C11" s="150"/>
      <c r="D11" s="150"/>
      <c r="E11" s="150"/>
      <c r="F11" s="150"/>
      <c r="G11" s="111"/>
      <c r="H11" s="112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>
      <c r="A12" s="110" t="str">
        <f t="shared" si="0"/>
        <v/>
      </c>
      <c r="B12" s="149"/>
      <c r="C12" s="150"/>
      <c r="D12" s="150"/>
      <c r="E12" s="150"/>
      <c r="F12" s="150"/>
      <c r="G12" s="111"/>
      <c r="H12" s="112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>
      <c r="A13" s="110" t="str">
        <f t="shared" si="0"/>
        <v/>
      </c>
      <c r="B13" s="149"/>
      <c r="C13" s="150"/>
      <c r="D13" s="150"/>
      <c r="E13" s="150"/>
      <c r="F13" s="150"/>
      <c r="G13" s="111"/>
      <c r="H13" s="112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>
      <c r="A14" s="110" t="str">
        <f t="shared" si="0"/>
        <v/>
      </c>
      <c r="B14" s="149"/>
      <c r="C14" s="150"/>
      <c r="D14" s="150"/>
      <c r="E14" s="150"/>
      <c r="F14" s="150"/>
      <c r="G14" s="111"/>
      <c r="H14" s="112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>
      <c r="A15" s="110" t="str">
        <f t="shared" si="0"/>
        <v/>
      </c>
      <c r="B15" s="149"/>
      <c r="C15" s="150"/>
      <c r="D15" s="150"/>
      <c r="E15" s="150"/>
      <c r="F15" s="150"/>
      <c r="G15" s="111"/>
      <c r="H15" s="112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>
      <c r="A16" s="110" t="str">
        <f t="shared" si="0"/>
        <v/>
      </c>
      <c r="B16" s="149"/>
      <c r="C16" s="150"/>
      <c r="D16" s="150"/>
      <c r="E16" s="150"/>
      <c r="F16" s="150"/>
      <c r="G16" s="111"/>
      <c r="H16" s="112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>
      <c r="A17" s="110" t="str">
        <f t="shared" si="0"/>
        <v/>
      </c>
      <c r="B17" s="149"/>
      <c r="C17" s="150"/>
      <c r="D17" s="150"/>
      <c r="E17" s="150"/>
      <c r="F17" s="150"/>
      <c r="G17" s="111"/>
      <c r="H17" s="112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>
      <c r="A18" s="110" t="str">
        <f t="shared" si="0"/>
        <v/>
      </c>
      <c r="B18" s="149"/>
      <c r="C18" s="150"/>
      <c r="D18" s="150"/>
      <c r="E18" s="150"/>
      <c r="F18" s="150"/>
      <c r="G18" s="111"/>
      <c r="H18" s="112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>
      <c r="A19" s="110" t="str">
        <f t="shared" si="0"/>
        <v/>
      </c>
      <c r="B19" s="149"/>
      <c r="C19" s="150"/>
      <c r="D19" s="150"/>
      <c r="E19" s="150"/>
      <c r="F19" s="150"/>
      <c r="G19" s="111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>
      <c r="A20" s="110" t="str">
        <f t="shared" si="0"/>
        <v/>
      </c>
      <c r="B20" s="149"/>
      <c r="C20" s="150"/>
      <c r="D20" s="150"/>
      <c r="E20" s="150"/>
      <c r="F20" s="150"/>
      <c r="G20" s="111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ht="15.75" customHeight="1">
      <c r="A21" s="110" t="str">
        <f t="shared" si="0"/>
        <v/>
      </c>
      <c r="B21" s="149"/>
      <c r="C21" s="150"/>
      <c r="D21" s="150"/>
      <c r="E21" s="150"/>
      <c r="F21" s="150"/>
      <c r="G21" s="111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.75" customHeight="1">
      <c r="A22" s="110" t="str">
        <f t="shared" si="0"/>
        <v/>
      </c>
      <c r="B22" s="149"/>
      <c r="C22" s="150"/>
      <c r="D22" s="150"/>
      <c r="E22" s="150"/>
      <c r="F22" s="150"/>
      <c r="G22" s="111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5.75" customHeight="1">
      <c r="A23" s="110" t="str">
        <f t="shared" si="0"/>
        <v/>
      </c>
      <c r="B23" s="149"/>
      <c r="C23" s="150"/>
      <c r="D23" s="150"/>
      <c r="E23" s="150"/>
      <c r="F23" s="150"/>
      <c r="G23" s="111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customHeight="1">
      <c r="A24" s="110" t="str">
        <f t="shared" si="0"/>
        <v/>
      </c>
      <c r="B24" s="149"/>
      <c r="C24" s="150"/>
      <c r="D24" s="150"/>
      <c r="E24" s="150"/>
      <c r="F24" s="150"/>
      <c r="G24" s="111"/>
      <c r="H24" s="112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5.75" customHeight="1">
      <c r="A25" s="110" t="str">
        <f t="shared" si="0"/>
        <v/>
      </c>
      <c r="B25" s="149"/>
      <c r="C25" s="150"/>
      <c r="D25" s="150"/>
      <c r="E25" s="150"/>
      <c r="F25" s="150"/>
      <c r="G25" s="111"/>
      <c r="H25" s="112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5.75" customHeight="1">
      <c r="A26" s="110" t="str">
        <f t="shared" si="0"/>
        <v/>
      </c>
      <c r="B26" s="149"/>
      <c r="C26" s="150"/>
      <c r="D26" s="150"/>
      <c r="E26" s="150"/>
      <c r="F26" s="150"/>
      <c r="G26" s="111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15.75" customHeight="1">
      <c r="A27" s="110" t="str">
        <f t="shared" si="0"/>
        <v/>
      </c>
      <c r="B27" s="149"/>
      <c r="C27" s="150"/>
      <c r="D27" s="150"/>
      <c r="E27" s="150"/>
      <c r="F27" s="150"/>
      <c r="G27" s="111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ht="15.75" customHeight="1">
      <c r="A28" s="110" t="str">
        <f t="shared" si="0"/>
        <v/>
      </c>
      <c r="B28" s="149"/>
      <c r="C28" s="150"/>
      <c r="D28" s="150"/>
      <c r="E28" s="150"/>
      <c r="F28" s="150"/>
      <c r="G28" s="111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ht="15.75" customHeight="1">
      <c r="A29" s="110" t="str">
        <f t="shared" si="0"/>
        <v/>
      </c>
      <c r="B29" s="149"/>
      <c r="C29" s="150"/>
      <c r="D29" s="150"/>
      <c r="E29" s="150"/>
      <c r="F29" s="150"/>
      <c r="G29" s="111"/>
      <c r="H29" s="112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15.75" customHeight="1">
      <c r="A30" s="110" t="str">
        <f t="shared" si="0"/>
        <v/>
      </c>
      <c r="B30" s="149"/>
      <c r="C30" s="150"/>
      <c r="D30" s="150"/>
      <c r="E30" s="150"/>
      <c r="F30" s="150"/>
      <c r="G30" s="111"/>
      <c r="H30" s="112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ht="15.75" customHeight="1">
      <c r="A31" s="110" t="str">
        <f t="shared" si="0"/>
        <v/>
      </c>
      <c r="B31" s="149"/>
      <c r="C31" s="150"/>
      <c r="D31" s="150"/>
      <c r="E31" s="150"/>
      <c r="F31" s="150"/>
      <c r="G31" s="111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15.75" customHeight="1">
      <c r="A32" s="110" t="str">
        <f t="shared" si="0"/>
        <v/>
      </c>
      <c r="B32" s="149"/>
      <c r="C32" s="150"/>
      <c r="D32" s="150"/>
      <c r="E32" s="150"/>
      <c r="F32" s="150"/>
      <c r="G32" s="111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5.75" customHeight="1">
      <c r="A33" s="110" t="str">
        <f t="shared" si="0"/>
        <v/>
      </c>
      <c r="B33" s="149"/>
      <c r="C33" s="150"/>
      <c r="D33" s="150"/>
      <c r="E33" s="150"/>
      <c r="F33" s="150"/>
      <c r="G33" s="111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15.75" customHeight="1">
      <c r="A34" s="110" t="str">
        <f t="shared" si="0"/>
        <v/>
      </c>
      <c r="B34" s="149"/>
      <c r="C34" s="150"/>
      <c r="D34" s="150"/>
      <c r="E34" s="150"/>
      <c r="F34" s="150"/>
      <c r="G34" s="111"/>
      <c r="H34" s="112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15.75" customHeight="1">
      <c r="A35" s="110" t="str">
        <f t="shared" si="0"/>
        <v/>
      </c>
      <c r="B35" s="149"/>
      <c r="C35" s="150"/>
      <c r="D35" s="150"/>
      <c r="E35" s="150"/>
      <c r="F35" s="150"/>
      <c r="G35" s="111"/>
      <c r="H35" s="112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.75" customHeight="1">
      <c r="A36" s="110" t="str">
        <f t="shared" si="0"/>
        <v/>
      </c>
      <c r="B36" s="149"/>
      <c r="C36" s="150"/>
      <c r="D36" s="150"/>
      <c r="E36" s="150"/>
      <c r="F36" s="150"/>
      <c r="G36" s="111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5.75" customHeight="1">
      <c r="A37" s="110" t="str">
        <f t="shared" si="0"/>
        <v/>
      </c>
      <c r="B37" s="149"/>
      <c r="C37" s="150"/>
      <c r="D37" s="150"/>
      <c r="E37" s="150"/>
      <c r="F37" s="150"/>
      <c r="G37" s="111"/>
      <c r="H37" s="112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5.75" customHeight="1">
      <c r="A38" s="110" t="str">
        <f t="shared" si="0"/>
        <v/>
      </c>
      <c r="B38" s="149"/>
      <c r="C38" s="150"/>
      <c r="D38" s="150"/>
      <c r="E38" s="150"/>
      <c r="F38" s="150"/>
      <c r="G38" s="111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15.75" customHeight="1">
      <c r="A39" s="110" t="str">
        <f t="shared" si="0"/>
        <v/>
      </c>
      <c r="B39" s="149"/>
      <c r="C39" s="150"/>
      <c r="D39" s="150"/>
      <c r="E39" s="150"/>
      <c r="F39" s="150"/>
      <c r="G39" s="111"/>
      <c r="H39" s="112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15.75" customHeight="1">
      <c r="A40" s="110" t="str">
        <f t="shared" si="0"/>
        <v/>
      </c>
      <c r="B40" s="149"/>
      <c r="C40" s="150"/>
      <c r="D40" s="150"/>
      <c r="E40" s="150"/>
      <c r="F40" s="150"/>
      <c r="G40" s="111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15.75" customHeight="1">
      <c r="A41" s="110" t="str">
        <f t="shared" si="0"/>
        <v/>
      </c>
      <c r="B41" s="149"/>
      <c r="C41" s="150"/>
      <c r="D41" s="150"/>
      <c r="E41" s="150"/>
      <c r="F41" s="150"/>
      <c r="G41" s="111"/>
      <c r="H41" s="112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15.75" customHeight="1">
      <c r="A42" s="110" t="str">
        <f t="shared" si="0"/>
        <v/>
      </c>
      <c r="B42" s="149"/>
      <c r="C42" s="150"/>
      <c r="D42" s="150"/>
      <c r="E42" s="150"/>
      <c r="F42" s="150"/>
      <c r="G42" s="111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15.75" customHeight="1">
      <c r="A43" s="110" t="str">
        <f t="shared" si="0"/>
        <v/>
      </c>
      <c r="B43" s="149"/>
      <c r="C43" s="150"/>
      <c r="D43" s="150"/>
      <c r="E43" s="150"/>
      <c r="F43" s="150"/>
      <c r="G43" s="111"/>
      <c r="H43" s="112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15.75" customHeight="1">
      <c r="A44" s="110" t="str">
        <f t="shared" si="0"/>
        <v/>
      </c>
      <c r="B44" s="149"/>
      <c r="C44" s="150"/>
      <c r="D44" s="150"/>
      <c r="E44" s="150"/>
      <c r="F44" s="150"/>
      <c r="G44" s="111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15.75" customHeight="1">
      <c r="A45" s="110" t="str">
        <f t="shared" si="0"/>
        <v/>
      </c>
      <c r="B45" s="149"/>
      <c r="C45" s="150"/>
      <c r="D45" s="150"/>
      <c r="E45" s="150"/>
      <c r="F45" s="150"/>
      <c r="G45" s="111"/>
      <c r="H45" s="112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15.75" customHeight="1">
      <c r="A46" s="110" t="str">
        <f t="shared" si="0"/>
        <v/>
      </c>
      <c r="B46" s="149"/>
      <c r="C46" s="150"/>
      <c r="D46" s="150"/>
      <c r="E46" s="150"/>
      <c r="F46" s="150"/>
      <c r="G46" s="111"/>
      <c r="H46" s="112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15.75" customHeight="1">
      <c r="A47" s="110" t="str">
        <f t="shared" si="0"/>
        <v/>
      </c>
      <c r="B47" s="149"/>
      <c r="C47" s="150"/>
      <c r="D47" s="150"/>
      <c r="E47" s="150"/>
      <c r="F47" s="150"/>
      <c r="G47" s="111"/>
      <c r="H47" s="112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15.75" customHeight="1">
      <c r="A48" s="110" t="str">
        <f t="shared" si="0"/>
        <v/>
      </c>
      <c r="B48" s="149"/>
      <c r="C48" s="150"/>
      <c r="D48" s="150"/>
      <c r="E48" s="150"/>
      <c r="F48" s="150"/>
      <c r="G48" s="111"/>
      <c r="H48" s="112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15.75" customHeight="1">
      <c r="A49" s="110" t="str">
        <f t="shared" si="0"/>
        <v/>
      </c>
      <c r="B49" s="149"/>
      <c r="C49" s="150"/>
      <c r="D49" s="150"/>
      <c r="E49" s="150"/>
      <c r="F49" s="150"/>
      <c r="G49" s="111"/>
      <c r="H49" s="112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15.75" customHeight="1">
      <c r="A50" s="110" t="str">
        <f t="shared" si="0"/>
        <v/>
      </c>
      <c r="B50" s="149"/>
      <c r="C50" s="150"/>
      <c r="D50" s="150"/>
      <c r="E50" s="150"/>
      <c r="F50" s="150"/>
      <c r="G50" s="111"/>
      <c r="H50" s="112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5.75" customHeight="1">
      <c r="A51" s="110" t="str">
        <f t="shared" si="0"/>
        <v/>
      </c>
      <c r="B51" s="149"/>
      <c r="C51" s="150"/>
      <c r="D51" s="150"/>
      <c r="E51" s="150"/>
      <c r="F51" s="150"/>
      <c r="G51" s="111"/>
      <c r="H51" s="112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15.75" customHeight="1">
      <c r="A52" s="110" t="str">
        <f t="shared" si="0"/>
        <v/>
      </c>
      <c r="B52" s="149"/>
      <c r="C52" s="150"/>
      <c r="D52" s="150"/>
      <c r="E52" s="150"/>
      <c r="F52" s="150"/>
      <c r="G52" s="111"/>
      <c r="H52" s="112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5.75" customHeight="1">
      <c r="A53" s="110" t="str">
        <f t="shared" si="0"/>
        <v/>
      </c>
      <c r="B53" s="149"/>
      <c r="C53" s="150"/>
      <c r="D53" s="150"/>
      <c r="E53" s="150"/>
      <c r="F53" s="150"/>
      <c r="G53" s="111"/>
      <c r="H53" s="112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5.75" customHeight="1">
      <c r="A54" s="110" t="str">
        <f t="shared" si="0"/>
        <v/>
      </c>
      <c r="B54" s="149"/>
      <c r="C54" s="150"/>
      <c r="D54" s="150"/>
      <c r="E54" s="150"/>
      <c r="F54" s="150"/>
      <c r="G54" s="111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15.75" customHeight="1">
      <c r="A55" s="110" t="str">
        <f t="shared" si="0"/>
        <v/>
      </c>
      <c r="B55" s="149"/>
      <c r="C55" s="150"/>
      <c r="D55" s="150"/>
      <c r="E55" s="150"/>
      <c r="F55" s="150"/>
      <c r="G55" s="111"/>
      <c r="H55" s="112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15.75" customHeight="1">
      <c r="A56" s="110" t="str">
        <f t="shared" si="0"/>
        <v/>
      </c>
      <c r="B56" s="149"/>
      <c r="C56" s="150"/>
      <c r="D56" s="150"/>
      <c r="E56" s="150"/>
      <c r="F56" s="150"/>
      <c r="G56" s="111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15.75" customHeight="1">
      <c r="A57" s="110" t="str">
        <f t="shared" si="0"/>
        <v/>
      </c>
      <c r="B57" s="149"/>
      <c r="C57" s="150"/>
      <c r="D57" s="150"/>
      <c r="E57" s="150"/>
      <c r="F57" s="150"/>
      <c r="G57" s="111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5.75" customHeight="1">
      <c r="A58" s="110" t="str">
        <f t="shared" si="0"/>
        <v/>
      </c>
      <c r="B58" s="149"/>
      <c r="C58" s="150"/>
      <c r="D58" s="150"/>
      <c r="E58" s="150"/>
      <c r="F58" s="150"/>
      <c r="G58" s="111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15.75" customHeight="1">
      <c r="A59" s="110" t="str">
        <f t="shared" si="0"/>
        <v/>
      </c>
      <c r="B59" s="149"/>
      <c r="C59" s="150"/>
      <c r="D59" s="150"/>
      <c r="E59" s="150"/>
      <c r="F59" s="150"/>
      <c r="G59" s="111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5.75" customHeight="1">
      <c r="A60" s="110" t="str">
        <f t="shared" si="0"/>
        <v/>
      </c>
      <c r="B60" s="149"/>
      <c r="C60" s="150"/>
      <c r="D60" s="150"/>
      <c r="E60" s="150"/>
      <c r="F60" s="150"/>
      <c r="G60" s="111"/>
      <c r="H60" s="112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15.75" customHeight="1">
      <c r="A61" s="110" t="str">
        <f t="shared" si="0"/>
        <v/>
      </c>
      <c r="B61" s="149"/>
      <c r="C61" s="150"/>
      <c r="D61" s="150"/>
      <c r="E61" s="150"/>
      <c r="F61" s="150"/>
      <c r="G61" s="111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15.75" customHeight="1">
      <c r="A62" s="110" t="str">
        <f t="shared" si="0"/>
        <v/>
      </c>
      <c r="B62" s="149"/>
      <c r="C62" s="150"/>
      <c r="D62" s="150"/>
      <c r="E62" s="150"/>
      <c r="F62" s="150"/>
      <c r="G62" s="111"/>
      <c r="H62" s="112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15.75" customHeight="1">
      <c r="A63" s="110" t="str">
        <f t="shared" si="0"/>
        <v/>
      </c>
      <c r="B63" s="149"/>
      <c r="C63" s="150"/>
      <c r="D63" s="150"/>
      <c r="E63" s="150"/>
      <c r="F63" s="150"/>
      <c r="G63" s="111"/>
      <c r="H63" s="112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15.75" customHeight="1">
      <c r="A64" s="110" t="str">
        <f t="shared" si="0"/>
        <v/>
      </c>
      <c r="B64" s="149"/>
      <c r="C64" s="150"/>
      <c r="D64" s="150"/>
      <c r="E64" s="150"/>
      <c r="F64" s="150"/>
      <c r="G64" s="111"/>
      <c r="H64" s="112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15.75" customHeight="1">
      <c r="A65" s="110" t="str">
        <f t="shared" si="0"/>
        <v/>
      </c>
      <c r="B65" s="149"/>
      <c r="C65" s="150"/>
      <c r="D65" s="150"/>
      <c r="E65" s="150"/>
      <c r="F65" s="150"/>
      <c r="G65" s="111"/>
      <c r="H65" s="112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15.75" customHeight="1">
      <c r="A66" s="110" t="str">
        <f t="shared" si="0"/>
        <v/>
      </c>
      <c r="B66" s="149"/>
      <c r="C66" s="150"/>
      <c r="D66" s="150"/>
      <c r="E66" s="150"/>
      <c r="F66" s="150"/>
      <c r="G66" s="111"/>
      <c r="H66" s="112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15.75" customHeight="1">
      <c r="A67" s="110" t="str">
        <f t="shared" si="0"/>
        <v/>
      </c>
      <c r="B67" s="149"/>
      <c r="C67" s="150"/>
      <c r="D67" s="150"/>
      <c r="E67" s="150"/>
      <c r="F67" s="150"/>
      <c r="G67" s="111"/>
      <c r="H67" s="112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15.75" customHeight="1">
      <c r="A68" s="110" t="str">
        <f t="shared" si="0"/>
        <v/>
      </c>
      <c r="B68" s="149"/>
      <c r="C68" s="150"/>
      <c r="D68" s="150"/>
      <c r="E68" s="150"/>
      <c r="F68" s="150"/>
      <c r="G68" s="111"/>
      <c r="H68" s="112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15.75" customHeight="1">
      <c r="A69" s="110" t="str">
        <f t="shared" si="0"/>
        <v/>
      </c>
      <c r="B69" s="149"/>
      <c r="C69" s="150"/>
      <c r="D69" s="150"/>
      <c r="E69" s="150"/>
      <c r="F69" s="150"/>
      <c r="G69" s="111"/>
      <c r="H69" s="112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15.75" customHeight="1">
      <c r="A70" s="110" t="str">
        <f t="shared" si="0"/>
        <v/>
      </c>
      <c r="B70" s="149"/>
      <c r="C70" s="150"/>
      <c r="D70" s="150"/>
      <c r="E70" s="150"/>
      <c r="F70" s="150"/>
      <c r="G70" s="111"/>
      <c r="H70" s="112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15.75" customHeight="1">
      <c r="A71" s="110" t="str">
        <f t="shared" si="0"/>
        <v/>
      </c>
      <c r="B71" s="149"/>
      <c r="C71" s="150"/>
      <c r="D71" s="150"/>
      <c r="E71" s="150"/>
      <c r="F71" s="150"/>
      <c r="G71" s="111"/>
      <c r="H71" s="112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5.75" customHeight="1">
      <c r="A72" s="110" t="str">
        <f t="shared" si="0"/>
        <v/>
      </c>
      <c r="B72" s="149"/>
      <c r="C72" s="150"/>
      <c r="D72" s="150"/>
      <c r="E72" s="150"/>
      <c r="F72" s="150"/>
      <c r="G72" s="111"/>
      <c r="H72" s="112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15.75" customHeight="1">
      <c r="A73" s="110" t="str">
        <f t="shared" si="0"/>
        <v/>
      </c>
      <c r="B73" s="149"/>
      <c r="C73" s="150"/>
      <c r="D73" s="150"/>
      <c r="E73" s="150"/>
      <c r="F73" s="150"/>
      <c r="G73" s="111"/>
      <c r="H73" s="112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15.75" customHeight="1">
      <c r="A74" s="110" t="str">
        <f t="shared" si="0"/>
        <v/>
      </c>
      <c r="B74" s="149"/>
      <c r="C74" s="150"/>
      <c r="D74" s="150"/>
      <c r="E74" s="150"/>
      <c r="F74" s="150"/>
      <c r="G74" s="111"/>
      <c r="H74" s="112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15.75" customHeight="1">
      <c r="A75" s="110" t="str">
        <f t="shared" si="0"/>
        <v/>
      </c>
      <c r="B75" s="149"/>
      <c r="C75" s="150"/>
      <c r="D75" s="150"/>
      <c r="E75" s="150"/>
      <c r="F75" s="150"/>
      <c r="G75" s="111"/>
      <c r="H75" s="112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15.75" customHeight="1">
      <c r="A76" s="110" t="str">
        <f t="shared" si="0"/>
        <v/>
      </c>
      <c r="B76" s="149"/>
      <c r="C76" s="150"/>
      <c r="D76" s="150"/>
      <c r="E76" s="150"/>
      <c r="F76" s="150"/>
      <c r="G76" s="111"/>
      <c r="H76" s="112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15.75" customHeight="1">
      <c r="A77" s="110" t="str">
        <f t="shared" si="0"/>
        <v/>
      </c>
      <c r="B77" s="149"/>
      <c r="C77" s="150"/>
      <c r="D77" s="150"/>
      <c r="E77" s="150"/>
      <c r="F77" s="150"/>
      <c r="G77" s="111"/>
      <c r="H77" s="112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15.75" customHeight="1">
      <c r="A78" s="110" t="str">
        <f t="shared" si="0"/>
        <v/>
      </c>
      <c r="B78" s="149"/>
      <c r="C78" s="150"/>
      <c r="D78" s="150"/>
      <c r="E78" s="150"/>
      <c r="F78" s="150"/>
      <c r="G78" s="111"/>
      <c r="H78" s="112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15.75" customHeight="1">
      <c r="A79" s="110" t="str">
        <f t="shared" si="0"/>
        <v/>
      </c>
      <c r="B79" s="149"/>
      <c r="C79" s="150"/>
      <c r="D79" s="150"/>
      <c r="E79" s="150"/>
      <c r="F79" s="150"/>
      <c r="G79" s="111"/>
      <c r="H79" s="112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15.75" customHeight="1">
      <c r="A80" s="110" t="str">
        <f t="shared" si="0"/>
        <v/>
      </c>
      <c r="B80" s="149"/>
      <c r="C80" s="150"/>
      <c r="D80" s="150"/>
      <c r="E80" s="150"/>
      <c r="F80" s="150"/>
      <c r="G80" s="111"/>
      <c r="H80" s="112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15.75" customHeight="1">
      <c r="A81" s="110" t="str">
        <f t="shared" si="0"/>
        <v/>
      </c>
      <c r="B81" s="149"/>
      <c r="C81" s="150"/>
      <c r="D81" s="150"/>
      <c r="E81" s="150"/>
      <c r="F81" s="150"/>
      <c r="G81" s="111"/>
      <c r="H81" s="112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15.75" customHeight="1">
      <c r="A82" s="110" t="str">
        <f t="shared" si="0"/>
        <v/>
      </c>
      <c r="B82" s="149"/>
      <c r="C82" s="150"/>
      <c r="D82" s="150"/>
      <c r="E82" s="150"/>
      <c r="F82" s="150"/>
      <c r="G82" s="111"/>
      <c r="H82" s="112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15.75" customHeight="1">
      <c r="A83" s="110" t="str">
        <f t="shared" si="0"/>
        <v/>
      </c>
      <c r="B83" s="149"/>
      <c r="C83" s="150"/>
      <c r="D83" s="150"/>
      <c r="E83" s="150"/>
      <c r="F83" s="150"/>
      <c r="G83" s="111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15.75" customHeight="1">
      <c r="A84" s="110" t="str">
        <f t="shared" si="0"/>
        <v/>
      </c>
      <c r="B84" s="149"/>
      <c r="C84" s="150"/>
      <c r="D84" s="150"/>
      <c r="E84" s="150"/>
      <c r="F84" s="150"/>
      <c r="G84" s="111"/>
      <c r="H84" s="112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15.75" customHeight="1">
      <c r="A85" s="110" t="str">
        <f t="shared" si="0"/>
        <v/>
      </c>
      <c r="B85" s="149"/>
      <c r="C85" s="150"/>
      <c r="D85" s="150"/>
      <c r="E85" s="150"/>
      <c r="F85" s="150"/>
      <c r="G85" s="111"/>
      <c r="H85" s="112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15.75" customHeight="1">
      <c r="A86" s="110" t="str">
        <f t="shared" si="0"/>
        <v/>
      </c>
      <c r="B86" s="149"/>
      <c r="C86" s="150"/>
      <c r="D86" s="150"/>
      <c r="E86" s="150"/>
      <c r="F86" s="150"/>
      <c r="G86" s="111"/>
      <c r="H86" s="112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15.75" customHeight="1">
      <c r="A87" s="110" t="str">
        <f t="shared" si="0"/>
        <v/>
      </c>
      <c r="B87" s="149"/>
      <c r="C87" s="150"/>
      <c r="D87" s="150"/>
      <c r="E87" s="150"/>
      <c r="F87" s="150"/>
      <c r="G87" s="111"/>
      <c r="H87" s="112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15.75" customHeight="1">
      <c r="A88" s="110" t="str">
        <f t="shared" si="0"/>
        <v/>
      </c>
      <c r="B88" s="149"/>
      <c r="C88" s="150"/>
      <c r="D88" s="150"/>
      <c r="E88" s="150"/>
      <c r="F88" s="150"/>
      <c r="G88" s="111"/>
      <c r="H88" s="112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15.75" customHeight="1">
      <c r="A89" s="110" t="str">
        <f t="shared" si="0"/>
        <v/>
      </c>
      <c r="B89" s="149"/>
      <c r="C89" s="150"/>
      <c r="D89" s="150"/>
      <c r="E89" s="150"/>
      <c r="F89" s="150"/>
      <c r="G89" s="111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15.75" customHeight="1">
      <c r="A90" s="110" t="str">
        <f t="shared" si="0"/>
        <v/>
      </c>
      <c r="B90" s="149"/>
      <c r="C90" s="150"/>
      <c r="D90" s="150"/>
      <c r="E90" s="150"/>
      <c r="F90" s="150"/>
      <c r="G90" s="111"/>
      <c r="H90" s="112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15.75" customHeight="1">
      <c r="A91" s="110" t="str">
        <f t="shared" si="0"/>
        <v/>
      </c>
      <c r="B91" s="149"/>
      <c r="C91" s="150"/>
      <c r="D91" s="150"/>
      <c r="E91" s="150"/>
      <c r="F91" s="150"/>
      <c r="G91" s="111"/>
      <c r="H91" s="112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15.75" customHeight="1">
      <c r="A92" s="110" t="str">
        <f t="shared" si="0"/>
        <v/>
      </c>
      <c r="B92" s="149"/>
      <c r="C92" s="150"/>
      <c r="D92" s="150"/>
      <c r="E92" s="150"/>
      <c r="F92" s="150"/>
      <c r="G92" s="111"/>
      <c r="H92" s="112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15.75" customHeight="1">
      <c r="A93" s="110" t="str">
        <f t="shared" si="0"/>
        <v/>
      </c>
      <c r="B93" s="149"/>
      <c r="C93" s="150"/>
      <c r="D93" s="150"/>
      <c r="E93" s="150"/>
      <c r="F93" s="150"/>
      <c r="G93" s="111"/>
      <c r="H93" s="112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15.75" customHeight="1">
      <c r="A94" s="110" t="str">
        <f t="shared" si="0"/>
        <v/>
      </c>
      <c r="B94" s="149"/>
      <c r="C94" s="150"/>
      <c r="D94" s="150"/>
      <c r="E94" s="150"/>
      <c r="F94" s="150"/>
      <c r="G94" s="111"/>
      <c r="H94" s="112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15.75" customHeight="1">
      <c r="A95" s="110" t="str">
        <f t="shared" si="0"/>
        <v/>
      </c>
      <c r="B95" s="149"/>
      <c r="C95" s="150"/>
      <c r="D95" s="150"/>
      <c r="E95" s="150"/>
      <c r="F95" s="150"/>
      <c r="G95" s="111"/>
      <c r="H95" s="112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15.75" customHeight="1">
      <c r="A96" s="110" t="str">
        <f t="shared" si="0"/>
        <v/>
      </c>
      <c r="B96" s="149"/>
      <c r="C96" s="150"/>
      <c r="D96" s="150"/>
      <c r="E96" s="150"/>
      <c r="F96" s="150"/>
      <c r="G96" s="111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15.75" customHeight="1">
      <c r="A97" s="110" t="str">
        <f t="shared" si="0"/>
        <v/>
      </c>
      <c r="B97" s="149"/>
      <c r="C97" s="150"/>
      <c r="D97" s="150"/>
      <c r="E97" s="150"/>
      <c r="F97" s="150"/>
      <c r="G97" s="111"/>
      <c r="H97" s="112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15.75" customHeight="1">
      <c r="A98" s="110" t="str">
        <f t="shared" si="0"/>
        <v/>
      </c>
      <c r="B98" s="149"/>
      <c r="C98" s="150"/>
      <c r="D98" s="150"/>
      <c r="E98" s="150"/>
      <c r="F98" s="150"/>
      <c r="G98" s="111"/>
      <c r="H98" s="112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15.75" customHeight="1">
      <c r="A99" s="110" t="str">
        <f t="shared" si="0"/>
        <v/>
      </c>
      <c r="B99" s="149"/>
      <c r="C99" s="150"/>
      <c r="D99" s="150"/>
      <c r="E99" s="150"/>
      <c r="F99" s="150"/>
      <c r="G99" s="111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15.75" customHeight="1">
      <c r="A100" s="110" t="str">
        <f t="shared" si="0"/>
        <v/>
      </c>
      <c r="B100" s="149"/>
      <c r="C100" s="150"/>
      <c r="D100" s="150"/>
      <c r="E100" s="150"/>
      <c r="F100" s="150"/>
      <c r="G100" s="111"/>
      <c r="H100" s="112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15.75" customHeight="1">
      <c r="A101" s="110" t="str">
        <f t="shared" si="0"/>
        <v/>
      </c>
      <c r="B101" s="149"/>
      <c r="C101" s="150"/>
      <c r="D101" s="150"/>
      <c r="E101" s="150"/>
      <c r="F101" s="150"/>
      <c r="G101" s="111"/>
      <c r="H101" s="112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15.75" customHeight="1">
      <c r="A102" s="110" t="str">
        <f t="shared" si="0"/>
        <v/>
      </c>
      <c r="B102" s="149"/>
      <c r="C102" s="150"/>
      <c r="D102" s="150"/>
      <c r="E102" s="150"/>
      <c r="F102" s="150"/>
      <c r="G102" s="111"/>
      <c r="H102" s="112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15.75" customHeight="1">
      <c r="A103" s="110" t="str">
        <f t="shared" si="0"/>
        <v/>
      </c>
      <c r="B103" s="149"/>
      <c r="C103" s="150"/>
      <c r="D103" s="150"/>
      <c r="E103" s="150"/>
      <c r="F103" s="150"/>
      <c r="G103" s="111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15.75" customHeight="1">
      <c r="A104" s="110" t="str">
        <f t="shared" si="0"/>
        <v/>
      </c>
      <c r="B104" s="149"/>
      <c r="C104" s="150"/>
      <c r="D104" s="150"/>
      <c r="E104" s="150"/>
      <c r="F104" s="150"/>
      <c r="G104" s="111"/>
      <c r="H104" s="112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15.75" customHeight="1">
      <c r="A105" s="110" t="str">
        <f t="shared" si="0"/>
        <v/>
      </c>
      <c r="B105" s="149"/>
      <c r="C105" s="150"/>
      <c r="D105" s="150"/>
      <c r="E105" s="150"/>
      <c r="F105" s="150"/>
      <c r="G105" s="111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15.75" customHeight="1">
      <c r="A106" s="110" t="str">
        <f t="shared" si="0"/>
        <v/>
      </c>
      <c r="B106" s="149"/>
      <c r="C106" s="150"/>
      <c r="D106" s="150"/>
      <c r="E106" s="150"/>
      <c r="F106" s="150"/>
      <c r="G106" s="111"/>
      <c r="H106" s="112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15.75" customHeight="1">
      <c r="A107" s="110" t="str">
        <f t="shared" si="0"/>
        <v/>
      </c>
      <c r="B107" s="149"/>
      <c r="C107" s="150"/>
      <c r="D107" s="150"/>
      <c r="E107" s="150"/>
      <c r="F107" s="150"/>
      <c r="G107" s="111"/>
      <c r="H107" s="112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15.75" customHeight="1">
      <c r="A108" s="110" t="str">
        <f t="shared" si="0"/>
        <v/>
      </c>
      <c r="B108" s="149"/>
      <c r="C108" s="150"/>
      <c r="D108" s="150"/>
      <c r="E108" s="150"/>
      <c r="F108" s="150"/>
      <c r="G108" s="111"/>
      <c r="H108" s="112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15.75" customHeight="1">
      <c r="A109" s="110" t="str">
        <f t="shared" si="0"/>
        <v/>
      </c>
      <c r="B109" s="149"/>
      <c r="C109" s="150"/>
      <c r="D109" s="150"/>
      <c r="E109" s="150"/>
      <c r="F109" s="150"/>
      <c r="G109" s="111"/>
      <c r="H109" s="112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15.75" customHeight="1">
      <c r="A110" s="110" t="str">
        <f t="shared" si="0"/>
        <v/>
      </c>
      <c r="B110" s="149"/>
      <c r="C110" s="150"/>
      <c r="D110" s="150"/>
      <c r="E110" s="150"/>
      <c r="F110" s="150"/>
      <c r="G110" s="111"/>
      <c r="H110" s="112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15.75" customHeight="1">
      <c r="A111" s="110" t="str">
        <f t="shared" si="0"/>
        <v/>
      </c>
      <c r="B111" s="149"/>
      <c r="C111" s="150"/>
      <c r="D111" s="150"/>
      <c r="E111" s="150"/>
      <c r="F111" s="150"/>
      <c r="G111" s="111"/>
      <c r="H111" s="112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15.75" customHeight="1">
      <c r="A112" s="110" t="str">
        <f t="shared" si="0"/>
        <v/>
      </c>
      <c r="B112" s="149"/>
      <c r="C112" s="150"/>
      <c r="D112" s="150"/>
      <c r="E112" s="150"/>
      <c r="F112" s="150"/>
      <c r="G112" s="111"/>
      <c r="H112" s="112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15.75" customHeight="1">
      <c r="A113" s="110" t="str">
        <f t="shared" si="0"/>
        <v/>
      </c>
      <c r="B113" s="149"/>
      <c r="C113" s="150"/>
      <c r="D113" s="150"/>
      <c r="E113" s="150"/>
      <c r="F113" s="150"/>
      <c r="G113" s="111"/>
      <c r="H113" s="112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>
      <c r="A114" s="110" t="str">
        <f t="shared" si="0"/>
        <v/>
      </c>
      <c r="B114" s="149"/>
      <c r="C114" s="150"/>
      <c r="D114" s="150"/>
      <c r="E114" s="150"/>
      <c r="F114" s="150"/>
      <c r="G114" s="111"/>
      <c r="H114" s="112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15.75" customHeight="1">
      <c r="A115" s="110" t="str">
        <f t="shared" si="0"/>
        <v/>
      </c>
      <c r="B115" s="149"/>
      <c r="C115" s="150"/>
      <c r="D115" s="150"/>
      <c r="E115" s="150"/>
      <c r="F115" s="150"/>
      <c r="G115" s="111"/>
      <c r="H115" s="112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15.75" customHeight="1">
      <c r="A116" s="110" t="str">
        <f t="shared" si="0"/>
        <v/>
      </c>
      <c r="B116" s="149"/>
      <c r="C116" s="150"/>
      <c r="D116" s="150"/>
      <c r="E116" s="150"/>
      <c r="F116" s="150"/>
      <c r="G116" s="111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15.75" customHeight="1">
      <c r="A117" s="110" t="str">
        <f t="shared" si="0"/>
        <v/>
      </c>
      <c r="B117" s="149"/>
      <c r="C117" s="150"/>
      <c r="D117" s="150"/>
      <c r="E117" s="150"/>
      <c r="F117" s="150"/>
      <c r="G117" s="111"/>
      <c r="H117" s="112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15.75" customHeight="1">
      <c r="A118" s="110" t="str">
        <f t="shared" si="0"/>
        <v/>
      </c>
      <c r="B118" s="149"/>
      <c r="C118" s="150"/>
      <c r="D118" s="150"/>
      <c r="E118" s="150"/>
      <c r="F118" s="150"/>
      <c r="G118" s="111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15.75" customHeight="1">
      <c r="A119" s="110" t="str">
        <f t="shared" si="0"/>
        <v/>
      </c>
      <c r="B119" s="149"/>
      <c r="C119" s="150"/>
      <c r="D119" s="150"/>
      <c r="E119" s="150"/>
      <c r="F119" s="150"/>
      <c r="G119" s="111"/>
      <c r="H119" s="112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spans="1:26" ht="15.75" customHeight="1">
      <c r="A120" s="110" t="str">
        <f t="shared" si="0"/>
        <v/>
      </c>
      <c r="B120" s="149"/>
      <c r="C120" s="150"/>
      <c r="D120" s="150"/>
      <c r="E120" s="150"/>
      <c r="F120" s="150"/>
      <c r="G120" s="111"/>
      <c r="H120" s="112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spans="1:26" ht="15.75" customHeight="1">
      <c r="A121" s="110" t="str">
        <f t="shared" si="0"/>
        <v/>
      </c>
      <c r="B121" s="149"/>
      <c r="C121" s="150"/>
      <c r="D121" s="150"/>
      <c r="E121" s="150"/>
      <c r="F121" s="150"/>
      <c r="G121" s="111"/>
      <c r="H121" s="112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spans="1:26" ht="15.75" customHeight="1">
      <c r="A122" s="110" t="str">
        <f t="shared" si="0"/>
        <v/>
      </c>
      <c r="B122" s="149"/>
      <c r="C122" s="150"/>
      <c r="D122" s="150"/>
      <c r="E122" s="150"/>
      <c r="F122" s="150"/>
      <c r="G122" s="111"/>
      <c r="H122" s="112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spans="1:26" ht="15.75" customHeight="1">
      <c r="A123" s="110" t="str">
        <f t="shared" si="0"/>
        <v/>
      </c>
      <c r="B123" s="149"/>
      <c r="C123" s="150"/>
      <c r="D123" s="150"/>
      <c r="E123" s="150"/>
      <c r="F123" s="150"/>
      <c r="G123" s="111"/>
      <c r="H123" s="112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spans="1:26" ht="15.75" customHeight="1">
      <c r="A124" s="110" t="str">
        <f t="shared" si="0"/>
        <v/>
      </c>
      <c r="B124" s="149"/>
      <c r="C124" s="150"/>
      <c r="D124" s="150"/>
      <c r="E124" s="150"/>
      <c r="F124" s="150"/>
      <c r="G124" s="111"/>
      <c r="H124" s="112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spans="1:26" ht="15.75" customHeight="1">
      <c r="A125" s="110" t="str">
        <f t="shared" si="0"/>
        <v/>
      </c>
      <c r="B125" s="149"/>
      <c r="C125" s="150"/>
      <c r="D125" s="150"/>
      <c r="E125" s="150"/>
      <c r="F125" s="150"/>
      <c r="G125" s="111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 spans="1:26" ht="15.75" customHeight="1">
      <c r="A126" s="110" t="str">
        <f t="shared" si="0"/>
        <v/>
      </c>
      <c r="B126" s="149"/>
      <c r="C126" s="150"/>
      <c r="D126" s="150"/>
      <c r="E126" s="150"/>
      <c r="F126" s="150"/>
      <c r="G126" s="111"/>
      <c r="H126" s="112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 spans="1:26" ht="15.75" customHeight="1">
      <c r="A127" s="110" t="str">
        <f t="shared" si="0"/>
        <v/>
      </c>
      <c r="B127" s="149"/>
      <c r="C127" s="150"/>
      <c r="D127" s="150"/>
      <c r="E127" s="150"/>
      <c r="F127" s="150"/>
      <c r="G127" s="111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ht="15.75" customHeight="1">
      <c r="A128" s="110" t="str">
        <f t="shared" si="0"/>
        <v/>
      </c>
      <c r="B128" s="149"/>
      <c r="C128" s="150"/>
      <c r="D128" s="150"/>
      <c r="E128" s="150"/>
      <c r="F128" s="150"/>
      <c r="G128" s="111"/>
      <c r="H128" s="112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 spans="1:26" ht="15.75" customHeight="1">
      <c r="A129" s="110" t="str">
        <f t="shared" si="0"/>
        <v/>
      </c>
      <c r="B129" s="149"/>
      <c r="C129" s="150"/>
      <c r="D129" s="150"/>
      <c r="E129" s="150"/>
      <c r="F129" s="150"/>
      <c r="G129" s="111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spans="1:26" ht="15.75" customHeight="1">
      <c r="A130" s="110" t="str">
        <f t="shared" si="0"/>
        <v/>
      </c>
      <c r="B130" s="149"/>
      <c r="C130" s="150"/>
      <c r="D130" s="150"/>
      <c r="E130" s="150"/>
      <c r="F130" s="150"/>
      <c r="G130" s="111"/>
      <c r="H130" s="112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spans="1:26" ht="15.75" customHeight="1">
      <c r="A131" s="110" t="str">
        <f t="shared" si="0"/>
        <v/>
      </c>
      <c r="B131" s="149"/>
      <c r="C131" s="150"/>
      <c r="D131" s="150"/>
      <c r="E131" s="150"/>
      <c r="F131" s="150"/>
      <c r="G131" s="111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spans="1:26" ht="15.75" customHeight="1">
      <c r="A132" s="110" t="str">
        <f t="shared" si="0"/>
        <v/>
      </c>
      <c r="B132" s="149"/>
      <c r="C132" s="150"/>
      <c r="D132" s="150"/>
      <c r="E132" s="150"/>
      <c r="F132" s="150"/>
      <c r="G132" s="111"/>
      <c r="H132" s="112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spans="1:26" ht="15.75" customHeight="1">
      <c r="A133" s="110" t="str">
        <f t="shared" si="0"/>
        <v/>
      </c>
      <c r="B133" s="149"/>
      <c r="C133" s="150"/>
      <c r="D133" s="150"/>
      <c r="E133" s="150"/>
      <c r="F133" s="150"/>
      <c r="G133" s="111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spans="1:26" ht="15.75" customHeight="1">
      <c r="A134" s="110" t="str">
        <f t="shared" si="0"/>
        <v/>
      </c>
      <c r="B134" s="149"/>
      <c r="C134" s="150"/>
      <c r="D134" s="150"/>
      <c r="E134" s="150"/>
      <c r="F134" s="150"/>
      <c r="G134" s="111"/>
      <c r="H134" s="112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spans="1:26" ht="15.75" customHeight="1">
      <c r="A135" s="110" t="str">
        <f t="shared" si="0"/>
        <v/>
      </c>
      <c r="B135" s="149"/>
      <c r="C135" s="150"/>
      <c r="D135" s="150"/>
      <c r="E135" s="150"/>
      <c r="F135" s="150"/>
      <c r="G135" s="111"/>
      <c r="H135" s="112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 spans="1:26" ht="15.75" customHeight="1">
      <c r="A136" s="110" t="str">
        <f t="shared" si="0"/>
        <v/>
      </c>
      <c r="B136" s="149"/>
      <c r="C136" s="150"/>
      <c r="D136" s="150"/>
      <c r="E136" s="150"/>
      <c r="F136" s="150"/>
      <c r="G136" s="111"/>
      <c r="H136" s="112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 spans="1:26" ht="15.75" customHeight="1">
      <c r="A137" s="110" t="str">
        <f t="shared" si="0"/>
        <v/>
      </c>
      <c r="B137" s="149"/>
      <c r="C137" s="150"/>
      <c r="D137" s="150"/>
      <c r="E137" s="150"/>
      <c r="F137" s="150"/>
      <c r="G137" s="111"/>
      <c r="H137" s="112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 spans="1:26" ht="15.75" customHeight="1">
      <c r="A138" s="110" t="str">
        <f t="shared" si="0"/>
        <v/>
      </c>
      <c r="B138" s="149"/>
      <c r="C138" s="150"/>
      <c r="D138" s="150"/>
      <c r="E138" s="150"/>
      <c r="F138" s="150"/>
      <c r="G138" s="111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 spans="1:26" ht="15.75" customHeight="1">
      <c r="A139" s="110" t="str">
        <f t="shared" si="0"/>
        <v/>
      </c>
      <c r="B139" s="149"/>
      <c r="C139" s="150"/>
      <c r="D139" s="150"/>
      <c r="E139" s="150"/>
      <c r="F139" s="150"/>
      <c r="G139" s="111"/>
      <c r="H139" s="112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15.75" customHeight="1">
      <c r="A140" s="110" t="str">
        <f t="shared" si="0"/>
        <v/>
      </c>
      <c r="B140" s="149"/>
      <c r="C140" s="150"/>
      <c r="D140" s="150"/>
      <c r="E140" s="150"/>
      <c r="F140" s="150"/>
      <c r="G140" s="111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spans="1:26" ht="15.75" customHeight="1">
      <c r="A141" s="110" t="str">
        <f t="shared" si="0"/>
        <v/>
      </c>
      <c r="B141" s="149"/>
      <c r="C141" s="150"/>
      <c r="D141" s="150"/>
      <c r="E141" s="150"/>
      <c r="F141" s="150"/>
      <c r="G141" s="111"/>
      <c r="H141" s="112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spans="1:26" ht="15.75" customHeight="1">
      <c r="A142" s="110" t="str">
        <f t="shared" si="0"/>
        <v/>
      </c>
      <c r="B142" s="149"/>
      <c r="C142" s="150"/>
      <c r="D142" s="150"/>
      <c r="E142" s="150"/>
      <c r="F142" s="150"/>
      <c r="G142" s="111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spans="1:26" ht="15.75" customHeight="1">
      <c r="A143" s="110" t="str">
        <f t="shared" si="0"/>
        <v/>
      </c>
      <c r="B143" s="149"/>
      <c r="C143" s="150"/>
      <c r="D143" s="150"/>
      <c r="E143" s="150"/>
      <c r="F143" s="150"/>
      <c r="G143" s="111"/>
      <c r="H143" s="112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spans="1:26" ht="15.75" customHeight="1">
      <c r="A144" s="110" t="str">
        <f t="shared" si="0"/>
        <v/>
      </c>
      <c r="B144" s="149"/>
      <c r="C144" s="150"/>
      <c r="D144" s="150"/>
      <c r="E144" s="150"/>
      <c r="F144" s="150"/>
      <c r="G144" s="111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spans="1:26" ht="15.75" customHeight="1">
      <c r="A145" s="110" t="str">
        <f t="shared" si="0"/>
        <v/>
      </c>
      <c r="B145" s="149"/>
      <c r="C145" s="150"/>
      <c r="D145" s="150"/>
      <c r="E145" s="150"/>
      <c r="F145" s="150"/>
      <c r="G145" s="111"/>
      <c r="H145" s="112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15.75" customHeight="1">
      <c r="A146" s="110" t="str">
        <f t="shared" si="0"/>
        <v/>
      </c>
      <c r="B146" s="149"/>
      <c r="C146" s="150"/>
      <c r="D146" s="150"/>
      <c r="E146" s="150"/>
      <c r="F146" s="150"/>
      <c r="G146" s="111"/>
      <c r="H146" s="112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15.75" customHeight="1">
      <c r="A147" s="110" t="str">
        <f t="shared" si="0"/>
        <v/>
      </c>
      <c r="B147" s="149"/>
      <c r="C147" s="150"/>
      <c r="D147" s="150"/>
      <c r="E147" s="150"/>
      <c r="F147" s="150"/>
      <c r="G147" s="111"/>
      <c r="H147" s="112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15.75" customHeight="1">
      <c r="A148" s="110" t="str">
        <f t="shared" si="0"/>
        <v/>
      </c>
      <c r="B148" s="149"/>
      <c r="C148" s="150"/>
      <c r="D148" s="150"/>
      <c r="E148" s="150"/>
      <c r="F148" s="150"/>
      <c r="G148" s="111"/>
      <c r="H148" s="112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15.75" customHeight="1">
      <c r="A149" s="110" t="str">
        <f t="shared" si="0"/>
        <v/>
      </c>
      <c r="B149" s="149"/>
      <c r="C149" s="150"/>
      <c r="D149" s="150"/>
      <c r="E149" s="150"/>
      <c r="F149" s="150"/>
      <c r="G149" s="111"/>
      <c r="H149" s="112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15.75" customHeight="1">
      <c r="A150" s="110" t="str">
        <f t="shared" si="0"/>
        <v/>
      </c>
      <c r="B150" s="149"/>
      <c r="C150" s="150"/>
      <c r="D150" s="150"/>
      <c r="E150" s="150"/>
      <c r="F150" s="150"/>
      <c r="G150" s="111"/>
      <c r="H150" s="112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15.75" customHeight="1">
      <c r="A151" s="110" t="str">
        <f t="shared" si="0"/>
        <v/>
      </c>
      <c r="B151" s="149"/>
      <c r="C151" s="150"/>
      <c r="D151" s="150"/>
      <c r="E151" s="150"/>
      <c r="F151" s="150"/>
      <c r="G151" s="111"/>
      <c r="H151" s="112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15.75" customHeight="1">
      <c r="A152" s="110" t="str">
        <f t="shared" si="0"/>
        <v/>
      </c>
      <c r="B152" s="149"/>
      <c r="C152" s="150"/>
      <c r="D152" s="150"/>
      <c r="E152" s="150"/>
      <c r="F152" s="150"/>
      <c r="G152" s="111"/>
      <c r="H152" s="112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15.75" customHeight="1">
      <c r="A153" s="110" t="str">
        <f t="shared" si="0"/>
        <v/>
      </c>
      <c r="B153" s="149"/>
      <c r="C153" s="150"/>
      <c r="D153" s="150"/>
      <c r="E153" s="150"/>
      <c r="F153" s="150"/>
      <c r="G153" s="111"/>
      <c r="H153" s="112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15.75" customHeight="1">
      <c r="A154" s="110" t="str">
        <f t="shared" si="0"/>
        <v/>
      </c>
      <c r="B154" s="149"/>
      <c r="C154" s="150"/>
      <c r="D154" s="150"/>
      <c r="E154" s="150"/>
      <c r="F154" s="150"/>
      <c r="G154" s="111"/>
      <c r="H154" s="112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15.75" customHeight="1">
      <c r="A155" s="110" t="str">
        <f t="shared" si="0"/>
        <v/>
      </c>
      <c r="B155" s="149"/>
      <c r="C155" s="150"/>
      <c r="D155" s="150"/>
      <c r="E155" s="150"/>
      <c r="F155" s="150"/>
      <c r="G155" s="111"/>
      <c r="H155" s="112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15.75" customHeight="1">
      <c r="A156" s="110" t="str">
        <f t="shared" si="0"/>
        <v/>
      </c>
      <c r="B156" s="149"/>
      <c r="C156" s="150"/>
      <c r="D156" s="150"/>
      <c r="E156" s="150"/>
      <c r="F156" s="150"/>
      <c r="G156" s="111"/>
      <c r="H156" s="112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15.75" customHeight="1">
      <c r="A157" s="110" t="str">
        <f t="shared" si="0"/>
        <v/>
      </c>
      <c r="B157" s="149"/>
      <c r="C157" s="150"/>
      <c r="D157" s="150"/>
      <c r="E157" s="150"/>
      <c r="F157" s="150"/>
      <c r="G157" s="111"/>
      <c r="H157" s="112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15.75" customHeight="1">
      <c r="A158" s="110" t="str">
        <f t="shared" si="0"/>
        <v/>
      </c>
      <c r="B158" s="149"/>
      <c r="C158" s="150"/>
      <c r="D158" s="150"/>
      <c r="E158" s="150"/>
      <c r="F158" s="150"/>
      <c r="G158" s="111"/>
      <c r="H158" s="112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15.75" customHeight="1">
      <c r="A159" s="110" t="str">
        <f t="shared" si="0"/>
        <v/>
      </c>
      <c r="B159" s="149"/>
      <c r="C159" s="150"/>
      <c r="D159" s="150"/>
      <c r="E159" s="150"/>
      <c r="F159" s="150"/>
      <c r="G159" s="111"/>
      <c r="H159" s="112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15.75" customHeight="1">
      <c r="A160" s="110" t="str">
        <f t="shared" si="0"/>
        <v/>
      </c>
      <c r="B160" s="149"/>
      <c r="C160" s="150"/>
      <c r="D160" s="150"/>
      <c r="E160" s="150"/>
      <c r="F160" s="150"/>
      <c r="G160" s="111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15.75" customHeight="1">
      <c r="A161" s="110" t="str">
        <f t="shared" si="0"/>
        <v/>
      </c>
      <c r="B161" s="149"/>
      <c r="C161" s="150"/>
      <c r="D161" s="150"/>
      <c r="E161" s="150"/>
      <c r="F161" s="150"/>
      <c r="G161" s="111"/>
      <c r="H161" s="112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15.75" customHeight="1">
      <c r="A162" s="110" t="str">
        <f t="shared" si="0"/>
        <v/>
      </c>
      <c r="B162" s="149"/>
      <c r="C162" s="150"/>
      <c r="D162" s="150"/>
      <c r="E162" s="150"/>
      <c r="F162" s="150"/>
      <c r="G162" s="111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spans="1:26" ht="15.75" customHeight="1">
      <c r="A163" s="110" t="str">
        <f t="shared" si="0"/>
        <v/>
      </c>
      <c r="B163" s="149"/>
      <c r="C163" s="150"/>
      <c r="D163" s="150"/>
      <c r="E163" s="150"/>
      <c r="F163" s="150"/>
      <c r="G163" s="111"/>
      <c r="H163" s="112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15.75" customHeight="1">
      <c r="A164" s="110" t="str">
        <f t="shared" si="0"/>
        <v/>
      </c>
      <c r="B164" s="149"/>
      <c r="C164" s="150"/>
      <c r="D164" s="150"/>
      <c r="E164" s="150"/>
      <c r="F164" s="150"/>
      <c r="G164" s="111"/>
      <c r="H164" s="112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spans="1:26" ht="15.75" customHeight="1">
      <c r="A165" s="110" t="str">
        <f t="shared" si="0"/>
        <v/>
      </c>
      <c r="B165" s="149"/>
      <c r="C165" s="150"/>
      <c r="D165" s="150"/>
      <c r="E165" s="150"/>
      <c r="F165" s="150"/>
      <c r="G165" s="111"/>
      <c r="H165" s="112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15.75" customHeight="1">
      <c r="A166" s="110" t="str">
        <f t="shared" si="0"/>
        <v/>
      </c>
      <c r="B166" s="149"/>
      <c r="C166" s="150"/>
      <c r="D166" s="150"/>
      <c r="E166" s="150"/>
      <c r="F166" s="150"/>
      <c r="G166" s="111"/>
      <c r="H166" s="112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15.75" customHeight="1">
      <c r="A167" s="110" t="str">
        <f t="shared" si="0"/>
        <v/>
      </c>
      <c r="B167" s="149"/>
      <c r="C167" s="150"/>
      <c r="D167" s="150"/>
      <c r="E167" s="150"/>
      <c r="F167" s="150"/>
      <c r="G167" s="111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15.75" customHeight="1">
      <c r="A168" s="110" t="str">
        <f t="shared" si="0"/>
        <v/>
      </c>
      <c r="B168" s="149"/>
      <c r="C168" s="150"/>
      <c r="D168" s="150"/>
      <c r="E168" s="150"/>
      <c r="F168" s="150"/>
      <c r="G168" s="111"/>
      <c r="H168" s="112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15.75" customHeight="1">
      <c r="A169" s="110" t="str">
        <f t="shared" si="0"/>
        <v/>
      </c>
      <c r="B169" s="149"/>
      <c r="C169" s="150"/>
      <c r="D169" s="150"/>
      <c r="E169" s="150"/>
      <c r="F169" s="150"/>
      <c r="G169" s="111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15.75" customHeight="1">
      <c r="A170" s="110" t="str">
        <f t="shared" si="0"/>
        <v/>
      </c>
      <c r="B170" s="149"/>
      <c r="C170" s="150"/>
      <c r="D170" s="150"/>
      <c r="E170" s="150"/>
      <c r="F170" s="150"/>
      <c r="G170" s="111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spans="1:26" ht="15.75" customHeight="1">
      <c r="A171" s="110" t="str">
        <f t="shared" si="0"/>
        <v/>
      </c>
      <c r="B171" s="149"/>
      <c r="C171" s="150"/>
      <c r="D171" s="150"/>
      <c r="E171" s="150"/>
      <c r="F171" s="150"/>
      <c r="G171" s="111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15.75" customHeight="1">
      <c r="A172" s="110" t="str">
        <f t="shared" si="0"/>
        <v/>
      </c>
      <c r="B172" s="149"/>
      <c r="C172" s="150"/>
      <c r="D172" s="150"/>
      <c r="E172" s="150"/>
      <c r="F172" s="150"/>
      <c r="G172" s="111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15.75" customHeight="1">
      <c r="A173" s="110" t="str">
        <f t="shared" si="0"/>
        <v/>
      </c>
      <c r="B173" s="149"/>
      <c r="C173" s="150"/>
      <c r="D173" s="150"/>
      <c r="E173" s="150"/>
      <c r="F173" s="150"/>
      <c r="G173" s="111"/>
      <c r="H173" s="112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15.75" customHeight="1">
      <c r="A174" s="110" t="str">
        <f t="shared" si="0"/>
        <v/>
      </c>
      <c r="B174" s="149"/>
      <c r="C174" s="150"/>
      <c r="D174" s="150"/>
      <c r="E174" s="150"/>
      <c r="F174" s="150"/>
      <c r="G174" s="111"/>
      <c r="H174" s="112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15.75" customHeight="1">
      <c r="A175" s="110" t="str">
        <f t="shared" si="0"/>
        <v/>
      </c>
      <c r="B175" s="149"/>
      <c r="C175" s="150"/>
      <c r="D175" s="150"/>
      <c r="E175" s="150"/>
      <c r="F175" s="150"/>
      <c r="G175" s="111"/>
      <c r="H175" s="112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15.75" customHeight="1">
      <c r="A176" s="110" t="str">
        <f t="shared" si="0"/>
        <v/>
      </c>
      <c r="B176" s="149"/>
      <c r="C176" s="150"/>
      <c r="D176" s="150"/>
      <c r="E176" s="150"/>
      <c r="F176" s="150"/>
      <c r="G176" s="111"/>
      <c r="H176" s="112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15.75" customHeight="1">
      <c r="A177" s="110" t="str">
        <f t="shared" si="0"/>
        <v/>
      </c>
      <c r="B177" s="149"/>
      <c r="C177" s="150"/>
      <c r="D177" s="150"/>
      <c r="E177" s="150"/>
      <c r="F177" s="150"/>
      <c r="G177" s="111"/>
      <c r="H177" s="112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15.75" customHeight="1">
      <c r="A178" s="110" t="str">
        <f t="shared" si="0"/>
        <v/>
      </c>
      <c r="B178" s="149"/>
      <c r="C178" s="150"/>
      <c r="D178" s="150"/>
      <c r="E178" s="150"/>
      <c r="F178" s="150"/>
      <c r="G178" s="111"/>
      <c r="H178" s="112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15.75" customHeight="1">
      <c r="A179" s="110" t="str">
        <f t="shared" si="0"/>
        <v/>
      </c>
      <c r="B179" s="149"/>
      <c r="C179" s="150"/>
      <c r="D179" s="150"/>
      <c r="E179" s="150"/>
      <c r="F179" s="150"/>
      <c r="G179" s="111"/>
      <c r="H179" s="112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15.75" customHeight="1">
      <c r="A180" s="110" t="str">
        <f t="shared" si="0"/>
        <v/>
      </c>
      <c r="B180" s="149"/>
      <c r="C180" s="150"/>
      <c r="D180" s="150"/>
      <c r="E180" s="150"/>
      <c r="F180" s="150"/>
      <c r="G180" s="111"/>
      <c r="H180" s="112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15.75" customHeight="1">
      <c r="A181" s="110" t="str">
        <f t="shared" si="0"/>
        <v/>
      </c>
      <c r="B181" s="149"/>
      <c r="C181" s="150"/>
      <c r="D181" s="150"/>
      <c r="E181" s="150"/>
      <c r="F181" s="150"/>
      <c r="G181" s="111"/>
      <c r="H181" s="112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15.75" customHeight="1">
      <c r="A182" s="110" t="str">
        <f t="shared" si="0"/>
        <v/>
      </c>
      <c r="B182" s="149"/>
      <c r="C182" s="150"/>
      <c r="D182" s="150"/>
      <c r="E182" s="150"/>
      <c r="F182" s="150"/>
      <c r="G182" s="111"/>
      <c r="H182" s="112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15.75" customHeight="1">
      <c r="A183" s="110" t="str">
        <f t="shared" si="0"/>
        <v/>
      </c>
      <c r="B183" s="149"/>
      <c r="C183" s="150"/>
      <c r="D183" s="150"/>
      <c r="E183" s="150"/>
      <c r="F183" s="150"/>
      <c r="G183" s="111"/>
      <c r="H183" s="112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15.75" customHeight="1">
      <c r="A184" s="110" t="str">
        <f t="shared" si="0"/>
        <v/>
      </c>
      <c r="B184" s="149"/>
      <c r="C184" s="150"/>
      <c r="D184" s="150"/>
      <c r="E184" s="150"/>
      <c r="F184" s="150"/>
      <c r="G184" s="111"/>
      <c r="H184" s="112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15.75" customHeight="1">
      <c r="A185" s="110" t="str">
        <f t="shared" si="0"/>
        <v/>
      </c>
      <c r="B185" s="149"/>
      <c r="C185" s="150"/>
      <c r="D185" s="150"/>
      <c r="E185" s="150"/>
      <c r="F185" s="150"/>
      <c r="G185" s="111"/>
      <c r="H185" s="112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15.75" customHeight="1">
      <c r="A186" s="110" t="str">
        <f t="shared" si="0"/>
        <v/>
      </c>
      <c r="B186" s="149"/>
      <c r="C186" s="150"/>
      <c r="D186" s="150"/>
      <c r="E186" s="150"/>
      <c r="F186" s="150"/>
      <c r="G186" s="111"/>
      <c r="H186" s="112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15.75" customHeight="1">
      <c r="A187" s="110" t="str">
        <f t="shared" si="0"/>
        <v/>
      </c>
      <c r="B187" s="149"/>
      <c r="C187" s="150"/>
      <c r="D187" s="150"/>
      <c r="E187" s="150"/>
      <c r="F187" s="150"/>
      <c r="G187" s="111"/>
      <c r="H187" s="112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15.75" customHeight="1">
      <c r="A188" s="110" t="str">
        <f t="shared" si="0"/>
        <v/>
      </c>
      <c r="B188" s="149"/>
      <c r="C188" s="150"/>
      <c r="D188" s="150"/>
      <c r="E188" s="150"/>
      <c r="F188" s="150"/>
      <c r="G188" s="111"/>
      <c r="H188" s="112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15.75" customHeight="1">
      <c r="A189" s="110" t="str">
        <f t="shared" si="0"/>
        <v/>
      </c>
      <c r="B189" s="149"/>
      <c r="C189" s="150"/>
      <c r="D189" s="150"/>
      <c r="E189" s="150"/>
      <c r="F189" s="150"/>
      <c r="G189" s="111"/>
      <c r="H189" s="112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15.75" customHeight="1">
      <c r="A190" s="110" t="str">
        <f t="shared" si="0"/>
        <v/>
      </c>
      <c r="B190" s="149"/>
      <c r="C190" s="150"/>
      <c r="D190" s="150"/>
      <c r="E190" s="150"/>
      <c r="F190" s="150"/>
      <c r="G190" s="111"/>
      <c r="H190" s="112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15.75" customHeight="1">
      <c r="A191" s="110" t="str">
        <f t="shared" si="0"/>
        <v/>
      </c>
      <c r="B191" s="149"/>
      <c r="C191" s="150"/>
      <c r="D191" s="150"/>
      <c r="E191" s="150"/>
      <c r="F191" s="150"/>
      <c r="G191" s="111"/>
      <c r="H191" s="112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15.75" customHeight="1">
      <c r="A192" s="110" t="str">
        <f t="shared" si="0"/>
        <v/>
      </c>
      <c r="B192" s="149"/>
      <c r="C192" s="150"/>
      <c r="D192" s="150"/>
      <c r="E192" s="150"/>
      <c r="F192" s="150"/>
      <c r="G192" s="111"/>
      <c r="H192" s="112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15.75" customHeight="1">
      <c r="A193" s="110" t="str">
        <f t="shared" si="0"/>
        <v/>
      </c>
      <c r="B193" s="149"/>
      <c r="C193" s="150"/>
      <c r="D193" s="150"/>
      <c r="E193" s="150"/>
      <c r="F193" s="150"/>
      <c r="G193" s="111"/>
      <c r="H193" s="112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15.75" customHeight="1">
      <c r="A194" s="110" t="str">
        <f t="shared" si="0"/>
        <v/>
      </c>
      <c r="B194" s="149"/>
      <c r="C194" s="150"/>
      <c r="D194" s="150"/>
      <c r="E194" s="150"/>
      <c r="F194" s="150"/>
      <c r="G194" s="111"/>
      <c r="H194" s="112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15.75" customHeight="1">
      <c r="A195" s="110" t="str">
        <f t="shared" si="0"/>
        <v/>
      </c>
      <c r="B195" s="149"/>
      <c r="C195" s="150"/>
      <c r="D195" s="150"/>
      <c r="E195" s="150"/>
      <c r="F195" s="150"/>
      <c r="G195" s="111"/>
      <c r="H195" s="112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15.75" customHeight="1">
      <c r="A196" s="110" t="str">
        <f t="shared" si="0"/>
        <v/>
      </c>
      <c r="B196" s="149"/>
      <c r="C196" s="150"/>
      <c r="D196" s="150"/>
      <c r="E196" s="150"/>
      <c r="F196" s="150"/>
      <c r="G196" s="111"/>
      <c r="H196" s="112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15.75" customHeight="1">
      <c r="A197" s="110" t="str">
        <f t="shared" si="0"/>
        <v/>
      </c>
      <c r="B197" s="149"/>
      <c r="C197" s="150"/>
      <c r="D197" s="150"/>
      <c r="E197" s="150"/>
      <c r="F197" s="150"/>
      <c r="G197" s="111"/>
      <c r="H197" s="112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15.75" customHeight="1">
      <c r="A198" s="110" t="str">
        <f t="shared" si="0"/>
        <v/>
      </c>
      <c r="B198" s="149"/>
      <c r="C198" s="150"/>
      <c r="D198" s="150"/>
      <c r="E198" s="150"/>
      <c r="F198" s="150"/>
      <c r="G198" s="111"/>
      <c r="H198" s="112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15.75" customHeight="1">
      <c r="A199" s="110" t="str">
        <f t="shared" si="0"/>
        <v/>
      </c>
      <c r="B199" s="149"/>
      <c r="C199" s="150"/>
      <c r="D199" s="150"/>
      <c r="E199" s="150"/>
      <c r="F199" s="150"/>
      <c r="G199" s="111"/>
      <c r="H199" s="112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15.75" customHeight="1">
      <c r="A200" s="110" t="str">
        <f t="shared" si="0"/>
        <v/>
      </c>
      <c r="B200" s="149"/>
      <c r="C200" s="150"/>
      <c r="D200" s="150"/>
      <c r="E200" s="150"/>
      <c r="F200" s="150"/>
      <c r="G200" s="111"/>
      <c r="H200" s="112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15.75" customHeight="1">
      <c r="A201" s="110" t="str">
        <f t="shared" si="0"/>
        <v/>
      </c>
      <c r="B201" s="149"/>
      <c r="C201" s="150"/>
      <c r="D201" s="150"/>
      <c r="E201" s="150"/>
      <c r="F201" s="150"/>
      <c r="G201" s="111"/>
      <c r="H201" s="112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15.75" customHeight="1">
      <c r="A202" s="110" t="str">
        <f t="shared" si="0"/>
        <v/>
      </c>
      <c r="B202" s="149"/>
      <c r="C202" s="150"/>
      <c r="D202" s="150"/>
      <c r="E202" s="150"/>
      <c r="F202" s="150"/>
      <c r="G202" s="111"/>
      <c r="H202" s="112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spans="1:26" ht="15.75" customHeight="1">
      <c r="A203" s="110" t="str">
        <f t="shared" si="0"/>
        <v/>
      </c>
      <c r="B203" s="149"/>
      <c r="C203" s="150"/>
      <c r="D203" s="150"/>
      <c r="E203" s="150"/>
      <c r="F203" s="150"/>
      <c r="G203" s="111"/>
      <c r="H203" s="112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15.75" customHeight="1">
      <c r="A204" s="110" t="str">
        <f t="shared" si="0"/>
        <v/>
      </c>
      <c r="B204" s="149"/>
      <c r="C204" s="150"/>
      <c r="D204" s="150"/>
      <c r="E204" s="150"/>
      <c r="F204" s="150"/>
      <c r="G204" s="111"/>
      <c r="H204" s="112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15.75" customHeight="1">
      <c r="A205" s="110" t="str">
        <f t="shared" si="0"/>
        <v/>
      </c>
      <c r="B205" s="149"/>
      <c r="C205" s="150"/>
      <c r="D205" s="150"/>
      <c r="E205" s="150"/>
      <c r="F205" s="150"/>
      <c r="G205" s="111"/>
      <c r="H205" s="112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15.75" customHeight="1">
      <c r="A206" s="110" t="str">
        <f t="shared" si="0"/>
        <v/>
      </c>
      <c r="B206" s="149"/>
      <c r="C206" s="150"/>
      <c r="D206" s="150"/>
      <c r="E206" s="150"/>
      <c r="F206" s="150"/>
      <c r="G206" s="111"/>
      <c r="H206" s="112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15.75" customHeight="1">
      <c r="A207" s="110" t="str">
        <f t="shared" si="0"/>
        <v/>
      </c>
      <c r="B207" s="149"/>
      <c r="C207" s="150"/>
      <c r="D207" s="150"/>
      <c r="E207" s="150"/>
      <c r="F207" s="150"/>
      <c r="G207" s="111"/>
      <c r="H207" s="112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15.75" customHeight="1">
      <c r="A208" s="110" t="str">
        <f t="shared" si="0"/>
        <v/>
      </c>
      <c r="B208" s="149"/>
      <c r="C208" s="150"/>
      <c r="D208" s="150"/>
      <c r="E208" s="150"/>
      <c r="F208" s="150"/>
      <c r="G208" s="111"/>
      <c r="H208" s="112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15.75" customHeight="1">
      <c r="A209" s="110" t="str">
        <f t="shared" si="0"/>
        <v/>
      </c>
      <c r="B209" s="149"/>
      <c r="C209" s="150"/>
      <c r="D209" s="150"/>
      <c r="E209" s="150"/>
      <c r="F209" s="150"/>
      <c r="G209" s="111"/>
      <c r="H209" s="112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15.75" customHeight="1">
      <c r="A210" s="110" t="str">
        <f t="shared" si="0"/>
        <v/>
      </c>
      <c r="B210" s="149"/>
      <c r="C210" s="150"/>
      <c r="D210" s="150"/>
      <c r="E210" s="150"/>
      <c r="F210" s="150"/>
      <c r="G210" s="111"/>
      <c r="H210" s="112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15.75" customHeight="1">
      <c r="A211" s="110" t="str">
        <f t="shared" si="0"/>
        <v/>
      </c>
      <c r="B211" s="149"/>
      <c r="C211" s="150"/>
      <c r="D211" s="150"/>
      <c r="E211" s="150"/>
      <c r="F211" s="150"/>
      <c r="G211" s="111"/>
      <c r="H211" s="112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15.75" customHeight="1">
      <c r="A212" s="110" t="str">
        <f t="shared" si="0"/>
        <v/>
      </c>
      <c r="B212" s="149"/>
      <c r="C212" s="150"/>
      <c r="D212" s="150"/>
      <c r="E212" s="150"/>
      <c r="F212" s="150"/>
      <c r="G212" s="111"/>
      <c r="H212" s="112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15.75" customHeight="1">
      <c r="A213" s="110" t="str">
        <f t="shared" si="0"/>
        <v/>
      </c>
      <c r="B213" s="149"/>
      <c r="C213" s="150"/>
      <c r="D213" s="150"/>
      <c r="E213" s="150"/>
      <c r="F213" s="150"/>
      <c r="G213" s="111"/>
      <c r="H213" s="112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15.75" customHeight="1">
      <c r="A214" s="110" t="str">
        <f t="shared" si="0"/>
        <v/>
      </c>
      <c r="B214" s="149"/>
      <c r="C214" s="150"/>
      <c r="D214" s="150"/>
      <c r="E214" s="150"/>
      <c r="F214" s="150"/>
      <c r="G214" s="111"/>
      <c r="H214" s="112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15.75" customHeight="1">
      <c r="A215" s="110" t="str">
        <f t="shared" si="0"/>
        <v/>
      </c>
      <c r="B215" s="149"/>
      <c r="C215" s="150"/>
      <c r="D215" s="150"/>
      <c r="E215" s="150"/>
      <c r="F215" s="150"/>
      <c r="G215" s="111"/>
      <c r="H215" s="112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spans="1:26" ht="15.75" customHeight="1">
      <c r="A216" s="110" t="str">
        <f t="shared" si="0"/>
        <v/>
      </c>
      <c r="B216" s="149"/>
      <c r="C216" s="150"/>
      <c r="D216" s="150"/>
      <c r="E216" s="150"/>
      <c r="F216" s="150"/>
      <c r="G216" s="111"/>
      <c r="H216" s="112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15.75" customHeight="1">
      <c r="A217" s="110" t="str">
        <f t="shared" si="0"/>
        <v/>
      </c>
      <c r="B217" s="149"/>
      <c r="C217" s="150"/>
      <c r="D217" s="150"/>
      <c r="E217" s="150"/>
      <c r="F217" s="150"/>
      <c r="G217" s="111"/>
      <c r="H217" s="112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15.75" customHeight="1">
      <c r="A218" s="110" t="str">
        <f t="shared" si="0"/>
        <v/>
      </c>
      <c r="B218" s="149"/>
      <c r="C218" s="150"/>
      <c r="D218" s="150"/>
      <c r="E218" s="150"/>
      <c r="F218" s="150"/>
      <c r="G218" s="111"/>
      <c r="H218" s="112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15.75" customHeight="1">
      <c r="A219" s="110" t="str">
        <f t="shared" si="0"/>
        <v/>
      </c>
      <c r="B219" s="149"/>
      <c r="C219" s="150"/>
      <c r="D219" s="150"/>
      <c r="E219" s="150"/>
      <c r="F219" s="150"/>
      <c r="G219" s="111"/>
      <c r="H219" s="112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15.75" customHeight="1">
      <c r="A220" s="110" t="str">
        <f t="shared" si="0"/>
        <v/>
      </c>
      <c r="B220" s="149"/>
      <c r="C220" s="150"/>
      <c r="D220" s="150"/>
      <c r="E220" s="150"/>
      <c r="F220" s="150"/>
      <c r="G220" s="111"/>
      <c r="H220" s="112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15.75" customHeight="1">
      <c r="A221" s="110" t="str">
        <f t="shared" si="0"/>
        <v/>
      </c>
      <c r="B221" s="149"/>
      <c r="C221" s="150"/>
      <c r="D221" s="150"/>
      <c r="E221" s="150"/>
      <c r="F221" s="150"/>
      <c r="G221" s="111"/>
      <c r="H221" s="112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15.75" customHeight="1">
      <c r="A222" s="110" t="str">
        <f t="shared" si="0"/>
        <v/>
      </c>
      <c r="B222" s="149"/>
      <c r="C222" s="150"/>
      <c r="D222" s="150"/>
      <c r="E222" s="150"/>
      <c r="F222" s="150"/>
      <c r="G222" s="111"/>
      <c r="H222" s="112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15.75" customHeight="1">
      <c r="A223" s="110" t="str">
        <f t="shared" si="0"/>
        <v/>
      </c>
      <c r="B223" s="149"/>
      <c r="C223" s="150"/>
      <c r="D223" s="150"/>
      <c r="E223" s="150"/>
      <c r="F223" s="150"/>
      <c r="G223" s="111"/>
      <c r="H223" s="112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15.75" customHeight="1">
      <c r="A224" s="110" t="str">
        <f t="shared" si="0"/>
        <v/>
      </c>
      <c r="B224" s="149"/>
      <c r="C224" s="150"/>
      <c r="D224" s="150"/>
      <c r="E224" s="150"/>
      <c r="F224" s="150"/>
      <c r="G224" s="111"/>
      <c r="H224" s="112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15.75" customHeight="1">
      <c r="A225" s="110" t="str">
        <f t="shared" si="0"/>
        <v/>
      </c>
      <c r="B225" s="149"/>
      <c r="C225" s="150"/>
      <c r="D225" s="150"/>
      <c r="E225" s="150"/>
      <c r="F225" s="150"/>
      <c r="G225" s="111"/>
      <c r="H225" s="112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15.75" customHeight="1">
      <c r="A226" s="110" t="str">
        <f t="shared" si="0"/>
        <v/>
      </c>
      <c r="B226" s="149"/>
      <c r="C226" s="150"/>
      <c r="D226" s="150"/>
      <c r="E226" s="150"/>
      <c r="F226" s="150"/>
      <c r="G226" s="111"/>
      <c r="H226" s="112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15.75" customHeight="1">
      <c r="A227" s="110" t="str">
        <f t="shared" si="0"/>
        <v/>
      </c>
      <c r="B227" s="149"/>
      <c r="C227" s="150"/>
      <c r="D227" s="150"/>
      <c r="E227" s="150"/>
      <c r="F227" s="150"/>
      <c r="G227" s="111"/>
      <c r="H227" s="112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15.75" customHeight="1">
      <c r="A228" s="110" t="str">
        <f t="shared" si="0"/>
        <v/>
      </c>
      <c r="B228" s="149"/>
      <c r="C228" s="150"/>
      <c r="D228" s="150"/>
      <c r="E228" s="150"/>
      <c r="F228" s="150"/>
      <c r="G228" s="111"/>
      <c r="H228" s="112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15.75" customHeight="1">
      <c r="A229" s="110" t="str">
        <f t="shared" si="0"/>
        <v/>
      </c>
      <c r="B229" s="149"/>
      <c r="C229" s="150"/>
      <c r="D229" s="150"/>
      <c r="E229" s="150"/>
      <c r="F229" s="150"/>
      <c r="G229" s="111"/>
      <c r="H229" s="112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15.75" customHeight="1">
      <c r="A230" s="110" t="str">
        <f t="shared" si="0"/>
        <v/>
      </c>
      <c r="B230" s="149"/>
      <c r="C230" s="150"/>
      <c r="D230" s="150"/>
      <c r="E230" s="150"/>
      <c r="F230" s="150"/>
      <c r="G230" s="111"/>
      <c r="H230" s="112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15.75" customHeight="1">
      <c r="A231" s="110" t="str">
        <f t="shared" si="0"/>
        <v/>
      </c>
      <c r="B231" s="149"/>
      <c r="C231" s="150"/>
      <c r="D231" s="150"/>
      <c r="E231" s="150"/>
      <c r="F231" s="150"/>
      <c r="G231" s="111"/>
      <c r="H231" s="112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15.75" customHeight="1">
      <c r="A232" s="110" t="str">
        <f t="shared" si="0"/>
        <v/>
      </c>
      <c r="B232" s="149"/>
      <c r="C232" s="150"/>
      <c r="D232" s="150"/>
      <c r="E232" s="150"/>
      <c r="F232" s="150"/>
      <c r="G232" s="111"/>
      <c r="H232" s="112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15.75" customHeight="1">
      <c r="A233" s="110" t="str">
        <f t="shared" si="0"/>
        <v/>
      </c>
      <c r="B233" s="149"/>
      <c r="C233" s="150"/>
      <c r="D233" s="150"/>
      <c r="E233" s="150"/>
      <c r="F233" s="150"/>
      <c r="G233" s="111"/>
      <c r="H233" s="112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15.75" customHeight="1">
      <c r="A234" s="110" t="str">
        <f t="shared" si="0"/>
        <v/>
      </c>
      <c r="B234" s="149"/>
      <c r="C234" s="150"/>
      <c r="D234" s="150"/>
      <c r="E234" s="150"/>
      <c r="F234" s="150"/>
      <c r="G234" s="111"/>
      <c r="H234" s="112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15.75" customHeight="1">
      <c r="A235" s="110" t="str">
        <f t="shared" si="0"/>
        <v/>
      </c>
      <c r="B235" s="149"/>
      <c r="C235" s="150"/>
      <c r="D235" s="150"/>
      <c r="E235" s="150"/>
      <c r="F235" s="150"/>
      <c r="G235" s="111"/>
      <c r="H235" s="112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15.75" customHeight="1">
      <c r="A236" s="110" t="str">
        <f t="shared" si="0"/>
        <v/>
      </c>
      <c r="B236" s="149"/>
      <c r="C236" s="150"/>
      <c r="D236" s="150"/>
      <c r="E236" s="150"/>
      <c r="F236" s="150"/>
      <c r="G236" s="111"/>
      <c r="H236" s="112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15.75" customHeight="1">
      <c r="A237" s="110" t="str">
        <f t="shared" si="0"/>
        <v/>
      </c>
      <c r="B237" s="149"/>
      <c r="C237" s="150"/>
      <c r="D237" s="150"/>
      <c r="E237" s="150"/>
      <c r="F237" s="150"/>
      <c r="G237" s="111"/>
      <c r="H237" s="112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15.75" customHeight="1">
      <c r="A238" s="110" t="str">
        <f t="shared" si="0"/>
        <v/>
      </c>
      <c r="B238" s="149"/>
      <c r="C238" s="150"/>
      <c r="D238" s="150"/>
      <c r="E238" s="150"/>
      <c r="F238" s="150"/>
      <c r="G238" s="111"/>
      <c r="H238" s="112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15.75" customHeight="1">
      <c r="A239" s="110" t="str">
        <f t="shared" si="0"/>
        <v/>
      </c>
      <c r="B239" s="149"/>
      <c r="C239" s="150"/>
      <c r="D239" s="150"/>
      <c r="E239" s="150"/>
      <c r="F239" s="150"/>
      <c r="G239" s="111"/>
      <c r="H239" s="112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5.75" customHeight="1">
      <c r="A240" s="110" t="str">
        <f t="shared" si="0"/>
        <v/>
      </c>
      <c r="B240" s="149"/>
      <c r="C240" s="150"/>
      <c r="D240" s="150"/>
      <c r="E240" s="150"/>
      <c r="F240" s="150"/>
      <c r="G240" s="111"/>
      <c r="H240" s="112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5.75" customHeight="1">
      <c r="A241" s="110" t="str">
        <f t="shared" si="0"/>
        <v/>
      </c>
      <c r="B241" s="149"/>
      <c r="C241" s="150"/>
      <c r="D241" s="150"/>
      <c r="E241" s="150"/>
      <c r="F241" s="150"/>
      <c r="G241" s="111"/>
      <c r="H241" s="112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5.75" customHeight="1">
      <c r="A242" s="110" t="str">
        <f t="shared" si="0"/>
        <v/>
      </c>
      <c r="B242" s="149"/>
      <c r="C242" s="150"/>
      <c r="D242" s="150"/>
      <c r="E242" s="150"/>
      <c r="F242" s="150"/>
      <c r="G242" s="111"/>
      <c r="H242" s="112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5.75" customHeight="1">
      <c r="A243" s="110" t="str">
        <f t="shared" si="0"/>
        <v/>
      </c>
      <c r="B243" s="149"/>
      <c r="C243" s="150"/>
      <c r="D243" s="150"/>
      <c r="E243" s="150"/>
      <c r="F243" s="150"/>
      <c r="G243" s="111"/>
      <c r="H243" s="112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15.75" customHeight="1">
      <c r="A244" s="110" t="str">
        <f t="shared" si="0"/>
        <v/>
      </c>
      <c r="B244" s="149"/>
      <c r="C244" s="150"/>
      <c r="D244" s="150"/>
      <c r="E244" s="150"/>
      <c r="F244" s="150"/>
      <c r="G244" s="111"/>
      <c r="H244" s="112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15.75" customHeight="1">
      <c r="A245" s="110" t="str">
        <f t="shared" si="0"/>
        <v/>
      </c>
      <c r="B245" s="149"/>
      <c r="C245" s="150"/>
      <c r="D245" s="150"/>
      <c r="E245" s="150"/>
      <c r="F245" s="150"/>
      <c r="G245" s="111"/>
      <c r="H245" s="112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15.75" customHeight="1">
      <c r="A246" s="110" t="str">
        <f t="shared" si="0"/>
        <v/>
      </c>
      <c r="B246" s="149"/>
      <c r="C246" s="150"/>
      <c r="D246" s="150"/>
      <c r="E246" s="150"/>
      <c r="F246" s="150"/>
      <c r="G246" s="111"/>
      <c r="H246" s="112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15.75" customHeight="1">
      <c r="A247" s="110" t="str">
        <f t="shared" si="0"/>
        <v/>
      </c>
      <c r="B247" s="149"/>
      <c r="C247" s="150"/>
      <c r="D247" s="150"/>
      <c r="E247" s="150"/>
      <c r="F247" s="150"/>
      <c r="G247" s="111"/>
      <c r="H247" s="112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15.75" customHeight="1">
      <c r="A248" s="110" t="str">
        <f t="shared" si="0"/>
        <v/>
      </c>
      <c r="B248" s="149"/>
      <c r="C248" s="150"/>
      <c r="D248" s="150"/>
      <c r="E248" s="150"/>
      <c r="F248" s="150"/>
      <c r="G248" s="111"/>
      <c r="H248" s="112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15.75" customHeight="1">
      <c r="A249" s="110" t="str">
        <f t="shared" si="0"/>
        <v/>
      </c>
      <c r="B249" s="149"/>
      <c r="C249" s="150"/>
      <c r="D249" s="150"/>
      <c r="E249" s="150"/>
      <c r="F249" s="150"/>
      <c r="G249" s="111"/>
      <c r="H249" s="112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15.75" customHeight="1">
      <c r="A250" s="110" t="str">
        <f t="shared" si="0"/>
        <v/>
      </c>
      <c r="B250" s="149"/>
      <c r="C250" s="150"/>
      <c r="D250" s="150"/>
      <c r="E250" s="150"/>
      <c r="F250" s="150"/>
      <c r="G250" s="111"/>
      <c r="H250" s="112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5.75" customHeight="1">
      <c r="A251" s="110" t="str">
        <f t="shared" si="0"/>
        <v/>
      </c>
      <c r="B251" s="149"/>
      <c r="C251" s="150"/>
      <c r="D251" s="150"/>
      <c r="E251" s="150"/>
      <c r="F251" s="150"/>
      <c r="G251" s="111"/>
      <c r="H251" s="112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5.75" customHeight="1">
      <c r="A252" s="110" t="str">
        <f t="shared" si="0"/>
        <v/>
      </c>
      <c r="B252" s="149"/>
      <c r="C252" s="150"/>
      <c r="D252" s="150"/>
      <c r="E252" s="150"/>
      <c r="F252" s="150"/>
      <c r="G252" s="111"/>
      <c r="H252" s="112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5.75" customHeight="1">
      <c r="A253" s="110" t="str">
        <f t="shared" si="0"/>
        <v/>
      </c>
      <c r="B253" s="149"/>
      <c r="C253" s="150"/>
      <c r="D253" s="150"/>
      <c r="E253" s="150"/>
      <c r="F253" s="150"/>
      <c r="G253" s="111"/>
      <c r="H253" s="112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5.75" customHeight="1">
      <c r="A254" s="110" t="str">
        <f t="shared" si="0"/>
        <v/>
      </c>
      <c r="B254" s="149"/>
      <c r="C254" s="150"/>
      <c r="D254" s="150"/>
      <c r="E254" s="150"/>
      <c r="F254" s="150"/>
      <c r="G254" s="111"/>
      <c r="H254" s="112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5.75" customHeight="1">
      <c r="A255" s="110" t="str">
        <f t="shared" si="0"/>
        <v/>
      </c>
      <c r="B255" s="149"/>
      <c r="C255" s="150"/>
      <c r="D255" s="150"/>
      <c r="E255" s="150"/>
      <c r="F255" s="150"/>
      <c r="G255" s="111"/>
      <c r="H255" s="112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5.75" customHeight="1">
      <c r="A256" s="110" t="str">
        <f t="shared" si="0"/>
        <v/>
      </c>
      <c r="B256" s="149"/>
      <c r="C256" s="150"/>
      <c r="D256" s="150"/>
      <c r="E256" s="150"/>
      <c r="F256" s="150"/>
      <c r="G256" s="111"/>
      <c r="H256" s="112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5.75" customHeight="1">
      <c r="A257" s="110" t="str">
        <f t="shared" si="0"/>
        <v/>
      </c>
      <c r="B257" s="149"/>
      <c r="C257" s="150"/>
      <c r="D257" s="150"/>
      <c r="E257" s="150"/>
      <c r="F257" s="150"/>
      <c r="G257" s="111"/>
      <c r="H257" s="112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5.75" customHeight="1">
      <c r="A258" s="110" t="str">
        <f t="shared" si="0"/>
        <v/>
      </c>
      <c r="B258" s="149"/>
      <c r="C258" s="150"/>
      <c r="D258" s="150"/>
      <c r="E258" s="150"/>
      <c r="F258" s="150"/>
      <c r="G258" s="111"/>
      <c r="H258" s="112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5.75" customHeight="1">
      <c r="A259" s="110" t="str">
        <f t="shared" si="0"/>
        <v/>
      </c>
      <c r="B259" s="149"/>
      <c r="C259" s="150"/>
      <c r="D259" s="150"/>
      <c r="E259" s="150"/>
      <c r="F259" s="150"/>
      <c r="G259" s="111"/>
      <c r="H259" s="112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5.75" customHeight="1">
      <c r="A260" s="110" t="str">
        <f t="shared" si="0"/>
        <v/>
      </c>
      <c r="B260" s="149"/>
      <c r="C260" s="150"/>
      <c r="D260" s="150"/>
      <c r="E260" s="150"/>
      <c r="F260" s="150"/>
      <c r="G260" s="111"/>
      <c r="H260" s="112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5.75" customHeight="1">
      <c r="A261" s="110" t="str">
        <f t="shared" si="0"/>
        <v/>
      </c>
      <c r="B261" s="149"/>
      <c r="C261" s="150"/>
      <c r="D261" s="150"/>
      <c r="E261" s="150"/>
      <c r="F261" s="150"/>
      <c r="G261" s="111"/>
      <c r="H261" s="112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5.75" customHeight="1">
      <c r="A262" s="110" t="str">
        <f t="shared" si="0"/>
        <v/>
      </c>
      <c r="B262" s="149"/>
      <c r="C262" s="150"/>
      <c r="D262" s="150"/>
      <c r="E262" s="150"/>
      <c r="F262" s="150"/>
      <c r="G262" s="111"/>
      <c r="H262" s="112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5.75" customHeight="1">
      <c r="A263" s="110" t="str">
        <f t="shared" ref="A263:A517" si="1">IFERROR(IF(B263="","",_xludf.DAYS(B263,B262)),"")</f>
        <v/>
      </c>
      <c r="B263" s="149"/>
      <c r="C263" s="150"/>
      <c r="D263" s="150"/>
      <c r="E263" s="150"/>
      <c r="F263" s="150"/>
      <c r="G263" s="111"/>
      <c r="H263" s="112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15.75" customHeight="1">
      <c r="A264" s="110" t="str">
        <f t="shared" si="1"/>
        <v/>
      </c>
      <c r="B264" s="149"/>
      <c r="C264" s="150"/>
      <c r="D264" s="150"/>
      <c r="E264" s="150"/>
      <c r="F264" s="150"/>
      <c r="G264" s="111"/>
      <c r="H264" s="112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15.75" customHeight="1">
      <c r="A265" s="110" t="str">
        <f t="shared" si="1"/>
        <v/>
      </c>
      <c r="B265" s="149"/>
      <c r="C265" s="150"/>
      <c r="D265" s="150"/>
      <c r="E265" s="150"/>
      <c r="F265" s="150"/>
      <c r="G265" s="111"/>
      <c r="H265" s="112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15.75" customHeight="1">
      <c r="A266" s="110" t="str">
        <f t="shared" si="1"/>
        <v/>
      </c>
      <c r="B266" s="149"/>
      <c r="C266" s="150"/>
      <c r="D266" s="150"/>
      <c r="E266" s="150"/>
      <c r="F266" s="150"/>
      <c r="G266" s="111"/>
      <c r="H266" s="112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15.75" customHeight="1">
      <c r="A267" s="110" t="str">
        <f t="shared" si="1"/>
        <v/>
      </c>
      <c r="B267" s="149"/>
      <c r="C267" s="150"/>
      <c r="D267" s="150"/>
      <c r="E267" s="150"/>
      <c r="F267" s="150"/>
      <c r="G267" s="111"/>
      <c r="H267" s="112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15.75" customHeight="1">
      <c r="A268" s="110" t="str">
        <f t="shared" si="1"/>
        <v/>
      </c>
      <c r="B268" s="149"/>
      <c r="C268" s="150"/>
      <c r="D268" s="150"/>
      <c r="E268" s="150"/>
      <c r="F268" s="150"/>
      <c r="G268" s="111"/>
      <c r="H268" s="112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15.75" customHeight="1">
      <c r="A269" s="110" t="str">
        <f t="shared" si="1"/>
        <v/>
      </c>
      <c r="B269" s="149"/>
      <c r="C269" s="150"/>
      <c r="D269" s="150"/>
      <c r="E269" s="150"/>
      <c r="F269" s="150"/>
      <c r="G269" s="111"/>
      <c r="H269" s="112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15.75" customHeight="1">
      <c r="A270" s="110" t="str">
        <f t="shared" si="1"/>
        <v/>
      </c>
      <c r="B270" s="149"/>
      <c r="C270" s="150"/>
      <c r="D270" s="150"/>
      <c r="E270" s="150"/>
      <c r="F270" s="150"/>
      <c r="G270" s="111"/>
      <c r="H270" s="112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15.75" customHeight="1">
      <c r="A271" s="110" t="str">
        <f t="shared" si="1"/>
        <v/>
      </c>
      <c r="B271" s="149"/>
      <c r="C271" s="150"/>
      <c r="D271" s="150"/>
      <c r="E271" s="150"/>
      <c r="F271" s="150"/>
      <c r="G271" s="111"/>
      <c r="H271" s="112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15.75" customHeight="1">
      <c r="A272" s="110" t="str">
        <f t="shared" si="1"/>
        <v/>
      </c>
      <c r="B272" s="149"/>
      <c r="C272" s="150"/>
      <c r="D272" s="150"/>
      <c r="E272" s="150"/>
      <c r="F272" s="150"/>
      <c r="G272" s="111"/>
      <c r="H272" s="112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15.75" customHeight="1">
      <c r="A273" s="110" t="str">
        <f t="shared" si="1"/>
        <v/>
      </c>
      <c r="B273" s="149"/>
      <c r="C273" s="150"/>
      <c r="D273" s="150"/>
      <c r="E273" s="150"/>
      <c r="F273" s="150"/>
      <c r="G273" s="111"/>
      <c r="H273" s="112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15.75" customHeight="1">
      <c r="A274" s="110" t="str">
        <f t="shared" si="1"/>
        <v/>
      </c>
      <c r="B274" s="149"/>
      <c r="C274" s="150"/>
      <c r="D274" s="150"/>
      <c r="E274" s="150"/>
      <c r="F274" s="150"/>
      <c r="G274" s="111"/>
      <c r="H274" s="112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15.75" customHeight="1">
      <c r="A275" s="110" t="str">
        <f t="shared" si="1"/>
        <v/>
      </c>
      <c r="B275" s="149"/>
      <c r="C275" s="150"/>
      <c r="D275" s="150"/>
      <c r="E275" s="150"/>
      <c r="F275" s="150"/>
      <c r="G275" s="111"/>
      <c r="H275" s="112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15.75" customHeight="1">
      <c r="A276" s="110" t="str">
        <f t="shared" si="1"/>
        <v/>
      </c>
      <c r="B276" s="149"/>
      <c r="C276" s="150"/>
      <c r="D276" s="150"/>
      <c r="E276" s="150"/>
      <c r="F276" s="150"/>
      <c r="G276" s="111"/>
      <c r="H276" s="112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15.75" customHeight="1">
      <c r="A277" s="110" t="str">
        <f t="shared" si="1"/>
        <v/>
      </c>
      <c r="B277" s="149"/>
      <c r="C277" s="150"/>
      <c r="D277" s="150"/>
      <c r="E277" s="150"/>
      <c r="F277" s="150"/>
      <c r="G277" s="111"/>
      <c r="H277" s="112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5.75" customHeight="1">
      <c r="A278" s="110" t="str">
        <f t="shared" si="1"/>
        <v/>
      </c>
      <c r="B278" s="149"/>
      <c r="C278" s="150"/>
      <c r="D278" s="150"/>
      <c r="E278" s="150"/>
      <c r="F278" s="150"/>
      <c r="G278" s="111"/>
      <c r="H278" s="112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5.75" customHeight="1">
      <c r="A279" s="110" t="str">
        <f t="shared" si="1"/>
        <v/>
      </c>
      <c r="B279" s="149"/>
      <c r="C279" s="150"/>
      <c r="D279" s="150"/>
      <c r="E279" s="150"/>
      <c r="F279" s="150"/>
      <c r="G279" s="111"/>
      <c r="H279" s="112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5.75" customHeight="1">
      <c r="A280" s="110" t="str">
        <f t="shared" si="1"/>
        <v/>
      </c>
      <c r="B280" s="149"/>
      <c r="C280" s="150"/>
      <c r="D280" s="150"/>
      <c r="E280" s="150"/>
      <c r="F280" s="150"/>
      <c r="G280" s="111"/>
      <c r="H280" s="112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5.75" customHeight="1">
      <c r="A281" s="110" t="str">
        <f t="shared" si="1"/>
        <v/>
      </c>
      <c r="B281" s="149"/>
      <c r="C281" s="150"/>
      <c r="D281" s="150"/>
      <c r="E281" s="150"/>
      <c r="F281" s="150"/>
      <c r="G281" s="111"/>
      <c r="H281" s="112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15.75" customHeight="1">
      <c r="A282" s="110" t="str">
        <f t="shared" si="1"/>
        <v/>
      </c>
      <c r="B282" s="149"/>
      <c r="C282" s="150"/>
      <c r="D282" s="150"/>
      <c r="E282" s="150"/>
      <c r="F282" s="150"/>
      <c r="G282" s="111"/>
      <c r="H282" s="112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15.75" customHeight="1">
      <c r="A283" s="110" t="str">
        <f t="shared" si="1"/>
        <v/>
      </c>
      <c r="B283" s="149"/>
      <c r="C283" s="150"/>
      <c r="D283" s="150"/>
      <c r="E283" s="150"/>
      <c r="F283" s="150"/>
      <c r="G283" s="111"/>
      <c r="H283" s="112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15.75" customHeight="1">
      <c r="A284" s="110" t="str">
        <f t="shared" si="1"/>
        <v/>
      </c>
      <c r="B284" s="149"/>
      <c r="C284" s="150"/>
      <c r="D284" s="150"/>
      <c r="E284" s="150"/>
      <c r="F284" s="150"/>
      <c r="G284" s="111"/>
      <c r="H284" s="112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15.75" customHeight="1">
      <c r="A285" s="110" t="str">
        <f t="shared" si="1"/>
        <v/>
      </c>
      <c r="B285" s="149"/>
      <c r="C285" s="150"/>
      <c r="D285" s="150"/>
      <c r="E285" s="150"/>
      <c r="F285" s="150"/>
      <c r="G285" s="111"/>
      <c r="H285" s="112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15.75" customHeight="1">
      <c r="A286" s="110" t="str">
        <f t="shared" si="1"/>
        <v/>
      </c>
      <c r="B286" s="149"/>
      <c r="C286" s="150"/>
      <c r="D286" s="150"/>
      <c r="E286" s="150"/>
      <c r="F286" s="150"/>
      <c r="G286" s="111"/>
      <c r="H286" s="112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15.75" customHeight="1">
      <c r="A287" s="110" t="str">
        <f t="shared" si="1"/>
        <v/>
      </c>
      <c r="B287" s="149"/>
      <c r="C287" s="150"/>
      <c r="D287" s="150"/>
      <c r="E287" s="150"/>
      <c r="F287" s="150"/>
      <c r="G287" s="111"/>
      <c r="H287" s="112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15.75" customHeight="1">
      <c r="A288" s="110" t="str">
        <f t="shared" si="1"/>
        <v/>
      </c>
      <c r="B288" s="149"/>
      <c r="C288" s="150"/>
      <c r="D288" s="150"/>
      <c r="E288" s="150"/>
      <c r="F288" s="150"/>
      <c r="G288" s="111"/>
      <c r="H288" s="112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15.75" customHeight="1">
      <c r="A289" s="110" t="str">
        <f t="shared" si="1"/>
        <v/>
      </c>
      <c r="B289" s="149"/>
      <c r="C289" s="150"/>
      <c r="D289" s="150"/>
      <c r="E289" s="150"/>
      <c r="F289" s="150"/>
      <c r="G289" s="111"/>
      <c r="H289" s="112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15.75" customHeight="1">
      <c r="A290" s="110" t="str">
        <f t="shared" si="1"/>
        <v/>
      </c>
      <c r="B290" s="149"/>
      <c r="C290" s="150"/>
      <c r="D290" s="150"/>
      <c r="E290" s="150"/>
      <c r="F290" s="150"/>
      <c r="G290" s="111"/>
      <c r="H290" s="112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15.75" customHeight="1">
      <c r="A291" s="110" t="str">
        <f t="shared" si="1"/>
        <v/>
      </c>
      <c r="B291" s="149"/>
      <c r="C291" s="150"/>
      <c r="D291" s="150"/>
      <c r="E291" s="150"/>
      <c r="F291" s="150"/>
      <c r="G291" s="111"/>
      <c r="H291" s="112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15.75" customHeight="1">
      <c r="A292" s="110" t="str">
        <f t="shared" si="1"/>
        <v/>
      </c>
      <c r="B292" s="149"/>
      <c r="C292" s="150"/>
      <c r="D292" s="150"/>
      <c r="E292" s="150"/>
      <c r="F292" s="150"/>
      <c r="G292" s="111"/>
      <c r="H292" s="112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15.75" customHeight="1">
      <c r="A293" s="110" t="str">
        <f t="shared" si="1"/>
        <v/>
      </c>
      <c r="B293" s="149"/>
      <c r="C293" s="150"/>
      <c r="D293" s="150"/>
      <c r="E293" s="150"/>
      <c r="F293" s="150"/>
      <c r="G293" s="111"/>
      <c r="H293" s="112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5.75" customHeight="1">
      <c r="A294" s="110" t="str">
        <f t="shared" si="1"/>
        <v/>
      </c>
      <c r="B294" s="149"/>
      <c r="C294" s="150"/>
      <c r="D294" s="150"/>
      <c r="E294" s="150"/>
      <c r="F294" s="150"/>
      <c r="G294" s="111"/>
      <c r="H294" s="112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15.75" customHeight="1">
      <c r="A295" s="110" t="str">
        <f t="shared" si="1"/>
        <v/>
      </c>
      <c r="B295" s="149"/>
      <c r="C295" s="150"/>
      <c r="D295" s="150"/>
      <c r="E295" s="150"/>
      <c r="F295" s="150"/>
      <c r="G295" s="111"/>
      <c r="H295" s="112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15.75" customHeight="1">
      <c r="A296" s="110" t="str">
        <f t="shared" si="1"/>
        <v/>
      </c>
      <c r="B296" s="149"/>
      <c r="C296" s="150"/>
      <c r="D296" s="150"/>
      <c r="E296" s="150"/>
      <c r="F296" s="150"/>
      <c r="G296" s="111"/>
      <c r="H296" s="112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15.75" customHeight="1">
      <c r="A297" s="110" t="str">
        <f t="shared" si="1"/>
        <v/>
      </c>
      <c r="B297" s="149"/>
      <c r="C297" s="150"/>
      <c r="D297" s="150"/>
      <c r="E297" s="150"/>
      <c r="F297" s="150"/>
      <c r="G297" s="111"/>
      <c r="H297" s="112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15.75" customHeight="1">
      <c r="A298" s="110" t="str">
        <f t="shared" si="1"/>
        <v/>
      </c>
      <c r="B298" s="149"/>
      <c r="C298" s="150"/>
      <c r="D298" s="150"/>
      <c r="E298" s="150"/>
      <c r="F298" s="150"/>
      <c r="G298" s="111"/>
      <c r="H298" s="112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15.75" customHeight="1">
      <c r="A299" s="110" t="str">
        <f t="shared" si="1"/>
        <v/>
      </c>
      <c r="B299" s="149"/>
      <c r="C299" s="150"/>
      <c r="D299" s="150"/>
      <c r="E299" s="150"/>
      <c r="F299" s="150"/>
      <c r="G299" s="111"/>
      <c r="H299" s="112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15.75" customHeight="1">
      <c r="A300" s="110" t="str">
        <f t="shared" si="1"/>
        <v/>
      </c>
      <c r="B300" s="149"/>
      <c r="C300" s="150"/>
      <c r="D300" s="150"/>
      <c r="E300" s="150"/>
      <c r="F300" s="150"/>
      <c r="G300" s="111"/>
      <c r="H300" s="112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15.75" customHeight="1">
      <c r="A301" s="110" t="str">
        <f t="shared" si="1"/>
        <v/>
      </c>
      <c r="B301" s="149"/>
      <c r="C301" s="150"/>
      <c r="D301" s="150"/>
      <c r="E301" s="150"/>
      <c r="F301" s="150"/>
      <c r="G301" s="111"/>
      <c r="H301" s="112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15.75" customHeight="1">
      <c r="A302" s="110" t="str">
        <f t="shared" si="1"/>
        <v/>
      </c>
      <c r="B302" s="149"/>
      <c r="C302" s="150"/>
      <c r="D302" s="150"/>
      <c r="E302" s="150"/>
      <c r="F302" s="150"/>
      <c r="G302" s="111"/>
      <c r="H302" s="112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15.75" customHeight="1">
      <c r="A303" s="110" t="str">
        <f t="shared" si="1"/>
        <v/>
      </c>
      <c r="B303" s="149"/>
      <c r="C303" s="150"/>
      <c r="D303" s="150"/>
      <c r="E303" s="150"/>
      <c r="F303" s="150"/>
      <c r="G303" s="111"/>
      <c r="H303" s="112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15.75" customHeight="1">
      <c r="A304" s="110" t="str">
        <f t="shared" si="1"/>
        <v/>
      </c>
      <c r="B304" s="149"/>
      <c r="C304" s="150"/>
      <c r="D304" s="150"/>
      <c r="E304" s="150"/>
      <c r="F304" s="150"/>
      <c r="G304" s="111"/>
      <c r="H304" s="112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5.75" customHeight="1">
      <c r="A305" s="110" t="str">
        <f t="shared" si="1"/>
        <v/>
      </c>
      <c r="B305" s="110"/>
      <c r="C305" s="150"/>
      <c r="D305" s="110"/>
      <c r="E305" s="110"/>
      <c r="F305" s="110"/>
      <c r="G305" s="111"/>
      <c r="H305" s="112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15.75" customHeight="1">
      <c r="A306" s="110" t="str">
        <f t="shared" si="1"/>
        <v/>
      </c>
      <c r="B306" s="110"/>
      <c r="C306" s="150"/>
      <c r="D306" s="110"/>
      <c r="E306" s="110"/>
      <c r="F306" s="110"/>
      <c r="G306" s="111"/>
      <c r="H306" s="112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15.75" customHeight="1">
      <c r="A307" s="110" t="str">
        <f t="shared" si="1"/>
        <v/>
      </c>
      <c r="B307" s="110"/>
      <c r="C307" s="150"/>
      <c r="D307" s="110"/>
      <c r="E307" s="110"/>
      <c r="F307" s="110"/>
      <c r="G307" s="111"/>
      <c r="H307" s="112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15.75" customHeight="1">
      <c r="A308" s="110" t="str">
        <f t="shared" si="1"/>
        <v/>
      </c>
      <c r="B308" s="110"/>
      <c r="C308" s="150"/>
      <c r="D308" s="110"/>
      <c r="E308" s="110"/>
      <c r="F308" s="110"/>
      <c r="G308" s="111"/>
      <c r="H308" s="112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15.75" customHeight="1">
      <c r="A309" s="110" t="str">
        <f t="shared" si="1"/>
        <v/>
      </c>
      <c r="B309" s="110"/>
      <c r="C309" s="150"/>
      <c r="D309" s="110"/>
      <c r="E309" s="110"/>
      <c r="F309" s="110"/>
      <c r="G309" s="111"/>
      <c r="H309" s="112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15.75" customHeight="1">
      <c r="A310" s="110" t="str">
        <f t="shared" si="1"/>
        <v/>
      </c>
      <c r="B310" s="110"/>
      <c r="C310" s="150"/>
      <c r="D310" s="110"/>
      <c r="E310" s="110"/>
      <c r="F310" s="110"/>
      <c r="G310" s="111"/>
      <c r="H310" s="112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15.75" customHeight="1">
      <c r="A311" s="110" t="str">
        <f t="shared" si="1"/>
        <v/>
      </c>
      <c r="B311" s="110"/>
      <c r="C311" s="150"/>
      <c r="D311" s="110"/>
      <c r="E311" s="110"/>
      <c r="F311" s="110"/>
      <c r="G311" s="111"/>
      <c r="H311" s="112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15.75" customHeight="1">
      <c r="A312" s="110" t="str">
        <f t="shared" si="1"/>
        <v/>
      </c>
      <c r="B312" s="110"/>
      <c r="C312" s="150"/>
      <c r="D312" s="110"/>
      <c r="E312" s="110"/>
      <c r="F312" s="110"/>
      <c r="G312" s="111"/>
      <c r="H312" s="112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15.75" customHeight="1">
      <c r="A313" s="110" t="str">
        <f t="shared" si="1"/>
        <v/>
      </c>
      <c r="B313" s="110"/>
      <c r="C313" s="150"/>
      <c r="D313" s="110"/>
      <c r="E313" s="110"/>
      <c r="F313" s="110"/>
      <c r="G313" s="111"/>
      <c r="H313" s="112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15.75" customHeight="1">
      <c r="A314" s="110" t="str">
        <f t="shared" si="1"/>
        <v/>
      </c>
      <c r="B314" s="110"/>
      <c r="C314" s="150"/>
      <c r="D314" s="110"/>
      <c r="E314" s="110"/>
      <c r="F314" s="110"/>
      <c r="G314" s="111"/>
      <c r="H314" s="112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15.75" customHeight="1">
      <c r="A315" s="110" t="str">
        <f t="shared" si="1"/>
        <v/>
      </c>
      <c r="B315" s="110"/>
      <c r="C315" s="150"/>
      <c r="D315" s="110"/>
      <c r="E315" s="110"/>
      <c r="F315" s="110"/>
      <c r="G315" s="111"/>
      <c r="H315" s="112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15.75" customHeight="1">
      <c r="A316" s="110" t="str">
        <f t="shared" si="1"/>
        <v/>
      </c>
      <c r="B316" s="110"/>
      <c r="C316" s="150"/>
      <c r="D316" s="110"/>
      <c r="E316" s="110"/>
      <c r="F316" s="110"/>
      <c r="G316" s="111"/>
      <c r="H316" s="112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15.75" customHeight="1">
      <c r="A317" s="110" t="str">
        <f t="shared" si="1"/>
        <v/>
      </c>
      <c r="B317" s="110"/>
      <c r="C317" s="150"/>
      <c r="D317" s="110"/>
      <c r="E317" s="110"/>
      <c r="F317" s="110"/>
      <c r="G317" s="111"/>
      <c r="H317" s="112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15.75" customHeight="1">
      <c r="A318" s="110" t="str">
        <f t="shared" si="1"/>
        <v/>
      </c>
      <c r="B318" s="110"/>
      <c r="C318" s="150"/>
      <c r="D318" s="110"/>
      <c r="E318" s="110"/>
      <c r="F318" s="110"/>
      <c r="G318" s="111"/>
      <c r="H318" s="112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15.75" customHeight="1">
      <c r="A319" s="110" t="str">
        <f t="shared" si="1"/>
        <v/>
      </c>
      <c r="B319" s="110"/>
      <c r="C319" s="150"/>
      <c r="D319" s="110"/>
      <c r="E319" s="110"/>
      <c r="F319" s="110"/>
      <c r="G319" s="111"/>
      <c r="H319" s="112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15.75" customHeight="1">
      <c r="A320" s="110" t="str">
        <f t="shared" si="1"/>
        <v/>
      </c>
      <c r="B320" s="110"/>
      <c r="C320" s="150"/>
      <c r="D320" s="110"/>
      <c r="E320" s="110"/>
      <c r="F320" s="110"/>
      <c r="G320" s="111"/>
      <c r="H320" s="112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15.75" customHeight="1">
      <c r="A321" s="110" t="str">
        <f t="shared" si="1"/>
        <v/>
      </c>
      <c r="B321" s="110"/>
      <c r="C321" s="150"/>
      <c r="D321" s="110"/>
      <c r="E321" s="110"/>
      <c r="F321" s="110"/>
      <c r="G321" s="111"/>
      <c r="H321" s="112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15.75" customHeight="1">
      <c r="A322" s="110" t="str">
        <f t="shared" si="1"/>
        <v/>
      </c>
      <c r="B322" s="110"/>
      <c r="C322" s="150"/>
      <c r="D322" s="110"/>
      <c r="E322" s="110"/>
      <c r="F322" s="110"/>
      <c r="G322" s="111"/>
      <c r="H322" s="112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15.75" customHeight="1">
      <c r="A323" s="110" t="str">
        <f t="shared" si="1"/>
        <v/>
      </c>
      <c r="B323" s="110"/>
      <c r="C323" s="150"/>
      <c r="D323" s="110"/>
      <c r="E323" s="110"/>
      <c r="F323" s="110"/>
      <c r="G323" s="111"/>
      <c r="H323" s="112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15.75" customHeight="1">
      <c r="A324" s="110" t="str">
        <f t="shared" si="1"/>
        <v/>
      </c>
      <c r="B324" s="110"/>
      <c r="C324" s="150"/>
      <c r="D324" s="110"/>
      <c r="E324" s="110"/>
      <c r="F324" s="110"/>
      <c r="G324" s="111"/>
      <c r="H324" s="112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15.75" customHeight="1">
      <c r="A325" s="110" t="str">
        <f t="shared" si="1"/>
        <v/>
      </c>
      <c r="B325" s="110"/>
      <c r="C325" s="150"/>
      <c r="D325" s="110"/>
      <c r="E325" s="110"/>
      <c r="F325" s="110"/>
      <c r="G325" s="111"/>
      <c r="H325" s="112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15.75" customHeight="1">
      <c r="A326" s="110" t="str">
        <f t="shared" si="1"/>
        <v/>
      </c>
      <c r="B326" s="110"/>
      <c r="C326" s="150"/>
      <c r="D326" s="110"/>
      <c r="E326" s="110"/>
      <c r="F326" s="110"/>
      <c r="G326" s="111"/>
      <c r="H326" s="112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15.75" customHeight="1">
      <c r="A327" s="110" t="str">
        <f t="shared" si="1"/>
        <v/>
      </c>
      <c r="B327" s="110"/>
      <c r="C327" s="150"/>
      <c r="D327" s="110"/>
      <c r="E327" s="110"/>
      <c r="F327" s="110"/>
      <c r="G327" s="111"/>
      <c r="H327" s="112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15.75" customHeight="1">
      <c r="A328" s="110" t="str">
        <f t="shared" si="1"/>
        <v/>
      </c>
      <c r="B328" s="110"/>
      <c r="C328" s="150"/>
      <c r="D328" s="110"/>
      <c r="E328" s="110"/>
      <c r="F328" s="110"/>
      <c r="G328" s="111"/>
      <c r="H328" s="112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15.75" customHeight="1">
      <c r="A329" s="110" t="str">
        <f t="shared" si="1"/>
        <v/>
      </c>
      <c r="B329" s="110"/>
      <c r="C329" s="150"/>
      <c r="D329" s="110"/>
      <c r="E329" s="110"/>
      <c r="F329" s="110"/>
      <c r="G329" s="111"/>
      <c r="H329" s="112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5.75" customHeight="1">
      <c r="A330" s="110" t="str">
        <f t="shared" si="1"/>
        <v/>
      </c>
      <c r="B330" s="110"/>
      <c r="C330" s="150"/>
      <c r="D330" s="110"/>
      <c r="E330" s="110"/>
      <c r="F330" s="110"/>
      <c r="G330" s="111"/>
      <c r="H330" s="112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5.75" customHeight="1">
      <c r="A331" s="110" t="str">
        <f t="shared" si="1"/>
        <v/>
      </c>
      <c r="B331" s="110"/>
      <c r="C331" s="150"/>
      <c r="D331" s="110"/>
      <c r="E331" s="110"/>
      <c r="F331" s="110"/>
      <c r="G331" s="111"/>
      <c r="H331" s="112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5.75" customHeight="1">
      <c r="A332" s="110" t="str">
        <f t="shared" si="1"/>
        <v/>
      </c>
      <c r="B332" s="110"/>
      <c r="C332" s="150"/>
      <c r="D332" s="110"/>
      <c r="E332" s="110"/>
      <c r="F332" s="110"/>
      <c r="G332" s="111"/>
      <c r="H332" s="112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15.75" customHeight="1">
      <c r="A333" s="110" t="str">
        <f t="shared" si="1"/>
        <v/>
      </c>
      <c r="B333" s="110"/>
      <c r="C333" s="150"/>
      <c r="D333" s="110"/>
      <c r="E333" s="110"/>
      <c r="F333" s="110"/>
      <c r="G333" s="111"/>
      <c r="H333" s="112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15.75" customHeight="1">
      <c r="A334" s="110" t="str">
        <f t="shared" si="1"/>
        <v/>
      </c>
      <c r="B334" s="110"/>
      <c r="C334" s="150"/>
      <c r="D334" s="110"/>
      <c r="E334" s="110"/>
      <c r="F334" s="110"/>
      <c r="G334" s="111"/>
      <c r="H334" s="112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15.75" customHeight="1">
      <c r="A335" s="110" t="str">
        <f t="shared" si="1"/>
        <v/>
      </c>
      <c r="B335" s="110"/>
      <c r="C335" s="150"/>
      <c r="D335" s="110"/>
      <c r="E335" s="110"/>
      <c r="F335" s="110"/>
      <c r="G335" s="111"/>
      <c r="H335" s="112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15.75" customHeight="1">
      <c r="A336" s="110" t="str">
        <f t="shared" si="1"/>
        <v/>
      </c>
      <c r="B336" s="110"/>
      <c r="C336" s="150"/>
      <c r="D336" s="110"/>
      <c r="E336" s="110"/>
      <c r="F336" s="110"/>
      <c r="G336" s="111"/>
      <c r="H336" s="112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15.75" customHeight="1">
      <c r="A337" s="110" t="str">
        <f t="shared" si="1"/>
        <v/>
      </c>
      <c r="B337" s="110"/>
      <c r="C337" s="150"/>
      <c r="D337" s="110"/>
      <c r="E337" s="110"/>
      <c r="F337" s="110"/>
      <c r="G337" s="111"/>
      <c r="H337" s="112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15.75" customHeight="1">
      <c r="A338" s="110" t="str">
        <f t="shared" si="1"/>
        <v/>
      </c>
      <c r="B338" s="110"/>
      <c r="C338" s="150"/>
      <c r="D338" s="110"/>
      <c r="E338" s="110"/>
      <c r="F338" s="110"/>
      <c r="G338" s="111"/>
      <c r="H338" s="112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15.75" customHeight="1">
      <c r="A339" s="110" t="str">
        <f t="shared" si="1"/>
        <v/>
      </c>
      <c r="B339" s="110"/>
      <c r="C339" s="150"/>
      <c r="D339" s="110"/>
      <c r="E339" s="110"/>
      <c r="F339" s="110"/>
      <c r="G339" s="111"/>
      <c r="H339" s="112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15.75" customHeight="1">
      <c r="A340" s="110" t="str">
        <f t="shared" si="1"/>
        <v/>
      </c>
      <c r="B340" s="110"/>
      <c r="C340" s="150"/>
      <c r="D340" s="110"/>
      <c r="E340" s="110"/>
      <c r="F340" s="110"/>
      <c r="G340" s="111"/>
      <c r="H340" s="112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15.75" customHeight="1">
      <c r="A341" s="110" t="str">
        <f t="shared" si="1"/>
        <v/>
      </c>
      <c r="B341" s="110"/>
      <c r="C341" s="150"/>
      <c r="D341" s="110"/>
      <c r="E341" s="110"/>
      <c r="F341" s="110"/>
      <c r="G341" s="111"/>
      <c r="H341" s="112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15.75" customHeight="1">
      <c r="A342" s="110" t="str">
        <f t="shared" si="1"/>
        <v/>
      </c>
      <c r="B342" s="110"/>
      <c r="C342" s="150"/>
      <c r="D342" s="110"/>
      <c r="E342" s="110"/>
      <c r="F342" s="110"/>
      <c r="G342" s="111"/>
      <c r="H342" s="112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15.75" customHeight="1">
      <c r="A343" s="110" t="str">
        <f t="shared" si="1"/>
        <v/>
      </c>
      <c r="B343" s="110"/>
      <c r="C343" s="150"/>
      <c r="D343" s="110"/>
      <c r="E343" s="110"/>
      <c r="F343" s="110"/>
      <c r="G343" s="111"/>
      <c r="H343" s="112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15.75" customHeight="1">
      <c r="A344" s="110" t="str">
        <f t="shared" si="1"/>
        <v/>
      </c>
      <c r="B344" s="110"/>
      <c r="C344" s="150"/>
      <c r="D344" s="110"/>
      <c r="E344" s="110"/>
      <c r="F344" s="110"/>
      <c r="G344" s="111"/>
      <c r="H344" s="112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15.75" customHeight="1">
      <c r="A345" s="110" t="str">
        <f t="shared" si="1"/>
        <v/>
      </c>
      <c r="B345" s="110"/>
      <c r="C345" s="150"/>
      <c r="D345" s="110"/>
      <c r="E345" s="110"/>
      <c r="F345" s="110"/>
      <c r="G345" s="111"/>
      <c r="H345" s="112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15.75" customHeight="1">
      <c r="A346" s="110" t="str">
        <f t="shared" si="1"/>
        <v/>
      </c>
      <c r="B346" s="110"/>
      <c r="C346" s="150"/>
      <c r="D346" s="110"/>
      <c r="E346" s="110"/>
      <c r="F346" s="110"/>
      <c r="G346" s="111"/>
      <c r="H346" s="112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15.75" customHeight="1">
      <c r="A347" s="110" t="str">
        <f t="shared" si="1"/>
        <v/>
      </c>
      <c r="B347" s="110"/>
      <c r="C347" s="150"/>
      <c r="D347" s="110"/>
      <c r="E347" s="110"/>
      <c r="F347" s="110"/>
      <c r="G347" s="111"/>
      <c r="H347" s="112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15.75" customHeight="1">
      <c r="A348" s="110" t="str">
        <f t="shared" si="1"/>
        <v/>
      </c>
      <c r="B348" s="110"/>
      <c r="C348" s="150"/>
      <c r="D348" s="110"/>
      <c r="E348" s="110"/>
      <c r="F348" s="110"/>
      <c r="G348" s="111"/>
      <c r="H348" s="112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15.75" customHeight="1">
      <c r="A349" s="110" t="str">
        <f t="shared" si="1"/>
        <v/>
      </c>
      <c r="B349" s="110"/>
      <c r="C349" s="150"/>
      <c r="D349" s="110"/>
      <c r="E349" s="110"/>
      <c r="F349" s="110"/>
      <c r="G349" s="111"/>
      <c r="H349" s="112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15.75" customHeight="1">
      <c r="A350" s="110" t="str">
        <f t="shared" si="1"/>
        <v/>
      </c>
      <c r="B350" s="110"/>
      <c r="C350" s="150"/>
      <c r="D350" s="110"/>
      <c r="E350" s="110"/>
      <c r="F350" s="110"/>
      <c r="G350" s="111"/>
      <c r="H350" s="112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15.75" customHeight="1">
      <c r="A351" s="110" t="str">
        <f t="shared" si="1"/>
        <v/>
      </c>
      <c r="B351" s="110"/>
      <c r="C351" s="150"/>
      <c r="D351" s="110"/>
      <c r="E351" s="110"/>
      <c r="F351" s="110"/>
      <c r="G351" s="111"/>
      <c r="H351" s="112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15.75" customHeight="1">
      <c r="A352" s="110" t="str">
        <f t="shared" si="1"/>
        <v/>
      </c>
      <c r="B352" s="110"/>
      <c r="C352" s="150"/>
      <c r="D352" s="110"/>
      <c r="E352" s="110"/>
      <c r="F352" s="110"/>
      <c r="G352" s="111"/>
      <c r="H352" s="112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15.75" customHeight="1">
      <c r="A353" s="110" t="str">
        <f t="shared" si="1"/>
        <v/>
      </c>
      <c r="B353" s="110"/>
      <c r="C353" s="150"/>
      <c r="D353" s="110"/>
      <c r="E353" s="110"/>
      <c r="F353" s="110"/>
      <c r="G353" s="111"/>
      <c r="H353" s="112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15.75" customHeight="1">
      <c r="A354" s="110" t="str">
        <f t="shared" si="1"/>
        <v/>
      </c>
      <c r="B354" s="110"/>
      <c r="C354" s="150"/>
      <c r="D354" s="110"/>
      <c r="E354" s="110"/>
      <c r="F354" s="110"/>
      <c r="G354" s="111"/>
      <c r="H354" s="112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15.75" customHeight="1">
      <c r="A355" s="110" t="str">
        <f t="shared" si="1"/>
        <v/>
      </c>
      <c r="B355" s="110"/>
      <c r="C355" s="150"/>
      <c r="D355" s="110"/>
      <c r="E355" s="110"/>
      <c r="F355" s="110"/>
      <c r="G355" s="111"/>
      <c r="H355" s="112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15.75" customHeight="1">
      <c r="A356" s="110" t="str">
        <f t="shared" si="1"/>
        <v/>
      </c>
      <c r="B356" s="110"/>
      <c r="C356" s="150"/>
      <c r="D356" s="110"/>
      <c r="E356" s="110"/>
      <c r="F356" s="110"/>
      <c r="G356" s="111"/>
      <c r="H356" s="112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5.75" customHeight="1">
      <c r="A357" s="110" t="str">
        <f t="shared" si="1"/>
        <v/>
      </c>
      <c r="B357" s="110"/>
      <c r="C357" s="150"/>
      <c r="D357" s="110"/>
      <c r="E357" s="110"/>
      <c r="F357" s="110"/>
      <c r="G357" s="111"/>
      <c r="H357" s="112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15.75" customHeight="1">
      <c r="A358" s="110" t="str">
        <f t="shared" si="1"/>
        <v/>
      </c>
      <c r="B358" s="110"/>
      <c r="C358" s="150"/>
      <c r="D358" s="110"/>
      <c r="E358" s="110"/>
      <c r="F358" s="110"/>
      <c r="G358" s="111"/>
      <c r="H358" s="112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15.75" customHeight="1">
      <c r="A359" s="110" t="str">
        <f t="shared" si="1"/>
        <v/>
      </c>
      <c r="B359" s="110"/>
      <c r="C359" s="150"/>
      <c r="D359" s="110"/>
      <c r="E359" s="110"/>
      <c r="F359" s="110"/>
      <c r="G359" s="111"/>
      <c r="H359" s="112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5.75" customHeight="1">
      <c r="A360" s="110" t="str">
        <f t="shared" si="1"/>
        <v/>
      </c>
      <c r="B360" s="110"/>
      <c r="C360" s="150"/>
      <c r="D360" s="110"/>
      <c r="E360" s="110"/>
      <c r="F360" s="110"/>
      <c r="G360" s="111"/>
      <c r="H360" s="112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15.75" customHeight="1">
      <c r="A361" s="110" t="str">
        <f t="shared" si="1"/>
        <v/>
      </c>
      <c r="B361" s="110"/>
      <c r="C361" s="150"/>
      <c r="D361" s="110"/>
      <c r="E361" s="110"/>
      <c r="F361" s="110"/>
      <c r="G361" s="111"/>
      <c r="H361" s="112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15.75" customHeight="1">
      <c r="A362" s="110" t="str">
        <f t="shared" si="1"/>
        <v/>
      </c>
      <c r="B362" s="110"/>
      <c r="C362" s="150"/>
      <c r="D362" s="110"/>
      <c r="E362" s="110"/>
      <c r="F362" s="110"/>
      <c r="G362" s="111"/>
      <c r="H362" s="112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15.75" customHeight="1">
      <c r="A363" s="110" t="str">
        <f t="shared" si="1"/>
        <v/>
      </c>
      <c r="B363" s="110"/>
      <c r="C363" s="150"/>
      <c r="D363" s="110"/>
      <c r="E363" s="110"/>
      <c r="F363" s="110"/>
      <c r="G363" s="111"/>
      <c r="H363" s="112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15.75" customHeight="1">
      <c r="A364" s="110" t="str">
        <f t="shared" si="1"/>
        <v/>
      </c>
      <c r="B364" s="110"/>
      <c r="C364" s="150"/>
      <c r="D364" s="110"/>
      <c r="E364" s="110"/>
      <c r="F364" s="110"/>
      <c r="G364" s="111"/>
      <c r="H364" s="112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15.75" customHeight="1">
      <c r="A365" s="110" t="str">
        <f t="shared" si="1"/>
        <v/>
      </c>
      <c r="B365" s="110"/>
      <c r="C365" s="150"/>
      <c r="D365" s="110"/>
      <c r="E365" s="110"/>
      <c r="F365" s="110"/>
      <c r="G365" s="111"/>
      <c r="H365" s="112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15.75" customHeight="1">
      <c r="A366" s="110" t="str">
        <f t="shared" si="1"/>
        <v/>
      </c>
      <c r="B366" s="110"/>
      <c r="C366" s="150"/>
      <c r="D366" s="110"/>
      <c r="E366" s="110"/>
      <c r="F366" s="110"/>
      <c r="G366" s="111"/>
      <c r="H366" s="112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5.75" customHeight="1">
      <c r="A367" s="110" t="str">
        <f t="shared" si="1"/>
        <v/>
      </c>
      <c r="B367" s="110"/>
      <c r="C367" s="150"/>
      <c r="D367" s="110"/>
      <c r="E367" s="110"/>
      <c r="F367" s="110"/>
      <c r="G367" s="111"/>
      <c r="H367" s="112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spans="1:26" ht="15.75" customHeight="1">
      <c r="A368" s="110" t="str">
        <f t="shared" si="1"/>
        <v/>
      </c>
      <c r="B368" s="110"/>
      <c r="C368" s="150"/>
      <c r="D368" s="110"/>
      <c r="E368" s="110"/>
      <c r="F368" s="110"/>
      <c r="G368" s="111"/>
      <c r="H368" s="112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spans="1:26" ht="15.75" customHeight="1">
      <c r="A369" s="110" t="str">
        <f t="shared" si="1"/>
        <v/>
      </c>
      <c r="B369" s="110"/>
      <c r="C369" s="150"/>
      <c r="D369" s="110"/>
      <c r="E369" s="110"/>
      <c r="F369" s="110"/>
      <c r="G369" s="111"/>
      <c r="H369" s="112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spans="1:26" ht="15.75" customHeight="1">
      <c r="A370" s="110" t="str">
        <f t="shared" si="1"/>
        <v/>
      </c>
      <c r="B370" s="110"/>
      <c r="C370" s="150"/>
      <c r="D370" s="110"/>
      <c r="E370" s="110"/>
      <c r="F370" s="110"/>
      <c r="G370" s="111"/>
      <c r="H370" s="112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spans="1:26" ht="15.75" customHeight="1">
      <c r="A371" s="110" t="str">
        <f t="shared" si="1"/>
        <v/>
      </c>
      <c r="B371" s="110"/>
      <c r="C371" s="150"/>
      <c r="D371" s="110"/>
      <c r="E371" s="110"/>
      <c r="F371" s="110"/>
      <c r="G371" s="111"/>
      <c r="H371" s="112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spans="1:26" ht="15.75" customHeight="1">
      <c r="A372" s="110" t="str">
        <f t="shared" si="1"/>
        <v/>
      </c>
      <c r="B372" s="110"/>
      <c r="C372" s="150"/>
      <c r="D372" s="110"/>
      <c r="E372" s="110"/>
      <c r="F372" s="110"/>
      <c r="G372" s="111"/>
      <c r="H372" s="112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spans="1:26" ht="15.75" customHeight="1">
      <c r="A373" s="110" t="str">
        <f t="shared" si="1"/>
        <v/>
      </c>
      <c r="B373" s="110"/>
      <c r="C373" s="150"/>
      <c r="D373" s="110"/>
      <c r="E373" s="110"/>
      <c r="F373" s="110"/>
      <c r="G373" s="111"/>
      <c r="H373" s="112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spans="1:26" ht="15.75" customHeight="1">
      <c r="A374" s="110" t="str">
        <f t="shared" si="1"/>
        <v/>
      </c>
      <c r="B374" s="110"/>
      <c r="C374" s="150"/>
      <c r="D374" s="110"/>
      <c r="E374" s="110"/>
      <c r="F374" s="110"/>
      <c r="G374" s="111"/>
      <c r="H374" s="112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spans="1:26" ht="15.75" customHeight="1">
      <c r="A375" s="110" t="str">
        <f t="shared" si="1"/>
        <v/>
      </c>
      <c r="B375" s="110"/>
      <c r="C375" s="150"/>
      <c r="D375" s="110"/>
      <c r="E375" s="110"/>
      <c r="F375" s="110"/>
      <c r="G375" s="111"/>
      <c r="H375" s="112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spans="1:26" ht="15.75" customHeight="1">
      <c r="A376" s="110" t="str">
        <f t="shared" si="1"/>
        <v/>
      </c>
      <c r="B376" s="110"/>
      <c r="C376" s="150"/>
      <c r="D376" s="110"/>
      <c r="E376" s="110"/>
      <c r="F376" s="110"/>
      <c r="G376" s="111"/>
      <c r="H376" s="112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spans="1:26" ht="15.75" customHeight="1">
      <c r="A377" s="110" t="str">
        <f t="shared" si="1"/>
        <v/>
      </c>
      <c r="B377" s="110"/>
      <c r="C377" s="150"/>
      <c r="D377" s="110"/>
      <c r="E377" s="110"/>
      <c r="F377" s="110"/>
      <c r="G377" s="111"/>
      <c r="H377" s="112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5.75" customHeight="1">
      <c r="A378" s="110" t="str">
        <f t="shared" si="1"/>
        <v/>
      </c>
      <c r="B378" s="110"/>
      <c r="C378" s="150"/>
      <c r="D378" s="110"/>
      <c r="E378" s="110"/>
      <c r="F378" s="110"/>
      <c r="G378" s="111"/>
      <c r="H378" s="112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5.75" customHeight="1">
      <c r="A379" s="110" t="str">
        <f t="shared" si="1"/>
        <v/>
      </c>
      <c r="B379" s="110"/>
      <c r="C379" s="150"/>
      <c r="D379" s="110"/>
      <c r="E379" s="110"/>
      <c r="F379" s="110"/>
      <c r="G379" s="111"/>
      <c r="H379" s="112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spans="1:26" ht="15.75" customHeight="1">
      <c r="A380" s="110" t="str">
        <f t="shared" si="1"/>
        <v/>
      </c>
      <c r="B380" s="110"/>
      <c r="C380" s="150"/>
      <c r="D380" s="110"/>
      <c r="E380" s="110"/>
      <c r="F380" s="110"/>
      <c r="G380" s="111"/>
      <c r="H380" s="112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spans="1:26" ht="15.75" customHeight="1">
      <c r="A381" s="110" t="str">
        <f t="shared" si="1"/>
        <v/>
      </c>
      <c r="B381" s="110"/>
      <c r="C381" s="150"/>
      <c r="D381" s="110"/>
      <c r="E381" s="110"/>
      <c r="F381" s="110"/>
      <c r="G381" s="111"/>
      <c r="H381" s="112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spans="1:26" ht="15.75" customHeight="1">
      <c r="A382" s="110" t="str">
        <f t="shared" si="1"/>
        <v/>
      </c>
      <c r="B382" s="110"/>
      <c r="C382" s="150"/>
      <c r="D382" s="110"/>
      <c r="E382" s="110"/>
      <c r="F382" s="110"/>
      <c r="G382" s="111"/>
      <c r="H382" s="112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spans="1:26" ht="15.75" customHeight="1">
      <c r="A383" s="110" t="str">
        <f t="shared" si="1"/>
        <v/>
      </c>
      <c r="B383" s="110"/>
      <c r="C383" s="150"/>
      <c r="D383" s="110"/>
      <c r="E383" s="110"/>
      <c r="F383" s="110"/>
      <c r="G383" s="111"/>
      <c r="H383" s="112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spans="1:26" ht="15.75" customHeight="1">
      <c r="A384" s="110" t="str">
        <f t="shared" si="1"/>
        <v/>
      </c>
      <c r="B384" s="110"/>
      <c r="C384" s="150"/>
      <c r="D384" s="110"/>
      <c r="E384" s="110"/>
      <c r="F384" s="110"/>
      <c r="G384" s="111"/>
      <c r="H384" s="112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spans="1:26" ht="15.75" customHeight="1">
      <c r="A385" s="110" t="str">
        <f t="shared" si="1"/>
        <v/>
      </c>
      <c r="B385" s="110"/>
      <c r="C385" s="150"/>
      <c r="D385" s="110"/>
      <c r="E385" s="110"/>
      <c r="F385" s="110"/>
      <c r="G385" s="111"/>
      <c r="H385" s="112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spans="1:26" ht="15.75" customHeight="1">
      <c r="A386" s="110" t="str">
        <f t="shared" si="1"/>
        <v/>
      </c>
      <c r="B386" s="110"/>
      <c r="C386" s="150"/>
      <c r="D386" s="110"/>
      <c r="E386" s="110"/>
      <c r="F386" s="110"/>
      <c r="G386" s="111"/>
      <c r="H386" s="112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spans="1:26" ht="15.75" customHeight="1">
      <c r="A387" s="110" t="str">
        <f t="shared" si="1"/>
        <v/>
      </c>
      <c r="B387" s="110"/>
      <c r="C387" s="150"/>
      <c r="D387" s="110"/>
      <c r="E387" s="110"/>
      <c r="F387" s="110"/>
      <c r="G387" s="111"/>
      <c r="H387" s="112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spans="1:26" ht="15.75" customHeight="1">
      <c r="A388" s="110" t="str">
        <f t="shared" si="1"/>
        <v/>
      </c>
      <c r="B388" s="110"/>
      <c r="C388" s="150"/>
      <c r="D388" s="110"/>
      <c r="E388" s="110"/>
      <c r="F388" s="110"/>
      <c r="G388" s="111"/>
      <c r="H388" s="112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spans="1:26" ht="15.75" customHeight="1">
      <c r="A389" s="110" t="str">
        <f t="shared" si="1"/>
        <v/>
      </c>
      <c r="B389" s="110"/>
      <c r="C389" s="150"/>
      <c r="D389" s="110"/>
      <c r="E389" s="110"/>
      <c r="F389" s="110"/>
      <c r="G389" s="111"/>
      <c r="H389" s="112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spans="1:26" ht="15.75" customHeight="1">
      <c r="A390" s="110" t="str">
        <f t="shared" si="1"/>
        <v/>
      </c>
      <c r="B390" s="110"/>
      <c r="C390" s="150"/>
      <c r="D390" s="110"/>
      <c r="E390" s="110"/>
      <c r="F390" s="110"/>
      <c r="G390" s="111"/>
      <c r="H390" s="112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spans="1:26" ht="15.75" customHeight="1">
      <c r="A391" s="110" t="str">
        <f t="shared" si="1"/>
        <v/>
      </c>
      <c r="B391" s="110"/>
      <c r="C391" s="150"/>
      <c r="D391" s="110"/>
      <c r="E391" s="110"/>
      <c r="F391" s="110"/>
      <c r="G391" s="111"/>
      <c r="H391" s="112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5.75" customHeight="1">
      <c r="A392" s="110" t="str">
        <f t="shared" si="1"/>
        <v/>
      </c>
      <c r="B392" s="110"/>
      <c r="C392" s="150"/>
      <c r="D392" s="110"/>
      <c r="E392" s="110"/>
      <c r="F392" s="110"/>
      <c r="G392" s="111"/>
      <c r="H392" s="112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5.75" customHeight="1">
      <c r="A393" s="110" t="str">
        <f t="shared" si="1"/>
        <v/>
      </c>
      <c r="B393" s="110"/>
      <c r="C393" s="150"/>
      <c r="D393" s="110"/>
      <c r="E393" s="110"/>
      <c r="F393" s="110"/>
      <c r="G393" s="111"/>
      <c r="H393" s="112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spans="1:26" ht="15.75" customHeight="1">
      <c r="A394" s="110" t="str">
        <f t="shared" si="1"/>
        <v/>
      </c>
      <c r="B394" s="110"/>
      <c r="C394" s="150"/>
      <c r="D394" s="110"/>
      <c r="E394" s="110"/>
      <c r="F394" s="110"/>
      <c r="G394" s="111"/>
      <c r="H394" s="112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spans="1:26" ht="15.75" customHeight="1">
      <c r="A395" s="110" t="str">
        <f t="shared" si="1"/>
        <v/>
      </c>
      <c r="B395" s="110"/>
      <c r="C395" s="150"/>
      <c r="D395" s="110"/>
      <c r="E395" s="110"/>
      <c r="F395" s="110"/>
      <c r="G395" s="111"/>
      <c r="H395" s="112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spans="1:26" ht="15.75" customHeight="1">
      <c r="A396" s="110" t="str">
        <f t="shared" si="1"/>
        <v/>
      </c>
      <c r="B396" s="110"/>
      <c r="C396" s="150"/>
      <c r="D396" s="110"/>
      <c r="E396" s="110"/>
      <c r="F396" s="110"/>
      <c r="G396" s="111"/>
      <c r="H396" s="112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5.75" customHeight="1">
      <c r="A397" s="110" t="str">
        <f t="shared" si="1"/>
        <v/>
      </c>
      <c r="B397" s="110"/>
      <c r="C397" s="150"/>
      <c r="D397" s="110"/>
      <c r="E397" s="110"/>
      <c r="F397" s="110"/>
      <c r="G397" s="111"/>
      <c r="H397" s="112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spans="1:26" ht="15.75" customHeight="1">
      <c r="A398" s="110" t="str">
        <f t="shared" si="1"/>
        <v/>
      </c>
      <c r="B398" s="110"/>
      <c r="C398" s="150"/>
      <c r="D398" s="110"/>
      <c r="E398" s="110"/>
      <c r="F398" s="110"/>
      <c r="G398" s="111"/>
      <c r="H398" s="112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spans="1:26" ht="15.75" customHeight="1">
      <c r="A399" s="110" t="str">
        <f t="shared" si="1"/>
        <v/>
      </c>
      <c r="B399" s="110"/>
      <c r="C399" s="150"/>
      <c r="D399" s="110"/>
      <c r="E399" s="110"/>
      <c r="F399" s="110"/>
      <c r="G399" s="111"/>
      <c r="H399" s="112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spans="1:26" ht="15.75" customHeight="1">
      <c r="A400" s="110" t="str">
        <f t="shared" si="1"/>
        <v/>
      </c>
      <c r="B400" s="110"/>
      <c r="C400" s="150"/>
      <c r="D400" s="110"/>
      <c r="E400" s="110"/>
      <c r="F400" s="110"/>
      <c r="G400" s="111"/>
      <c r="H400" s="112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spans="1:26" ht="15.75" customHeight="1">
      <c r="A401" s="110" t="str">
        <f t="shared" si="1"/>
        <v/>
      </c>
      <c r="B401" s="110"/>
      <c r="C401" s="150"/>
      <c r="D401" s="110"/>
      <c r="E401" s="110"/>
      <c r="F401" s="110"/>
      <c r="G401" s="111"/>
      <c r="H401" s="112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spans="1:26" ht="15.75" customHeight="1">
      <c r="A402" s="110" t="str">
        <f t="shared" si="1"/>
        <v/>
      </c>
      <c r="B402" s="110"/>
      <c r="C402" s="150"/>
      <c r="D402" s="110"/>
      <c r="E402" s="110"/>
      <c r="F402" s="110"/>
      <c r="G402" s="111"/>
      <c r="H402" s="112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spans="1:26" ht="15.75" customHeight="1">
      <c r="A403" s="110" t="str">
        <f t="shared" si="1"/>
        <v/>
      </c>
      <c r="B403" s="110"/>
      <c r="C403" s="150"/>
      <c r="D403" s="110"/>
      <c r="E403" s="110"/>
      <c r="F403" s="110"/>
      <c r="G403" s="111"/>
      <c r="H403" s="112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spans="1:26" ht="15.75" customHeight="1">
      <c r="A404" s="110" t="str">
        <f t="shared" si="1"/>
        <v/>
      </c>
      <c r="B404" s="110"/>
      <c r="C404" s="150"/>
      <c r="D404" s="110"/>
      <c r="E404" s="110"/>
      <c r="F404" s="110"/>
      <c r="G404" s="111"/>
      <c r="H404" s="112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spans="1:26" ht="15.75" customHeight="1">
      <c r="A405" s="110" t="str">
        <f t="shared" si="1"/>
        <v/>
      </c>
      <c r="B405" s="110"/>
      <c r="C405" s="150"/>
      <c r="D405" s="110"/>
      <c r="E405" s="110"/>
      <c r="F405" s="110"/>
      <c r="G405" s="111"/>
      <c r="H405" s="112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spans="1:26" ht="15.75" customHeight="1">
      <c r="A406" s="110" t="str">
        <f t="shared" si="1"/>
        <v/>
      </c>
      <c r="B406" s="110"/>
      <c r="C406" s="150"/>
      <c r="D406" s="110"/>
      <c r="E406" s="110"/>
      <c r="F406" s="110"/>
      <c r="G406" s="111"/>
      <c r="H406" s="112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spans="1:26" ht="15.75" customHeight="1">
      <c r="A407" s="110" t="str">
        <f t="shared" si="1"/>
        <v/>
      </c>
      <c r="B407" s="110"/>
      <c r="C407" s="150"/>
      <c r="D407" s="110"/>
      <c r="E407" s="110"/>
      <c r="F407" s="110"/>
      <c r="G407" s="111"/>
      <c r="H407" s="112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spans="1:26" ht="15.75" customHeight="1">
      <c r="A408" s="110" t="str">
        <f t="shared" si="1"/>
        <v/>
      </c>
      <c r="B408" s="110"/>
      <c r="C408" s="150"/>
      <c r="D408" s="110"/>
      <c r="E408" s="110"/>
      <c r="F408" s="110"/>
      <c r="G408" s="111"/>
      <c r="H408" s="112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spans="1:26" ht="15.75" customHeight="1">
      <c r="A409" s="110" t="str">
        <f t="shared" si="1"/>
        <v/>
      </c>
      <c r="B409" s="110"/>
      <c r="C409" s="150"/>
      <c r="D409" s="110"/>
      <c r="E409" s="110"/>
      <c r="F409" s="110"/>
      <c r="G409" s="111"/>
      <c r="H409" s="112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spans="1:26" ht="15.75" customHeight="1">
      <c r="A410" s="110" t="str">
        <f t="shared" si="1"/>
        <v/>
      </c>
      <c r="B410" s="110"/>
      <c r="C410" s="150"/>
      <c r="D410" s="110"/>
      <c r="E410" s="110"/>
      <c r="F410" s="110"/>
      <c r="G410" s="111"/>
      <c r="H410" s="112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spans="1:26" ht="15.75" customHeight="1">
      <c r="A411" s="110" t="str">
        <f t="shared" si="1"/>
        <v/>
      </c>
      <c r="B411" s="110"/>
      <c r="C411" s="150"/>
      <c r="D411" s="110"/>
      <c r="E411" s="110"/>
      <c r="F411" s="110"/>
      <c r="G411" s="111"/>
      <c r="H411" s="112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spans="1:26" ht="15.75" customHeight="1">
      <c r="A412" s="110" t="str">
        <f t="shared" si="1"/>
        <v/>
      </c>
      <c r="B412" s="110"/>
      <c r="C412" s="150"/>
      <c r="D412" s="110"/>
      <c r="E412" s="110"/>
      <c r="F412" s="110"/>
      <c r="G412" s="111"/>
      <c r="H412" s="112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spans="1:26" ht="15.75" customHeight="1">
      <c r="A413" s="110" t="str">
        <f t="shared" si="1"/>
        <v/>
      </c>
      <c r="B413" s="110"/>
      <c r="C413" s="150"/>
      <c r="D413" s="110"/>
      <c r="E413" s="110"/>
      <c r="F413" s="110"/>
      <c r="G413" s="111"/>
      <c r="H413" s="112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spans="1:26" ht="15.75" customHeight="1">
      <c r="A414" s="110" t="str">
        <f t="shared" si="1"/>
        <v/>
      </c>
      <c r="B414" s="110"/>
      <c r="C414" s="150"/>
      <c r="D414" s="110"/>
      <c r="E414" s="110"/>
      <c r="F414" s="110"/>
      <c r="G414" s="111"/>
      <c r="H414" s="112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spans="1:26" ht="15.75" customHeight="1">
      <c r="A415" s="110" t="str">
        <f t="shared" si="1"/>
        <v/>
      </c>
      <c r="B415" s="110"/>
      <c r="C415" s="150"/>
      <c r="D415" s="110"/>
      <c r="E415" s="110"/>
      <c r="F415" s="110"/>
      <c r="G415" s="111"/>
      <c r="H415" s="112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spans="1:26" ht="15.75" customHeight="1">
      <c r="A416" s="110" t="str">
        <f t="shared" si="1"/>
        <v/>
      </c>
      <c r="B416" s="110"/>
      <c r="C416" s="150"/>
      <c r="D416" s="110"/>
      <c r="E416" s="110"/>
      <c r="F416" s="110"/>
      <c r="G416" s="111"/>
      <c r="H416" s="112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spans="1:26" ht="15.75" customHeight="1">
      <c r="A417" s="110" t="str">
        <f t="shared" si="1"/>
        <v/>
      </c>
      <c r="B417" s="110"/>
      <c r="C417" s="150"/>
      <c r="D417" s="110"/>
      <c r="E417" s="110"/>
      <c r="F417" s="110"/>
      <c r="G417" s="111"/>
      <c r="H417" s="112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spans="1:26" ht="15.75" customHeight="1">
      <c r="A418" s="110" t="str">
        <f t="shared" si="1"/>
        <v/>
      </c>
      <c r="B418" s="110"/>
      <c r="C418" s="150"/>
      <c r="D418" s="110"/>
      <c r="E418" s="110"/>
      <c r="F418" s="110"/>
      <c r="G418" s="111"/>
      <c r="H418" s="112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spans="1:26" ht="15.75" customHeight="1">
      <c r="A419" s="110" t="str">
        <f t="shared" si="1"/>
        <v/>
      </c>
      <c r="B419" s="110"/>
      <c r="C419" s="150"/>
      <c r="D419" s="110"/>
      <c r="E419" s="110"/>
      <c r="F419" s="110"/>
      <c r="G419" s="111"/>
      <c r="H419" s="112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spans="1:26" ht="15.75" customHeight="1">
      <c r="A420" s="110" t="str">
        <f t="shared" si="1"/>
        <v/>
      </c>
      <c r="B420" s="110"/>
      <c r="C420" s="150"/>
      <c r="D420" s="110"/>
      <c r="E420" s="110"/>
      <c r="F420" s="110"/>
      <c r="G420" s="111"/>
      <c r="H420" s="112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spans="1:26" ht="15.75" customHeight="1">
      <c r="A421" s="110" t="str">
        <f t="shared" si="1"/>
        <v/>
      </c>
      <c r="B421" s="110"/>
      <c r="C421" s="150"/>
      <c r="D421" s="110"/>
      <c r="E421" s="110"/>
      <c r="F421" s="110"/>
      <c r="G421" s="111"/>
      <c r="H421" s="112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spans="1:26" ht="15.75" customHeight="1">
      <c r="A422" s="110" t="str">
        <f t="shared" si="1"/>
        <v/>
      </c>
      <c r="B422" s="110"/>
      <c r="C422" s="150"/>
      <c r="D422" s="110"/>
      <c r="E422" s="110"/>
      <c r="F422" s="110"/>
      <c r="G422" s="111"/>
      <c r="H422" s="112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spans="1:26" ht="15.75" customHeight="1">
      <c r="A423" s="110" t="str">
        <f t="shared" si="1"/>
        <v/>
      </c>
      <c r="B423" s="110"/>
      <c r="C423" s="150"/>
      <c r="D423" s="110"/>
      <c r="E423" s="110"/>
      <c r="F423" s="110"/>
      <c r="G423" s="111"/>
      <c r="H423" s="112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spans="1:26" ht="15.75" customHeight="1">
      <c r="A424" s="110" t="str">
        <f t="shared" si="1"/>
        <v/>
      </c>
      <c r="B424" s="110"/>
      <c r="C424" s="150"/>
      <c r="D424" s="110"/>
      <c r="E424" s="110"/>
      <c r="F424" s="110"/>
      <c r="G424" s="111"/>
      <c r="H424" s="112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spans="1:26" ht="15.75" customHeight="1">
      <c r="A425" s="110" t="str">
        <f t="shared" si="1"/>
        <v/>
      </c>
      <c r="B425" s="110"/>
      <c r="C425" s="150"/>
      <c r="D425" s="110"/>
      <c r="E425" s="110"/>
      <c r="F425" s="110"/>
      <c r="G425" s="111"/>
      <c r="H425" s="112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spans="1:26" ht="15.75" customHeight="1">
      <c r="A426" s="110" t="str">
        <f t="shared" si="1"/>
        <v/>
      </c>
      <c r="B426" s="110"/>
      <c r="C426" s="150"/>
      <c r="D426" s="110"/>
      <c r="E426" s="110"/>
      <c r="F426" s="110"/>
      <c r="G426" s="111"/>
      <c r="H426" s="112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spans="1:26" ht="15.75" customHeight="1">
      <c r="A427" s="110" t="str">
        <f t="shared" si="1"/>
        <v/>
      </c>
      <c r="B427" s="110"/>
      <c r="C427" s="150"/>
      <c r="D427" s="110"/>
      <c r="E427" s="110"/>
      <c r="F427" s="110"/>
      <c r="G427" s="111"/>
      <c r="H427" s="112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spans="1:26" ht="15.75" customHeight="1">
      <c r="A428" s="110" t="str">
        <f t="shared" si="1"/>
        <v/>
      </c>
      <c r="B428" s="110"/>
      <c r="C428" s="150"/>
      <c r="D428" s="110"/>
      <c r="E428" s="110"/>
      <c r="F428" s="110"/>
      <c r="G428" s="111"/>
      <c r="H428" s="112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spans="1:26" ht="15.75" customHeight="1">
      <c r="A429" s="110" t="str">
        <f t="shared" si="1"/>
        <v/>
      </c>
      <c r="B429" s="110"/>
      <c r="C429" s="150"/>
      <c r="D429" s="110"/>
      <c r="E429" s="110"/>
      <c r="F429" s="110"/>
      <c r="G429" s="111"/>
      <c r="H429" s="112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spans="1:26" ht="15.75" customHeight="1">
      <c r="A430" s="110" t="str">
        <f t="shared" si="1"/>
        <v/>
      </c>
      <c r="B430" s="110"/>
      <c r="C430" s="150"/>
      <c r="D430" s="110"/>
      <c r="E430" s="110"/>
      <c r="F430" s="110"/>
      <c r="G430" s="111"/>
      <c r="H430" s="112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spans="1:26" ht="15.75" customHeight="1">
      <c r="A431" s="110" t="str">
        <f t="shared" si="1"/>
        <v/>
      </c>
      <c r="B431" s="110"/>
      <c r="C431" s="150"/>
      <c r="D431" s="110"/>
      <c r="E431" s="110"/>
      <c r="F431" s="110"/>
      <c r="G431" s="111"/>
      <c r="H431" s="112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spans="1:26" ht="15.75" customHeight="1">
      <c r="A432" s="110" t="str">
        <f t="shared" si="1"/>
        <v/>
      </c>
      <c r="B432" s="110"/>
      <c r="C432" s="150"/>
      <c r="D432" s="110"/>
      <c r="E432" s="110"/>
      <c r="F432" s="110"/>
      <c r="G432" s="111"/>
      <c r="H432" s="112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spans="1:26" ht="15.75" customHeight="1">
      <c r="A433" s="110" t="str">
        <f t="shared" si="1"/>
        <v/>
      </c>
      <c r="B433" s="110"/>
      <c r="C433" s="150"/>
      <c r="D433" s="110"/>
      <c r="E433" s="110"/>
      <c r="F433" s="110"/>
      <c r="G433" s="111"/>
      <c r="H433" s="112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spans="1:26" ht="15.75" customHeight="1">
      <c r="A434" s="110" t="str">
        <f t="shared" si="1"/>
        <v/>
      </c>
      <c r="B434" s="110"/>
      <c r="C434" s="150"/>
      <c r="D434" s="110"/>
      <c r="E434" s="110"/>
      <c r="F434" s="110"/>
      <c r="G434" s="111"/>
      <c r="H434" s="112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spans="1:26" ht="15.75" customHeight="1">
      <c r="A435" s="110" t="str">
        <f t="shared" si="1"/>
        <v/>
      </c>
      <c r="B435" s="110"/>
      <c r="C435" s="150"/>
      <c r="D435" s="110"/>
      <c r="E435" s="110"/>
      <c r="F435" s="110"/>
      <c r="G435" s="111"/>
      <c r="H435" s="112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spans="1:26" ht="15.75" customHeight="1">
      <c r="A436" s="110" t="str">
        <f t="shared" si="1"/>
        <v/>
      </c>
      <c r="B436" s="110"/>
      <c r="C436" s="150"/>
      <c r="D436" s="110"/>
      <c r="E436" s="110"/>
      <c r="F436" s="110"/>
      <c r="G436" s="111"/>
      <c r="H436" s="112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spans="1:26" ht="15.75" customHeight="1">
      <c r="A437" s="110" t="str">
        <f t="shared" si="1"/>
        <v/>
      </c>
      <c r="B437" s="110"/>
      <c r="C437" s="150"/>
      <c r="D437" s="110"/>
      <c r="E437" s="110"/>
      <c r="F437" s="110"/>
      <c r="G437" s="111"/>
      <c r="H437" s="112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spans="1:26" ht="15.75" customHeight="1">
      <c r="A438" s="110" t="str">
        <f t="shared" si="1"/>
        <v/>
      </c>
      <c r="B438" s="110"/>
      <c r="C438" s="150"/>
      <c r="D438" s="110"/>
      <c r="E438" s="110"/>
      <c r="F438" s="110"/>
      <c r="G438" s="111"/>
      <c r="H438" s="112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spans="1:26" ht="15.75" customHeight="1">
      <c r="A439" s="110" t="str">
        <f t="shared" si="1"/>
        <v/>
      </c>
      <c r="B439" s="110"/>
      <c r="C439" s="150"/>
      <c r="D439" s="110"/>
      <c r="E439" s="110"/>
      <c r="F439" s="110"/>
      <c r="G439" s="111"/>
      <c r="H439" s="112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spans="1:26" ht="15.75" customHeight="1">
      <c r="A440" s="110" t="str">
        <f t="shared" si="1"/>
        <v/>
      </c>
      <c r="B440" s="110"/>
      <c r="C440" s="150"/>
      <c r="D440" s="110"/>
      <c r="E440" s="110"/>
      <c r="F440" s="110"/>
      <c r="G440" s="111"/>
      <c r="H440" s="112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spans="1:26" ht="15.75" customHeight="1">
      <c r="A441" s="110" t="str">
        <f t="shared" si="1"/>
        <v/>
      </c>
      <c r="B441" s="110"/>
      <c r="C441" s="150"/>
      <c r="D441" s="110"/>
      <c r="E441" s="110"/>
      <c r="F441" s="110"/>
      <c r="G441" s="111"/>
      <c r="H441" s="112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spans="1:26" ht="15.75" customHeight="1">
      <c r="A442" s="110" t="str">
        <f t="shared" si="1"/>
        <v/>
      </c>
      <c r="B442" s="110"/>
      <c r="C442" s="150"/>
      <c r="D442" s="110"/>
      <c r="E442" s="110"/>
      <c r="F442" s="110"/>
      <c r="G442" s="111"/>
      <c r="H442" s="112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spans="1:26" ht="15.75" customHeight="1">
      <c r="A443" s="110" t="str">
        <f t="shared" si="1"/>
        <v/>
      </c>
      <c r="B443" s="110"/>
      <c r="C443" s="150"/>
      <c r="D443" s="110"/>
      <c r="E443" s="110"/>
      <c r="F443" s="110"/>
      <c r="G443" s="111"/>
      <c r="H443" s="112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spans="1:26" ht="15.75" customHeight="1">
      <c r="A444" s="110" t="str">
        <f t="shared" si="1"/>
        <v/>
      </c>
      <c r="B444" s="110"/>
      <c r="C444" s="150"/>
      <c r="D444" s="110"/>
      <c r="E444" s="110"/>
      <c r="F444" s="110"/>
      <c r="G444" s="111"/>
      <c r="H444" s="112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spans="1:26" ht="15.75" customHeight="1">
      <c r="A445" s="110" t="str">
        <f t="shared" si="1"/>
        <v/>
      </c>
      <c r="B445" s="110"/>
      <c r="C445" s="150"/>
      <c r="D445" s="110"/>
      <c r="E445" s="110"/>
      <c r="F445" s="110"/>
      <c r="G445" s="111"/>
      <c r="H445" s="112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spans="1:26" ht="15.75" customHeight="1">
      <c r="A446" s="110" t="str">
        <f t="shared" si="1"/>
        <v/>
      </c>
      <c r="B446" s="110"/>
      <c r="C446" s="150"/>
      <c r="D446" s="110"/>
      <c r="E446" s="110"/>
      <c r="F446" s="110"/>
      <c r="G446" s="111"/>
      <c r="H446" s="112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spans="1:26" ht="15.75" customHeight="1">
      <c r="A447" s="110" t="str">
        <f t="shared" si="1"/>
        <v/>
      </c>
      <c r="B447" s="110"/>
      <c r="C447" s="150"/>
      <c r="D447" s="110"/>
      <c r="E447" s="110"/>
      <c r="F447" s="110"/>
      <c r="G447" s="111"/>
      <c r="H447" s="112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spans="1:26" ht="15.75" customHeight="1">
      <c r="A448" s="110" t="str">
        <f t="shared" si="1"/>
        <v/>
      </c>
      <c r="B448" s="110"/>
      <c r="C448" s="150"/>
      <c r="D448" s="110"/>
      <c r="E448" s="110"/>
      <c r="F448" s="110"/>
      <c r="G448" s="111"/>
      <c r="H448" s="112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spans="1:26" ht="15.75" customHeight="1">
      <c r="A449" s="110" t="str">
        <f t="shared" si="1"/>
        <v/>
      </c>
      <c r="B449" s="110"/>
      <c r="C449" s="150"/>
      <c r="D449" s="110"/>
      <c r="E449" s="110"/>
      <c r="F449" s="110"/>
      <c r="G449" s="111"/>
      <c r="H449" s="112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spans="1:26" ht="15.75" customHeight="1">
      <c r="A450" s="110" t="str">
        <f t="shared" si="1"/>
        <v/>
      </c>
      <c r="B450" s="110"/>
      <c r="C450" s="150"/>
      <c r="D450" s="110"/>
      <c r="E450" s="110"/>
      <c r="F450" s="110"/>
      <c r="G450" s="111"/>
      <c r="H450" s="112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spans="1:26" ht="15.75" customHeight="1">
      <c r="A451" s="110" t="str">
        <f t="shared" si="1"/>
        <v/>
      </c>
      <c r="B451" s="110"/>
      <c r="C451" s="150"/>
      <c r="D451" s="110"/>
      <c r="E451" s="110"/>
      <c r="F451" s="110"/>
      <c r="G451" s="111"/>
      <c r="H451" s="112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spans="1:26" ht="15.75" customHeight="1">
      <c r="A452" s="110" t="str">
        <f t="shared" si="1"/>
        <v/>
      </c>
      <c r="B452" s="110"/>
      <c r="C452" s="150"/>
      <c r="D452" s="110"/>
      <c r="E452" s="110"/>
      <c r="F452" s="110"/>
      <c r="G452" s="111"/>
      <c r="H452" s="112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spans="1:26" ht="15.75" customHeight="1">
      <c r="A453" s="110" t="str">
        <f t="shared" si="1"/>
        <v/>
      </c>
      <c r="B453" s="110"/>
      <c r="C453" s="150"/>
      <c r="D453" s="110"/>
      <c r="E453" s="110"/>
      <c r="F453" s="110"/>
      <c r="G453" s="111"/>
      <c r="H453" s="112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spans="1:26" ht="15.75" customHeight="1">
      <c r="A454" s="110" t="str">
        <f t="shared" si="1"/>
        <v/>
      </c>
      <c r="B454" s="110"/>
      <c r="C454" s="150"/>
      <c r="D454" s="110"/>
      <c r="E454" s="110"/>
      <c r="F454" s="110"/>
      <c r="G454" s="111"/>
      <c r="H454" s="112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spans="1:26" ht="15.75" customHeight="1">
      <c r="A455" s="110" t="str">
        <f t="shared" si="1"/>
        <v/>
      </c>
      <c r="B455" s="110"/>
      <c r="C455" s="150"/>
      <c r="D455" s="110"/>
      <c r="E455" s="110"/>
      <c r="F455" s="110"/>
      <c r="G455" s="111"/>
      <c r="H455" s="112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spans="1:26" ht="15.75" customHeight="1">
      <c r="A456" s="110" t="str">
        <f t="shared" si="1"/>
        <v/>
      </c>
      <c r="B456" s="110"/>
      <c r="C456" s="150"/>
      <c r="D456" s="110"/>
      <c r="E456" s="110"/>
      <c r="F456" s="110"/>
      <c r="G456" s="111"/>
      <c r="H456" s="112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spans="1:26" ht="15.75" customHeight="1">
      <c r="A457" s="110" t="str">
        <f t="shared" si="1"/>
        <v/>
      </c>
      <c r="B457" s="110"/>
      <c r="C457" s="150"/>
      <c r="D457" s="110"/>
      <c r="E457" s="110"/>
      <c r="F457" s="110"/>
      <c r="G457" s="111"/>
      <c r="H457" s="112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spans="1:26" ht="15.75" customHeight="1">
      <c r="A458" s="110" t="str">
        <f t="shared" si="1"/>
        <v/>
      </c>
      <c r="B458" s="110"/>
      <c r="C458" s="150"/>
      <c r="D458" s="110"/>
      <c r="E458" s="110"/>
      <c r="F458" s="110"/>
      <c r="G458" s="111"/>
      <c r="H458" s="112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spans="1:26" ht="15.75" customHeight="1">
      <c r="A459" s="110" t="str">
        <f t="shared" si="1"/>
        <v/>
      </c>
      <c r="B459" s="110"/>
      <c r="C459" s="150"/>
      <c r="D459" s="110"/>
      <c r="E459" s="110"/>
      <c r="F459" s="110"/>
      <c r="G459" s="111"/>
      <c r="H459" s="112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spans="1:26" ht="15.75" customHeight="1">
      <c r="A460" s="110" t="str">
        <f t="shared" si="1"/>
        <v/>
      </c>
      <c r="B460" s="110"/>
      <c r="C460" s="150"/>
      <c r="D460" s="110"/>
      <c r="E460" s="110"/>
      <c r="F460" s="110"/>
      <c r="G460" s="111"/>
      <c r="H460" s="112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spans="1:26" ht="15.75" customHeight="1">
      <c r="A461" s="110" t="str">
        <f t="shared" si="1"/>
        <v/>
      </c>
      <c r="B461" s="110"/>
      <c r="C461" s="150"/>
      <c r="D461" s="110"/>
      <c r="E461" s="110"/>
      <c r="F461" s="110"/>
      <c r="G461" s="111"/>
      <c r="H461" s="112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spans="1:26" ht="15.75" customHeight="1">
      <c r="A462" s="110" t="str">
        <f t="shared" si="1"/>
        <v/>
      </c>
      <c r="B462" s="110"/>
      <c r="C462" s="150"/>
      <c r="D462" s="110"/>
      <c r="E462" s="110"/>
      <c r="F462" s="110"/>
      <c r="G462" s="111"/>
      <c r="H462" s="112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spans="1:26" ht="15.75" customHeight="1">
      <c r="A463" s="110" t="str">
        <f t="shared" si="1"/>
        <v/>
      </c>
      <c r="B463" s="110"/>
      <c r="C463" s="150"/>
      <c r="D463" s="110"/>
      <c r="E463" s="110"/>
      <c r="F463" s="110"/>
      <c r="G463" s="111"/>
      <c r="H463" s="112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5.75" customHeight="1">
      <c r="A464" s="110" t="str">
        <f t="shared" si="1"/>
        <v/>
      </c>
      <c r="B464" s="110"/>
      <c r="C464" s="150"/>
      <c r="D464" s="110"/>
      <c r="E464" s="110"/>
      <c r="F464" s="110"/>
      <c r="G464" s="111"/>
      <c r="H464" s="112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5.75" customHeight="1">
      <c r="A465" s="110" t="str">
        <f t="shared" si="1"/>
        <v/>
      </c>
      <c r="B465" s="110"/>
      <c r="C465" s="150"/>
      <c r="D465" s="110"/>
      <c r="E465" s="110"/>
      <c r="F465" s="110"/>
      <c r="G465" s="111"/>
      <c r="H465" s="112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5.75" customHeight="1">
      <c r="A466" s="110" t="str">
        <f t="shared" si="1"/>
        <v/>
      </c>
      <c r="B466" s="110"/>
      <c r="C466" s="150"/>
      <c r="D466" s="110"/>
      <c r="E466" s="110"/>
      <c r="F466" s="110"/>
      <c r="G466" s="111"/>
      <c r="H466" s="112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5.75" customHeight="1">
      <c r="A467" s="110" t="str">
        <f t="shared" si="1"/>
        <v/>
      </c>
      <c r="B467" s="110"/>
      <c r="C467" s="150"/>
      <c r="D467" s="110"/>
      <c r="E467" s="110"/>
      <c r="F467" s="110"/>
      <c r="G467" s="111"/>
      <c r="H467" s="112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5.75" customHeight="1">
      <c r="A468" s="110" t="str">
        <f t="shared" si="1"/>
        <v/>
      </c>
      <c r="B468" s="110"/>
      <c r="C468" s="150"/>
      <c r="D468" s="110"/>
      <c r="E468" s="110"/>
      <c r="F468" s="110"/>
      <c r="G468" s="111"/>
      <c r="H468" s="112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5.75" customHeight="1">
      <c r="A469" s="110" t="str">
        <f t="shared" si="1"/>
        <v/>
      </c>
      <c r="B469" s="110"/>
      <c r="C469" s="150"/>
      <c r="D469" s="110"/>
      <c r="E469" s="110"/>
      <c r="F469" s="110"/>
      <c r="G469" s="111"/>
      <c r="H469" s="112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5.75" customHeight="1">
      <c r="A470" s="110" t="str">
        <f t="shared" si="1"/>
        <v/>
      </c>
      <c r="B470" s="110"/>
      <c r="C470" s="150"/>
      <c r="D470" s="110"/>
      <c r="E470" s="110"/>
      <c r="F470" s="110"/>
      <c r="G470" s="111"/>
      <c r="H470" s="112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5.75" customHeight="1">
      <c r="A471" s="110" t="str">
        <f t="shared" si="1"/>
        <v/>
      </c>
      <c r="B471" s="110"/>
      <c r="C471" s="150"/>
      <c r="D471" s="110"/>
      <c r="E471" s="110"/>
      <c r="F471" s="110"/>
      <c r="G471" s="111"/>
      <c r="H471" s="112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5.75" customHeight="1">
      <c r="A472" s="110" t="str">
        <f t="shared" si="1"/>
        <v/>
      </c>
      <c r="B472" s="110"/>
      <c r="C472" s="150"/>
      <c r="D472" s="110"/>
      <c r="E472" s="110"/>
      <c r="F472" s="110"/>
      <c r="G472" s="111"/>
      <c r="H472" s="112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5.75" customHeight="1">
      <c r="A473" s="110" t="str">
        <f t="shared" si="1"/>
        <v/>
      </c>
      <c r="B473" s="110"/>
      <c r="C473" s="150"/>
      <c r="D473" s="110"/>
      <c r="E473" s="110"/>
      <c r="F473" s="110"/>
      <c r="G473" s="111"/>
      <c r="H473" s="112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5.75" customHeight="1">
      <c r="A474" s="110" t="str">
        <f t="shared" si="1"/>
        <v/>
      </c>
      <c r="B474" s="110"/>
      <c r="C474" s="150"/>
      <c r="D474" s="110"/>
      <c r="E474" s="110"/>
      <c r="F474" s="110"/>
      <c r="G474" s="111"/>
      <c r="H474" s="112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5.75" customHeight="1">
      <c r="A475" s="110" t="str">
        <f t="shared" si="1"/>
        <v/>
      </c>
      <c r="B475" s="110"/>
      <c r="C475" s="150"/>
      <c r="D475" s="110"/>
      <c r="E475" s="110"/>
      <c r="F475" s="110"/>
      <c r="G475" s="111"/>
      <c r="H475" s="112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5.75" customHeight="1">
      <c r="A476" s="110" t="str">
        <f t="shared" si="1"/>
        <v/>
      </c>
      <c r="B476" s="110"/>
      <c r="C476" s="150"/>
      <c r="D476" s="110"/>
      <c r="E476" s="110"/>
      <c r="F476" s="110"/>
      <c r="G476" s="111"/>
      <c r="H476" s="112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5.75" customHeight="1">
      <c r="A477" s="110" t="str">
        <f t="shared" si="1"/>
        <v/>
      </c>
      <c r="B477" s="110"/>
      <c r="C477" s="150"/>
      <c r="D477" s="110"/>
      <c r="E477" s="110"/>
      <c r="F477" s="110"/>
      <c r="G477" s="111"/>
      <c r="H477" s="112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5.75" customHeight="1">
      <c r="A478" s="110" t="str">
        <f t="shared" si="1"/>
        <v/>
      </c>
      <c r="B478" s="110"/>
      <c r="C478" s="150"/>
      <c r="D478" s="110"/>
      <c r="E478" s="110"/>
      <c r="F478" s="110"/>
      <c r="G478" s="111"/>
      <c r="H478" s="112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5.75" customHeight="1">
      <c r="A479" s="110" t="str">
        <f t="shared" si="1"/>
        <v/>
      </c>
      <c r="B479" s="110"/>
      <c r="C479" s="150"/>
      <c r="D479" s="110"/>
      <c r="E479" s="110"/>
      <c r="F479" s="110"/>
      <c r="G479" s="111"/>
      <c r="H479" s="112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5.75" customHeight="1">
      <c r="A480" s="110" t="str">
        <f t="shared" si="1"/>
        <v/>
      </c>
      <c r="B480" s="110"/>
      <c r="C480" s="150"/>
      <c r="D480" s="110"/>
      <c r="E480" s="110"/>
      <c r="F480" s="110"/>
      <c r="G480" s="111"/>
      <c r="H480" s="112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5.75" customHeight="1">
      <c r="A481" s="110" t="str">
        <f t="shared" si="1"/>
        <v/>
      </c>
      <c r="B481" s="110"/>
      <c r="C481" s="150"/>
      <c r="D481" s="110"/>
      <c r="E481" s="110"/>
      <c r="F481" s="110"/>
      <c r="G481" s="111"/>
      <c r="H481" s="112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5.75" customHeight="1">
      <c r="A482" s="110" t="str">
        <f t="shared" si="1"/>
        <v/>
      </c>
      <c r="B482" s="110"/>
      <c r="C482" s="150"/>
      <c r="D482" s="110"/>
      <c r="E482" s="110"/>
      <c r="F482" s="110"/>
      <c r="G482" s="111"/>
      <c r="H482" s="112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5.75" customHeight="1">
      <c r="A483" s="110" t="str">
        <f t="shared" si="1"/>
        <v/>
      </c>
      <c r="B483" s="110"/>
      <c r="C483" s="150"/>
      <c r="D483" s="110"/>
      <c r="E483" s="110"/>
      <c r="F483" s="110"/>
      <c r="G483" s="111"/>
      <c r="H483" s="112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5.75" customHeight="1">
      <c r="A484" s="110" t="str">
        <f t="shared" si="1"/>
        <v/>
      </c>
      <c r="B484" s="110"/>
      <c r="C484" s="150"/>
      <c r="D484" s="110"/>
      <c r="E484" s="110"/>
      <c r="F484" s="110"/>
      <c r="G484" s="111"/>
      <c r="H484" s="112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5.75" customHeight="1">
      <c r="A485" s="110" t="str">
        <f t="shared" si="1"/>
        <v/>
      </c>
      <c r="B485" s="110"/>
      <c r="C485" s="150"/>
      <c r="D485" s="110"/>
      <c r="E485" s="110"/>
      <c r="F485" s="110"/>
      <c r="G485" s="111"/>
      <c r="H485" s="112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5.75" customHeight="1">
      <c r="A486" s="110" t="str">
        <f t="shared" si="1"/>
        <v/>
      </c>
      <c r="B486" s="110"/>
      <c r="C486" s="150"/>
      <c r="D486" s="110"/>
      <c r="E486" s="110"/>
      <c r="F486" s="110"/>
      <c r="G486" s="111"/>
      <c r="H486" s="112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5.75" customHeight="1">
      <c r="A487" s="110" t="str">
        <f t="shared" si="1"/>
        <v/>
      </c>
      <c r="B487" s="110"/>
      <c r="C487" s="150"/>
      <c r="D487" s="110"/>
      <c r="E487" s="110"/>
      <c r="F487" s="110"/>
      <c r="G487" s="111"/>
      <c r="H487" s="112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5.75" customHeight="1">
      <c r="A488" s="110" t="str">
        <f t="shared" si="1"/>
        <v/>
      </c>
      <c r="B488" s="110"/>
      <c r="C488" s="150"/>
      <c r="D488" s="110"/>
      <c r="E488" s="110"/>
      <c r="F488" s="110"/>
      <c r="G488" s="111"/>
      <c r="H488" s="112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5.75" customHeight="1">
      <c r="A489" s="110" t="str">
        <f t="shared" si="1"/>
        <v/>
      </c>
      <c r="B489" s="110"/>
      <c r="C489" s="150"/>
      <c r="D489" s="110"/>
      <c r="E489" s="110"/>
      <c r="F489" s="110"/>
      <c r="G489" s="111"/>
      <c r="H489" s="112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5.75" customHeight="1">
      <c r="A490" s="110" t="str">
        <f t="shared" si="1"/>
        <v/>
      </c>
      <c r="B490" s="110"/>
      <c r="C490" s="150"/>
      <c r="D490" s="110"/>
      <c r="E490" s="110"/>
      <c r="F490" s="110"/>
      <c r="G490" s="111"/>
      <c r="H490" s="112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5.75" customHeight="1">
      <c r="A491" s="110" t="str">
        <f t="shared" si="1"/>
        <v/>
      </c>
      <c r="B491" s="110"/>
      <c r="C491" s="150"/>
      <c r="D491" s="110"/>
      <c r="E491" s="110"/>
      <c r="F491" s="110"/>
      <c r="G491" s="111"/>
      <c r="H491" s="112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5.75" customHeight="1">
      <c r="A492" s="110" t="str">
        <f t="shared" si="1"/>
        <v/>
      </c>
      <c r="B492" s="110"/>
      <c r="C492" s="150"/>
      <c r="D492" s="110"/>
      <c r="E492" s="110"/>
      <c r="F492" s="110"/>
      <c r="G492" s="111"/>
      <c r="H492" s="112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5.75" customHeight="1">
      <c r="A493" s="110" t="str">
        <f t="shared" si="1"/>
        <v/>
      </c>
      <c r="B493" s="110"/>
      <c r="C493" s="150"/>
      <c r="D493" s="110"/>
      <c r="E493" s="110"/>
      <c r="F493" s="110"/>
      <c r="G493" s="111"/>
      <c r="H493" s="112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5.75" customHeight="1">
      <c r="A494" s="110" t="str">
        <f t="shared" si="1"/>
        <v/>
      </c>
      <c r="B494" s="110"/>
      <c r="C494" s="150"/>
      <c r="D494" s="110"/>
      <c r="E494" s="110"/>
      <c r="F494" s="110"/>
      <c r="G494" s="111"/>
      <c r="H494" s="112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5.75" customHeight="1">
      <c r="A495" s="110" t="str">
        <f t="shared" si="1"/>
        <v/>
      </c>
      <c r="B495" s="110"/>
      <c r="C495" s="150"/>
      <c r="D495" s="110"/>
      <c r="E495" s="110"/>
      <c r="F495" s="110"/>
      <c r="G495" s="111"/>
      <c r="H495" s="112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5.75" customHeight="1">
      <c r="A496" s="110" t="str">
        <f t="shared" si="1"/>
        <v/>
      </c>
      <c r="B496" s="110"/>
      <c r="C496" s="150"/>
      <c r="D496" s="110"/>
      <c r="E496" s="110"/>
      <c r="F496" s="110"/>
      <c r="G496" s="111"/>
      <c r="H496" s="112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5.75" customHeight="1">
      <c r="A497" s="110" t="str">
        <f t="shared" si="1"/>
        <v/>
      </c>
      <c r="B497" s="110"/>
      <c r="C497" s="150"/>
      <c r="D497" s="110"/>
      <c r="E497" s="110"/>
      <c r="F497" s="110"/>
      <c r="G497" s="111"/>
      <c r="H497" s="112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5.75" customHeight="1">
      <c r="A498" s="110" t="str">
        <f t="shared" si="1"/>
        <v/>
      </c>
      <c r="B498" s="110"/>
      <c r="C498" s="150"/>
      <c r="D498" s="110"/>
      <c r="E498" s="110"/>
      <c r="F498" s="110"/>
      <c r="G498" s="111"/>
      <c r="H498" s="112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5.75" customHeight="1">
      <c r="A499" s="110" t="str">
        <f t="shared" si="1"/>
        <v/>
      </c>
      <c r="B499" s="110"/>
      <c r="C499" s="150"/>
      <c r="D499" s="110"/>
      <c r="E499" s="110"/>
      <c r="F499" s="110"/>
      <c r="G499" s="111"/>
      <c r="H499" s="112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5.75" customHeight="1">
      <c r="A500" s="110" t="str">
        <f t="shared" si="1"/>
        <v/>
      </c>
      <c r="B500" s="110"/>
      <c r="C500" s="150"/>
      <c r="D500" s="110"/>
      <c r="E500" s="110"/>
      <c r="F500" s="110"/>
      <c r="G500" s="111"/>
      <c r="H500" s="112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5.75" customHeight="1">
      <c r="A501" s="110" t="str">
        <f t="shared" si="1"/>
        <v/>
      </c>
      <c r="B501" s="110"/>
      <c r="C501" s="150"/>
      <c r="D501" s="110"/>
      <c r="E501" s="110"/>
      <c r="F501" s="110"/>
      <c r="G501" s="111"/>
      <c r="H501" s="112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5.75" customHeight="1">
      <c r="A502" s="110" t="str">
        <f t="shared" si="1"/>
        <v/>
      </c>
      <c r="B502" s="110"/>
      <c r="C502" s="150"/>
      <c r="D502" s="110"/>
      <c r="E502" s="110"/>
      <c r="F502" s="110"/>
      <c r="G502" s="111"/>
      <c r="H502" s="112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5.75" customHeight="1">
      <c r="A503" s="110" t="str">
        <f t="shared" si="1"/>
        <v/>
      </c>
      <c r="B503" s="110"/>
      <c r="C503" s="150"/>
      <c r="D503" s="110"/>
      <c r="E503" s="110"/>
      <c r="F503" s="110"/>
      <c r="G503" s="111"/>
      <c r="H503" s="112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5.75" customHeight="1">
      <c r="A504" s="110" t="str">
        <f t="shared" si="1"/>
        <v/>
      </c>
      <c r="B504" s="110"/>
      <c r="C504" s="150"/>
      <c r="D504" s="110"/>
      <c r="E504" s="110"/>
      <c r="F504" s="110"/>
      <c r="G504" s="111"/>
      <c r="H504" s="112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5.75" customHeight="1">
      <c r="A505" s="110" t="str">
        <f t="shared" si="1"/>
        <v/>
      </c>
      <c r="B505" s="110"/>
      <c r="C505" s="150"/>
      <c r="D505" s="110"/>
      <c r="E505" s="110"/>
      <c r="F505" s="110"/>
      <c r="G505" s="111"/>
      <c r="H505" s="112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5.75" customHeight="1">
      <c r="A506" s="110" t="str">
        <f t="shared" si="1"/>
        <v/>
      </c>
      <c r="B506" s="110"/>
      <c r="C506" s="150"/>
      <c r="D506" s="110"/>
      <c r="E506" s="110"/>
      <c r="F506" s="110"/>
      <c r="G506" s="111"/>
      <c r="H506" s="112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5.75" customHeight="1">
      <c r="A507" s="110" t="str">
        <f t="shared" si="1"/>
        <v/>
      </c>
      <c r="B507" s="110"/>
      <c r="C507" s="150"/>
      <c r="D507" s="110"/>
      <c r="E507" s="110"/>
      <c r="F507" s="110"/>
      <c r="G507" s="111"/>
      <c r="H507" s="112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5.75" customHeight="1">
      <c r="A508" s="110" t="str">
        <f t="shared" si="1"/>
        <v/>
      </c>
      <c r="B508" s="110"/>
      <c r="C508" s="150"/>
      <c r="D508" s="110"/>
      <c r="E508" s="110"/>
      <c r="F508" s="110"/>
      <c r="G508" s="111"/>
      <c r="H508" s="112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5.75" customHeight="1">
      <c r="A509" s="110" t="str">
        <f t="shared" si="1"/>
        <v/>
      </c>
      <c r="B509" s="110"/>
      <c r="C509" s="150"/>
      <c r="D509" s="110"/>
      <c r="E509" s="110"/>
      <c r="F509" s="110"/>
      <c r="G509" s="111"/>
      <c r="H509" s="112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5.75" customHeight="1">
      <c r="A510" s="110" t="str">
        <f t="shared" si="1"/>
        <v/>
      </c>
      <c r="B510" s="110"/>
      <c r="C510" s="150"/>
      <c r="D510" s="110"/>
      <c r="E510" s="110"/>
      <c r="F510" s="110"/>
      <c r="G510" s="111"/>
      <c r="H510" s="112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5.75" customHeight="1">
      <c r="A511" s="110" t="str">
        <f t="shared" si="1"/>
        <v/>
      </c>
      <c r="B511" s="110"/>
      <c r="C511" s="150"/>
      <c r="D511" s="110"/>
      <c r="E511" s="110"/>
      <c r="F511" s="110"/>
      <c r="G511" s="111"/>
      <c r="H511" s="112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5.75" customHeight="1">
      <c r="A512" s="110" t="str">
        <f t="shared" si="1"/>
        <v/>
      </c>
      <c r="B512" s="110"/>
      <c r="C512" s="150"/>
      <c r="D512" s="110"/>
      <c r="E512" s="110"/>
      <c r="F512" s="110"/>
      <c r="G512" s="111"/>
      <c r="H512" s="112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5.75" customHeight="1">
      <c r="A513" s="110" t="str">
        <f t="shared" si="1"/>
        <v/>
      </c>
      <c r="B513" s="110"/>
      <c r="C513" s="150"/>
      <c r="D513" s="110"/>
      <c r="E513" s="110"/>
      <c r="F513" s="110"/>
      <c r="G513" s="111"/>
      <c r="H513" s="112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5.75" customHeight="1">
      <c r="A514" s="110" t="str">
        <f t="shared" si="1"/>
        <v/>
      </c>
      <c r="B514" s="110"/>
      <c r="C514" s="150"/>
      <c r="D514" s="110"/>
      <c r="E514" s="110"/>
      <c r="F514" s="110"/>
      <c r="G514" s="111"/>
      <c r="H514" s="112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5.75" customHeight="1">
      <c r="A515" s="110" t="str">
        <f t="shared" si="1"/>
        <v/>
      </c>
      <c r="B515" s="110"/>
      <c r="C515" s="150"/>
      <c r="D515" s="110"/>
      <c r="E515" s="110"/>
      <c r="F515" s="110"/>
      <c r="G515" s="111"/>
      <c r="H515" s="112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5.75" customHeight="1">
      <c r="A516" s="110" t="str">
        <f t="shared" si="1"/>
        <v/>
      </c>
      <c r="B516" s="110"/>
      <c r="C516" s="150"/>
      <c r="D516" s="110"/>
      <c r="E516" s="110"/>
      <c r="F516" s="110"/>
      <c r="G516" s="111"/>
      <c r="H516" s="112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5.75" customHeight="1">
      <c r="A517" s="110" t="str">
        <f t="shared" si="1"/>
        <v/>
      </c>
      <c r="B517" s="110"/>
      <c r="C517" s="150"/>
      <c r="D517" s="110"/>
      <c r="E517" s="110"/>
      <c r="F517" s="110"/>
      <c r="G517" s="111"/>
      <c r="H517" s="112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5.75" customHeight="1">
      <c r="A518" s="110" t="str">
        <f t="shared" ref="A518:A772" si="2">IFERROR(IF(B518="","",_xludf.DAYS(B518,B517)),"")</f>
        <v/>
      </c>
      <c r="B518" s="110"/>
      <c r="C518" s="150"/>
      <c r="D518" s="110"/>
      <c r="E518" s="110"/>
      <c r="F518" s="110"/>
      <c r="G518" s="111"/>
      <c r="H518" s="112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5.75" customHeight="1">
      <c r="A519" s="110" t="str">
        <f t="shared" si="2"/>
        <v/>
      </c>
      <c r="B519" s="110"/>
      <c r="C519" s="150"/>
      <c r="D519" s="110"/>
      <c r="E519" s="110"/>
      <c r="F519" s="110"/>
      <c r="G519" s="111"/>
      <c r="H519" s="112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5.75" customHeight="1">
      <c r="A520" s="110" t="str">
        <f t="shared" si="2"/>
        <v/>
      </c>
      <c r="B520" s="110"/>
      <c r="C520" s="150"/>
      <c r="D520" s="110"/>
      <c r="E520" s="110"/>
      <c r="F520" s="110"/>
      <c r="G520" s="111"/>
      <c r="H520" s="112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5.75" customHeight="1">
      <c r="A521" s="110" t="str">
        <f t="shared" si="2"/>
        <v/>
      </c>
      <c r="B521" s="110"/>
      <c r="C521" s="150"/>
      <c r="D521" s="110"/>
      <c r="E521" s="110"/>
      <c r="F521" s="110"/>
      <c r="G521" s="111"/>
      <c r="H521" s="112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5.75" customHeight="1">
      <c r="A522" s="110" t="str">
        <f t="shared" si="2"/>
        <v/>
      </c>
      <c r="B522" s="110"/>
      <c r="C522" s="150"/>
      <c r="D522" s="110"/>
      <c r="E522" s="110"/>
      <c r="F522" s="110"/>
      <c r="G522" s="111"/>
      <c r="H522" s="112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5.75" customHeight="1">
      <c r="A523" s="110" t="str">
        <f t="shared" si="2"/>
        <v/>
      </c>
      <c r="B523" s="110"/>
      <c r="C523" s="150"/>
      <c r="D523" s="110"/>
      <c r="E523" s="110"/>
      <c r="F523" s="110"/>
      <c r="G523" s="111"/>
      <c r="H523" s="112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5.75" customHeight="1">
      <c r="A524" s="110" t="str">
        <f t="shared" si="2"/>
        <v/>
      </c>
      <c r="B524" s="110"/>
      <c r="C524" s="150"/>
      <c r="D524" s="110"/>
      <c r="E524" s="110"/>
      <c r="F524" s="110"/>
      <c r="G524" s="111"/>
      <c r="H524" s="112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5.75" customHeight="1">
      <c r="A525" s="110" t="str">
        <f t="shared" si="2"/>
        <v/>
      </c>
      <c r="B525" s="110"/>
      <c r="C525" s="150"/>
      <c r="D525" s="110"/>
      <c r="E525" s="110"/>
      <c r="F525" s="110"/>
      <c r="G525" s="111"/>
      <c r="H525" s="112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5.75" customHeight="1">
      <c r="A526" s="110" t="str">
        <f t="shared" si="2"/>
        <v/>
      </c>
      <c r="B526" s="110"/>
      <c r="C526" s="150"/>
      <c r="D526" s="110"/>
      <c r="E526" s="110"/>
      <c r="F526" s="110"/>
      <c r="G526" s="111"/>
      <c r="H526" s="112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5.75" customHeight="1">
      <c r="A527" s="110" t="str">
        <f t="shared" si="2"/>
        <v/>
      </c>
      <c r="B527" s="110"/>
      <c r="C527" s="150"/>
      <c r="D527" s="110"/>
      <c r="E527" s="110"/>
      <c r="F527" s="110"/>
      <c r="G527" s="111"/>
      <c r="H527" s="112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5.75" customHeight="1">
      <c r="A528" s="110" t="str">
        <f t="shared" si="2"/>
        <v/>
      </c>
      <c r="B528" s="110"/>
      <c r="C528" s="150"/>
      <c r="D528" s="110"/>
      <c r="E528" s="110"/>
      <c r="F528" s="110"/>
      <c r="G528" s="111"/>
      <c r="H528" s="112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5.75" customHeight="1">
      <c r="A529" s="110" t="str">
        <f t="shared" si="2"/>
        <v/>
      </c>
      <c r="B529" s="110"/>
      <c r="C529" s="150"/>
      <c r="D529" s="110"/>
      <c r="E529" s="110"/>
      <c r="F529" s="110"/>
      <c r="G529" s="111"/>
      <c r="H529" s="112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5.75" customHeight="1">
      <c r="A530" s="110" t="str">
        <f t="shared" si="2"/>
        <v/>
      </c>
      <c r="B530" s="110"/>
      <c r="C530" s="150"/>
      <c r="D530" s="110"/>
      <c r="E530" s="110"/>
      <c r="F530" s="110"/>
      <c r="G530" s="111"/>
      <c r="H530" s="112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5.75" customHeight="1">
      <c r="A531" s="110" t="str">
        <f t="shared" si="2"/>
        <v/>
      </c>
      <c r="B531" s="110"/>
      <c r="C531" s="150"/>
      <c r="D531" s="110"/>
      <c r="E531" s="110"/>
      <c r="F531" s="110"/>
      <c r="G531" s="111"/>
      <c r="H531" s="112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5.75" customHeight="1">
      <c r="A532" s="110" t="str">
        <f t="shared" si="2"/>
        <v/>
      </c>
      <c r="B532" s="110"/>
      <c r="C532" s="150"/>
      <c r="D532" s="110"/>
      <c r="E532" s="110"/>
      <c r="F532" s="110"/>
      <c r="G532" s="111"/>
      <c r="H532" s="112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5.75" customHeight="1">
      <c r="A533" s="110" t="str">
        <f t="shared" si="2"/>
        <v/>
      </c>
      <c r="B533" s="110"/>
      <c r="C533" s="150"/>
      <c r="D533" s="110"/>
      <c r="E533" s="110"/>
      <c r="F533" s="110"/>
      <c r="G533" s="111"/>
      <c r="H533" s="112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5.75" customHeight="1">
      <c r="A534" s="110" t="str">
        <f t="shared" si="2"/>
        <v/>
      </c>
      <c r="B534" s="110"/>
      <c r="C534" s="150"/>
      <c r="D534" s="110"/>
      <c r="E534" s="110"/>
      <c r="F534" s="110"/>
      <c r="G534" s="111"/>
      <c r="H534" s="112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5.75" customHeight="1">
      <c r="A535" s="110" t="str">
        <f t="shared" si="2"/>
        <v/>
      </c>
      <c r="B535" s="110"/>
      <c r="C535" s="150"/>
      <c r="D535" s="110"/>
      <c r="E535" s="110"/>
      <c r="F535" s="110"/>
      <c r="G535" s="111"/>
      <c r="H535" s="112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5.75" customHeight="1">
      <c r="A536" s="110" t="str">
        <f t="shared" si="2"/>
        <v/>
      </c>
      <c r="B536" s="110"/>
      <c r="C536" s="150"/>
      <c r="D536" s="110"/>
      <c r="E536" s="110"/>
      <c r="F536" s="110"/>
      <c r="G536" s="111"/>
      <c r="H536" s="112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5.75" customHeight="1">
      <c r="A537" s="110" t="str">
        <f t="shared" si="2"/>
        <v/>
      </c>
      <c r="B537" s="110"/>
      <c r="C537" s="150"/>
      <c r="D537" s="110"/>
      <c r="E537" s="110"/>
      <c r="F537" s="110"/>
      <c r="G537" s="111"/>
      <c r="H537" s="112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5.75" customHeight="1">
      <c r="A538" s="110" t="str">
        <f t="shared" si="2"/>
        <v/>
      </c>
      <c r="B538" s="110"/>
      <c r="C538" s="150"/>
      <c r="D538" s="110"/>
      <c r="E538" s="110"/>
      <c r="F538" s="110"/>
      <c r="G538" s="111"/>
      <c r="H538" s="112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5.75" customHeight="1">
      <c r="A539" s="110" t="str">
        <f t="shared" si="2"/>
        <v/>
      </c>
      <c r="B539" s="110"/>
      <c r="C539" s="150"/>
      <c r="D539" s="110"/>
      <c r="E539" s="110"/>
      <c r="F539" s="110"/>
      <c r="G539" s="111"/>
      <c r="H539" s="112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5.75" customHeight="1">
      <c r="A540" s="110" t="str">
        <f t="shared" si="2"/>
        <v/>
      </c>
      <c r="B540" s="110"/>
      <c r="C540" s="150"/>
      <c r="D540" s="110"/>
      <c r="E540" s="110"/>
      <c r="F540" s="110"/>
      <c r="G540" s="111"/>
      <c r="H540" s="112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5.75" customHeight="1">
      <c r="A541" s="110" t="str">
        <f t="shared" si="2"/>
        <v/>
      </c>
      <c r="B541" s="110"/>
      <c r="C541" s="150"/>
      <c r="D541" s="110"/>
      <c r="E541" s="110"/>
      <c r="F541" s="110"/>
      <c r="G541" s="111"/>
      <c r="H541" s="112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5.75" customHeight="1">
      <c r="A542" s="110" t="str">
        <f t="shared" si="2"/>
        <v/>
      </c>
      <c r="B542" s="110"/>
      <c r="C542" s="150"/>
      <c r="D542" s="110"/>
      <c r="E542" s="110"/>
      <c r="F542" s="110"/>
      <c r="G542" s="111"/>
      <c r="H542" s="112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5.75" customHeight="1">
      <c r="A543" s="110" t="str">
        <f t="shared" si="2"/>
        <v/>
      </c>
      <c r="B543" s="110"/>
      <c r="C543" s="150"/>
      <c r="D543" s="110"/>
      <c r="E543" s="110"/>
      <c r="F543" s="110"/>
      <c r="G543" s="111"/>
      <c r="H543" s="112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5.75" customHeight="1">
      <c r="A544" s="110" t="str">
        <f t="shared" si="2"/>
        <v/>
      </c>
      <c r="B544" s="110"/>
      <c r="C544" s="150"/>
      <c r="D544" s="110"/>
      <c r="E544" s="110"/>
      <c r="F544" s="110"/>
      <c r="G544" s="111"/>
      <c r="H544" s="112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5.75" customHeight="1">
      <c r="A545" s="110" t="str">
        <f t="shared" si="2"/>
        <v/>
      </c>
      <c r="B545" s="110"/>
      <c r="C545" s="150"/>
      <c r="D545" s="110"/>
      <c r="E545" s="110"/>
      <c r="F545" s="110"/>
      <c r="G545" s="111"/>
      <c r="H545" s="112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5.75" customHeight="1">
      <c r="A546" s="110" t="str">
        <f t="shared" si="2"/>
        <v/>
      </c>
      <c r="B546" s="110"/>
      <c r="C546" s="150"/>
      <c r="D546" s="110"/>
      <c r="E546" s="110"/>
      <c r="F546" s="110"/>
      <c r="G546" s="111"/>
      <c r="H546" s="112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5.75" customHeight="1">
      <c r="A547" s="110" t="str">
        <f t="shared" si="2"/>
        <v/>
      </c>
      <c r="B547" s="110"/>
      <c r="C547" s="150"/>
      <c r="D547" s="110"/>
      <c r="E547" s="110"/>
      <c r="F547" s="110"/>
      <c r="G547" s="111"/>
      <c r="H547" s="112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5.75" customHeight="1">
      <c r="A548" s="110" t="str">
        <f t="shared" si="2"/>
        <v/>
      </c>
      <c r="B548" s="110"/>
      <c r="C548" s="150"/>
      <c r="D548" s="110"/>
      <c r="E548" s="110"/>
      <c r="F548" s="110"/>
      <c r="G548" s="111"/>
      <c r="H548" s="112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5.75" customHeight="1">
      <c r="A549" s="110" t="str">
        <f t="shared" si="2"/>
        <v/>
      </c>
      <c r="B549" s="110"/>
      <c r="C549" s="150"/>
      <c r="D549" s="110"/>
      <c r="E549" s="110"/>
      <c r="F549" s="110"/>
      <c r="G549" s="111"/>
      <c r="H549" s="112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5.75" customHeight="1">
      <c r="A550" s="110" t="str">
        <f t="shared" si="2"/>
        <v/>
      </c>
      <c r="B550" s="110"/>
      <c r="C550" s="150"/>
      <c r="D550" s="110"/>
      <c r="E550" s="110"/>
      <c r="F550" s="110"/>
      <c r="G550" s="111"/>
      <c r="H550" s="112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5.75" customHeight="1">
      <c r="A551" s="110" t="str">
        <f t="shared" si="2"/>
        <v/>
      </c>
      <c r="B551" s="110"/>
      <c r="C551" s="150"/>
      <c r="D551" s="110"/>
      <c r="E551" s="110"/>
      <c r="F551" s="110"/>
      <c r="G551" s="111"/>
      <c r="H551" s="112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5.75" customHeight="1">
      <c r="A552" s="110" t="str">
        <f t="shared" si="2"/>
        <v/>
      </c>
      <c r="B552" s="110"/>
      <c r="C552" s="150"/>
      <c r="D552" s="110"/>
      <c r="E552" s="110"/>
      <c r="F552" s="110"/>
      <c r="G552" s="111"/>
      <c r="H552" s="112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5.75" customHeight="1">
      <c r="A553" s="110" t="str">
        <f t="shared" si="2"/>
        <v/>
      </c>
      <c r="B553" s="110"/>
      <c r="C553" s="150"/>
      <c r="D553" s="110"/>
      <c r="E553" s="110"/>
      <c r="F553" s="110"/>
      <c r="G553" s="111"/>
      <c r="H553" s="112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5.75" customHeight="1">
      <c r="A554" s="110" t="str">
        <f t="shared" si="2"/>
        <v/>
      </c>
      <c r="B554" s="110"/>
      <c r="C554" s="150"/>
      <c r="D554" s="110"/>
      <c r="E554" s="110"/>
      <c r="F554" s="110"/>
      <c r="G554" s="111"/>
      <c r="H554" s="112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5.75" customHeight="1">
      <c r="A555" s="110" t="str">
        <f t="shared" si="2"/>
        <v/>
      </c>
      <c r="B555" s="110"/>
      <c r="C555" s="150"/>
      <c r="D555" s="110"/>
      <c r="E555" s="110"/>
      <c r="F555" s="110"/>
      <c r="G555" s="111"/>
      <c r="H555" s="112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5.75" customHeight="1">
      <c r="A556" s="110" t="str">
        <f t="shared" si="2"/>
        <v/>
      </c>
      <c r="B556" s="110"/>
      <c r="C556" s="150"/>
      <c r="D556" s="110"/>
      <c r="E556" s="110"/>
      <c r="F556" s="110"/>
      <c r="G556" s="111"/>
      <c r="H556" s="112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5.75" customHeight="1">
      <c r="A557" s="110" t="str">
        <f t="shared" si="2"/>
        <v/>
      </c>
      <c r="B557" s="110"/>
      <c r="C557" s="150"/>
      <c r="D557" s="110"/>
      <c r="E557" s="110"/>
      <c r="F557" s="110"/>
      <c r="G557" s="111"/>
      <c r="H557" s="112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5.75" customHeight="1">
      <c r="A558" s="110" t="str">
        <f t="shared" si="2"/>
        <v/>
      </c>
      <c r="B558" s="110"/>
      <c r="C558" s="150"/>
      <c r="D558" s="110"/>
      <c r="E558" s="110"/>
      <c r="F558" s="110"/>
      <c r="G558" s="111"/>
      <c r="H558" s="112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5.75" customHeight="1">
      <c r="A559" s="110" t="str">
        <f t="shared" si="2"/>
        <v/>
      </c>
      <c r="B559" s="110"/>
      <c r="C559" s="150"/>
      <c r="D559" s="110"/>
      <c r="E559" s="110"/>
      <c r="F559" s="110"/>
      <c r="G559" s="111"/>
      <c r="H559" s="112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5.75" customHeight="1">
      <c r="A560" s="110" t="str">
        <f t="shared" si="2"/>
        <v/>
      </c>
      <c r="B560" s="110"/>
      <c r="C560" s="150"/>
      <c r="D560" s="110"/>
      <c r="E560" s="110"/>
      <c r="F560" s="110"/>
      <c r="G560" s="111"/>
      <c r="H560" s="112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5.75" customHeight="1">
      <c r="A561" s="110" t="str">
        <f t="shared" si="2"/>
        <v/>
      </c>
      <c r="B561" s="110"/>
      <c r="C561" s="150"/>
      <c r="D561" s="110"/>
      <c r="E561" s="110"/>
      <c r="F561" s="110"/>
      <c r="G561" s="111"/>
      <c r="H561" s="112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5.75" customHeight="1">
      <c r="A562" s="110" t="str">
        <f t="shared" si="2"/>
        <v/>
      </c>
      <c r="B562" s="110"/>
      <c r="C562" s="150"/>
      <c r="D562" s="110"/>
      <c r="E562" s="110"/>
      <c r="F562" s="110"/>
      <c r="G562" s="111"/>
      <c r="H562" s="112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5.75" customHeight="1">
      <c r="A563" s="110" t="str">
        <f t="shared" si="2"/>
        <v/>
      </c>
      <c r="B563" s="110"/>
      <c r="C563" s="150"/>
      <c r="D563" s="110"/>
      <c r="E563" s="110"/>
      <c r="F563" s="110"/>
      <c r="G563" s="111"/>
      <c r="H563" s="112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5.75" customHeight="1">
      <c r="A564" s="110" t="str">
        <f t="shared" si="2"/>
        <v/>
      </c>
      <c r="B564" s="110"/>
      <c r="C564" s="150"/>
      <c r="D564" s="110"/>
      <c r="E564" s="110"/>
      <c r="F564" s="110"/>
      <c r="G564" s="111"/>
      <c r="H564" s="112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5.75" customHeight="1">
      <c r="A565" s="110" t="str">
        <f t="shared" si="2"/>
        <v/>
      </c>
      <c r="B565" s="110"/>
      <c r="C565" s="150"/>
      <c r="D565" s="110"/>
      <c r="E565" s="110"/>
      <c r="F565" s="110"/>
      <c r="G565" s="111"/>
      <c r="H565" s="112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5.75" customHeight="1">
      <c r="A566" s="110" t="str">
        <f t="shared" si="2"/>
        <v/>
      </c>
      <c r="B566" s="110"/>
      <c r="C566" s="150"/>
      <c r="D566" s="110"/>
      <c r="E566" s="110"/>
      <c r="F566" s="110"/>
      <c r="G566" s="111"/>
      <c r="H566" s="112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5.75" customHeight="1">
      <c r="A567" s="110" t="str">
        <f t="shared" si="2"/>
        <v/>
      </c>
      <c r="B567" s="110"/>
      <c r="C567" s="150"/>
      <c r="D567" s="110"/>
      <c r="E567" s="110"/>
      <c r="F567" s="110"/>
      <c r="G567" s="111"/>
      <c r="H567" s="112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5.75" customHeight="1">
      <c r="A568" s="110" t="str">
        <f t="shared" si="2"/>
        <v/>
      </c>
      <c r="B568" s="110"/>
      <c r="C568" s="150"/>
      <c r="D568" s="110"/>
      <c r="E568" s="110"/>
      <c r="F568" s="110"/>
      <c r="G568" s="111"/>
      <c r="H568" s="112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5.75" customHeight="1">
      <c r="A569" s="110" t="str">
        <f t="shared" si="2"/>
        <v/>
      </c>
      <c r="B569" s="110"/>
      <c r="C569" s="150"/>
      <c r="D569" s="110"/>
      <c r="E569" s="110"/>
      <c r="F569" s="110"/>
      <c r="G569" s="111"/>
      <c r="H569" s="112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5.75" customHeight="1">
      <c r="A570" s="110" t="str">
        <f t="shared" si="2"/>
        <v/>
      </c>
      <c r="B570" s="110"/>
      <c r="C570" s="150"/>
      <c r="D570" s="110"/>
      <c r="E570" s="110"/>
      <c r="F570" s="110"/>
      <c r="G570" s="111"/>
      <c r="H570" s="112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5.75" customHeight="1">
      <c r="A571" s="110" t="str">
        <f t="shared" si="2"/>
        <v/>
      </c>
      <c r="B571" s="110"/>
      <c r="C571" s="150"/>
      <c r="D571" s="110"/>
      <c r="E571" s="110"/>
      <c r="F571" s="110"/>
      <c r="G571" s="111"/>
      <c r="H571" s="112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5.75" customHeight="1">
      <c r="A572" s="110" t="str">
        <f t="shared" si="2"/>
        <v/>
      </c>
      <c r="B572" s="110"/>
      <c r="C572" s="150"/>
      <c r="D572" s="110"/>
      <c r="E572" s="110"/>
      <c r="F572" s="110"/>
      <c r="G572" s="111"/>
      <c r="H572" s="112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5.75" customHeight="1">
      <c r="A573" s="110" t="str">
        <f t="shared" si="2"/>
        <v/>
      </c>
      <c r="B573" s="110"/>
      <c r="C573" s="150"/>
      <c r="D573" s="110"/>
      <c r="E573" s="110"/>
      <c r="F573" s="110"/>
      <c r="G573" s="111"/>
      <c r="H573" s="112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5.75" customHeight="1">
      <c r="A574" s="110" t="str">
        <f t="shared" si="2"/>
        <v/>
      </c>
      <c r="B574" s="110"/>
      <c r="C574" s="150"/>
      <c r="D574" s="110"/>
      <c r="E574" s="110"/>
      <c r="F574" s="110"/>
      <c r="G574" s="111"/>
      <c r="H574" s="112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5.75" customHeight="1">
      <c r="A575" s="110" t="str">
        <f t="shared" si="2"/>
        <v/>
      </c>
      <c r="B575" s="110"/>
      <c r="C575" s="150"/>
      <c r="D575" s="110"/>
      <c r="E575" s="110"/>
      <c r="F575" s="110"/>
      <c r="G575" s="111"/>
      <c r="H575" s="112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5.75" customHeight="1">
      <c r="A576" s="110" t="str">
        <f t="shared" si="2"/>
        <v/>
      </c>
      <c r="B576" s="110"/>
      <c r="C576" s="150"/>
      <c r="D576" s="110"/>
      <c r="E576" s="110"/>
      <c r="F576" s="110"/>
      <c r="G576" s="111"/>
      <c r="H576" s="112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5.75" customHeight="1">
      <c r="A577" s="110" t="str">
        <f t="shared" si="2"/>
        <v/>
      </c>
      <c r="B577" s="110"/>
      <c r="C577" s="150"/>
      <c r="D577" s="110"/>
      <c r="E577" s="110"/>
      <c r="F577" s="110"/>
      <c r="G577" s="111"/>
      <c r="H577" s="112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5.75" customHeight="1">
      <c r="A578" s="110" t="str">
        <f t="shared" si="2"/>
        <v/>
      </c>
      <c r="B578" s="110"/>
      <c r="C578" s="150"/>
      <c r="D578" s="110"/>
      <c r="E578" s="110"/>
      <c r="F578" s="110"/>
      <c r="G578" s="111"/>
      <c r="H578" s="112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5.75" customHeight="1">
      <c r="A579" s="110" t="str">
        <f t="shared" si="2"/>
        <v/>
      </c>
      <c r="B579" s="110"/>
      <c r="C579" s="150"/>
      <c r="D579" s="110"/>
      <c r="E579" s="110"/>
      <c r="F579" s="110"/>
      <c r="G579" s="111"/>
      <c r="H579" s="112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5.75" customHeight="1">
      <c r="A580" s="110" t="str">
        <f t="shared" si="2"/>
        <v/>
      </c>
      <c r="B580" s="110"/>
      <c r="C580" s="150"/>
      <c r="D580" s="110"/>
      <c r="E580" s="110"/>
      <c r="F580" s="110"/>
      <c r="G580" s="111"/>
      <c r="H580" s="112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5.75" customHeight="1">
      <c r="A581" s="110" t="str">
        <f t="shared" si="2"/>
        <v/>
      </c>
      <c r="B581" s="110"/>
      <c r="C581" s="150"/>
      <c r="D581" s="110"/>
      <c r="E581" s="110"/>
      <c r="F581" s="110"/>
      <c r="G581" s="111"/>
      <c r="H581" s="112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5.75" customHeight="1">
      <c r="A582" s="110" t="str">
        <f t="shared" si="2"/>
        <v/>
      </c>
      <c r="B582" s="110"/>
      <c r="C582" s="150"/>
      <c r="D582" s="110"/>
      <c r="E582" s="110"/>
      <c r="F582" s="110"/>
      <c r="G582" s="111"/>
      <c r="H582" s="112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5.75" customHeight="1">
      <c r="A583" s="110" t="str">
        <f t="shared" si="2"/>
        <v/>
      </c>
      <c r="B583" s="110"/>
      <c r="C583" s="150"/>
      <c r="D583" s="110"/>
      <c r="E583" s="110"/>
      <c r="F583" s="110"/>
      <c r="G583" s="111"/>
      <c r="H583" s="112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5.75" customHeight="1">
      <c r="A584" s="110" t="str">
        <f t="shared" si="2"/>
        <v/>
      </c>
      <c r="B584" s="110"/>
      <c r="C584" s="150"/>
      <c r="D584" s="110"/>
      <c r="E584" s="110"/>
      <c r="F584" s="110"/>
      <c r="G584" s="111"/>
      <c r="H584" s="112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5.75" customHeight="1">
      <c r="A585" s="110" t="str">
        <f t="shared" si="2"/>
        <v/>
      </c>
      <c r="B585" s="110"/>
      <c r="C585" s="150"/>
      <c r="D585" s="110"/>
      <c r="E585" s="110"/>
      <c r="F585" s="110"/>
      <c r="G585" s="111"/>
      <c r="H585" s="112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5.75" customHeight="1">
      <c r="A586" s="110" t="str">
        <f t="shared" si="2"/>
        <v/>
      </c>
      <c r="B586" s="110"/>
      <c r="C586" s="150"/>
      <c r="D586" s="110"/>
      <c r="E586" s="110"/>
      <c r="F586" s="110"/>
      <c r="G586" s="111"/>
      <c r="H586" s="112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5.75" customHeight="1">
      <c r="A587" s="110" t="str">
        <f t="shared" si="2"/>
        <v/>
      </c>
      <c r="B587" s="110"/>
      <c r="C587" s="150"/>
      <c r="D587" s="110"/>
      <c r="E587" s="110"/>
      <c r="F587" s="110"/>
      <c r="G587" s="111"/>
      <c r="H587" s="112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5.75" customHeight="1">
      <c r="A588" s="110" t="str">
        <f t="shared" si="2"/>
        <v/>
      </c>
      <c r="B588" s="110"/>
      <c r="C588" s="150"/>
      <c r="D588" s="110"/>
      <c r="E588" s="110"/>
      <c r="F588" s="110"/>
      <c r="G588" s="111"/>
      <c r="H588" s="112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5.75" customHeight="1">
      <c r="A589" s="110" t="str">
        <f t="shared" si="2"/>
        <v/>
      </c>
      <c r="B589" s="110"/>
      <c r="C589" s="150"/>
      <c r="D589" s="110"/>
      <c r="E589" s="110"/>
      <c r="F589" s="110"/>
      <c r="G589" s="111"/>
      <c r="H589" s="112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5.75" customHeight="1">
      <c r="A590" s="110" t="str">
        <f t="shared" si="2"/>
        <v/>
      </c>
      <c r="B590" s="110"/>
      <c r="C590" s="150"/>
      <c r="D590" s="110"/>
      <c r="E590" s="110"/>
      <c r="F590" s="110"/>
      <c r="G590" s="111"/>
      <c r="H590" s="112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5.75" customHeight="1">
      <c r="A591" s="110" t="str">
        <f t="shared" si="2"/>
        <v/>
      </c>
      <c r="B591" s="110"/>
      <c r="C591" s="150"/>
      <c r="D591" s="110"/>
      <c r="E591" s="110"/>
      <c r="F591" s="110"/>
      <c r="G591" s="111"/>
      <c r="H591" s="112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5.75" customHeight="1">
      <c r="A592" s="110" t="str">
        <f t="shared" si="2"/>
        <v/>
      </c>
      <c r="B592" s="110"/>
      <c r="C592" s="150"/>
      <c r="D592" s="110"/>
      <c r="E592" s="110"/>
      <c r="F592" s="110"/>
      <c r="G592" s="111"/>
      <c r="H592" s="112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5.75" customHeight="1">
      <c r="A593" s="110" t="str">
        <f t="shared" si="2"/>
        <v/>
      </c>
      <c r="B593" s="110"/>
      <c r="C593" s="150"/>
      <c r="D593" s="110"/>
      <c r="E593" s="110"/>
      <c r="F593" s="110"/>
      <c r="G593" s="111"/>
      <c r="H593" s="112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5.75" customHeight="1">
      <c r="A594" s="110" t="str">
        <f t="shared" si="2"/>
        <v/>
      </c>
      <c r="B594" s="110"/>
      <c r="C594" s="150"/>
      <c r="D594" s="110"/>
      <c r="E594" s="110"/>
      <c r="F594" s="110"/>
      <c r="G594" s="111"/>
      <c r="H594" s="112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5.75" customHeight="1">
      <c r="A595" s="110" t="str">
        <f t="shared" si="2"/>
        <v/>
      </c>
      <c r="B595" s="110"/>
      <c r="C595" s="150"/>
      <c r="D595" s="110"/>
      <c r="E595" s="110"/>
      <c r="F595" s="110"/>
      <c r="G595" s="111"/>
      <c r="H595" s="112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5.75" customHeight="1">
      <c r="A596" s="110" t="str">
        <f t="shared" si="2"/>
        <v/>
      </c>
      <c r="B596" s="110"/>
      <c r="C596" s="150"/>
      <c r="D596" s="110"/>
      <c r="E596" s="110"/>
      <c r="F596" s="110"/>
      <c r="G596" s="111"/>
      <c r="H596" s="112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5.75" customHeight="1">
      <c r="A597" s="110" t="str">
        <f t="shared" si="2"/>
        <v/>
      </c>
      <c r="B597" s="110"/>
      <c r="C597" s="150"/>
      <c r="D597" s="110"/>
      <c r="E597" s="110"/>
      <c r="F597" s="110"/>
      <c r="G597" s="111"/>
      <c r="H597" s="112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5.75" customHeight="1">
      <c r="A598" s="110" t="str">
        <f t="shared" si="2"/>
        <v/>
      </c>
      <c r="B598" s="110"/>
      <c r="C598" s="150"/>
      <c r="D598" s="110"/>
      <c r="E598" s="110"/>
      <c r="F598" s="110"/>
      <c r="G598" s="111"/>
      <c r="H598" s="112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5.75" customHeight="1">
      <c r="A599" s="110" t="str">
        <f t="shared" si="2"/>
        <v/>
      </c>
      <c r="B599" s="110"/>
      <c r="C599" s="150"/>
      <c r="D599" s="110"/>
      <c r="E599" s="110"/>
      <c r="F599" s="110"/>
      <c r="G599" s="111"/>
      <c r="H599" s="112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5.75" customHeight="1">
      <c r="A600" s="110" t="str">
        <f t="shared" si="2"/>
        <v/>
      </c>
      <c r="B600" s="110"/>
      <c r="C600" s="150"/>
      <c r="D600" s="110"/>
      <c r="E600" s="110"/>
      <c r="F600" s="110"/>
      <c r="G600" s="111"/>
      <c r="H600" s="112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5.75" customHeight="1">
      <c r="A601" s="110" t="str">
        <f t="shared" si="2"/>
        <v/>
      </c>
      <c r="B601" s="110"/>
      <c r="C601" s="150"/>
      <c r="D601" s="110"/>
      <c r="E601" s="110"/>
      <c r="F601" s="110"/>
      <c r="G601" s="111"/>
      <c r="H601" s="112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5.75" customHeight="1">
      <c r="A602" s="110" t="str">
        <f t="shared" si="2"/>
        <v/>
      </c>
      <c r="B602" s="110"/>
      <c r="C602" s="150"/>
      <c r="D602" s="110"/>
      <c r="E602" s="110"/>
      <c r="F602" s="110"/>
      <c r="G602" s="111"/>
      <c r="H602" s="112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5.75" customHeight="1">
      <c r="A603" s="110" t="str">
        <f t="shared" si="2"/>
        <v/>
      </c>
      <c r="B603" s="110"/>
      <c r="C603" s="150"/>
      <c r="D603" s="110"/>
      <c r="E603" s="110"/>
      <c r="F603" s="110"/>
      <c r="G603" s="111"/>
      <c r="H603" s="112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5.75" customHeight="1">
      <c r="A604" s="110" t="str">
        <f t="shared" si="2"/>
        <v/>
      </c>
      <c r="B604" s="110"/>
      <c r="C604" s="150"/>
      <c r="D604" s="110"/>
      <c r="E604" s="110"/>
      <c r="F604" s="110"/>
      <c r="G604" s="111"/>
      <c r="H604" s="112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5.75" customHeight="1">
      <c r="A605" s="110" t="str">
        <f t="shared" si="2"/>
        <v/>
      </c>
      <c r="B605" s="110"/>
      <c r="C605" s="150"/>
      <c r="D605" s="110"/>
      <c r="E605" s="110"/>
      <c r="F605" s="110"/>
      <c r="G605" s="111"/>
      <c r="H605" s="112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5.75" customHeight="1">
      <c r="A606" s="110" t="str">
        <f t="shared" si="2"/>
        <v/>
      </c>
      <c r="B606" s="110"/>
      <c r="C606" s="150"/>
      <c r="D606" s="110"/>
      <c r="E606" s="110"/>
      <c r="F606" s="110"/>
      <c r="G606" s="111"/>
      <c r="H606" s="112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5.75" customHeight="1">
      <c r="A607" s="110" t="str">
        <f t="shared" si="2"/>
        <v/>
      </c>
      <c r="B607" s="110"/>
      <c r="C607" s="150"/>
      <c r="D607" s="110"/>
      <c r="E607" s="110"/>
      <c r="F607" s="110"/>
      <c r="G607" s="111"/>
      <c r="H607" s="112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5.75" customHeight="1">
      <c r="A608" s="110" t="str">
        <f t="shared" si="2"/>
        <v/>
      </c>
      <c r="B608" s="110"/>
      <c r="C608" s="150"/>
      <c r="D608" s="110"/>
      <c r="E608" s="110"/>
      <c r="F608" s="110"/>
      <c r="G608" s="111"/>
      <c r="H608" s="112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5.75" customHeight="1">
      <c r="A609" s="110" t="str">
        <f t="shared" si="2"/>
        <v/>
      </c>
      <c r="B609" s="110"/>
      <c r="C609" s="150"/>
      <c r="D609" s="110"/>
      <c r="E609" s="110"/>
      <c r="F609" s="110"/>
      <c r="G609" s="111"/>
      <c r="H609" s="112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5.75" customHeight="1">
      <c r="A610" s="110" t="str">
        <f t="shared" si="2"/>
        <v/>
      </c>
      <c r="B610" s="110"/>
      <c r="C610" s="150"/>
      <c r="D610" s="110"/>
      <c r="E610" s="110"/>
      <c r="F610" s="110"/>
      <c r="G610" s="111"/>
      <c r="H610" s="112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5.75" customHeight="1">
      <c r="A611" s="110" t="str">
        <f t="shared" si="2"/>
        <v/>
      </c>
      <c r="B611" s="110"/>
      <c r="C611" s="150"/>
      <c r="D611" s="110"/>
      <c r="E611" s="110"/>
      <c r="F611" s="110"/>
      <c r="G611" s="111"/>
      <c r="H611" s="112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5.75" customHeight="1">
      <c r="A612" s="110" t="str">
        <f t="shared" si="2"/>
        <v/>
      </c>
      <c r="B612" s="110"/>
      <c r="C612" s="150"/>
      <c r="D612" s="110"/>
      <c r="E612" s="110"/>
      <c r="F612" s="110"/>
      <c r="G612" s="111"/>
      <c r="H612" s="112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5.75" customHeight="1">
      <c r="A613" s="110" t="str">
        <f t="shared" si="2"/>
        <v/>
      </c>
      <c r="B613" s="110"/>
      <c r="C613" s="150"/>
      <c r="D613" s="110"/>
      <c r="E613" s="110"/>
      <c r="F613" s="110"/>
      <c r="G613" s="111"/>
      <c r="H613" s="112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5.75" customHeight="1">
      <c r="A614" s="110" t="str">
        <f t="shared" si="2"/>
        <v/>
      </c>
      <c r="B614" s="110"/>
      <c r="C614" s="150"/>
      <c r="D614" s="110"/>
      <c r="E614" s="110"/>
      <c r="F614" s="110"/>
      <c r="G614" s="111"/>
      <c r="H614" s="112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5.75" customHeight="1">
      <c r="A615" s="110" t="str">
        <f t="shared" si="2"/>
        <v/>
      </c>
      <c r="B615" s="110"/>
      <c r="C615" s="150"/>
      <c r="D615" s="110"/>
      <c r="E615" s="110"/>
      <c r="F615" s="110"/>
      <c r="G615" s="111"/>
      <c r="H615" s="112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5.75" customHeight="1">
      <c r="A616" s="110" t="str">
        <f t="shared" si="2"/>
        <v/>
      </c>
      <c r="B616" s="110"/>
      <c r="C616" s="150"/>
      <c r="D616" s="110"/>
      <c r="E616" s="110"/>
      <c r="F616" s="110"/>
      <c r="G616" s="111"/>
      <c r="H616" s="112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5.75" customHeight="1">
      <c r="A617" s="110" t="str">
        <f t="shared" si="2"/>
        <v/>
      </c>
      <c r="B617" s="110"/>
      <c r="C617" s="150"/>
      <c r="D617" s="110"/>
      <c r="E617" s="110"/>
      <c r="F617" s="110"/>
      <c r="G617" s="111"/>
      <c r="H617" s="112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5.75" customHeight="1">
      <c r="A618" s="110" t="str">
        <f t="shared" si="2"/>
        <v/>
      </c>
      <c r="B618" s="110"/>
      <c r="C618" s="150"/>
      <c r="D618" s="110"/>
      <c r="E618" s="110"/>
      <c r="F618" s="110"/>
      <c r="G618" s="111"/>
      <c r="H618" s="112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5.75" customHeight="1">
      <c r="A619" s="110" t="str">
        <f t="shared" si="2"/>
        <v/>
      </c>
      <c r="B619" s="110"/>
      <c r="C619" s="150"/>
      <c r="D619" s="110"/>
      <c r="E619" s="110"/>
      <c r="F619" s="110"/>
      <c r="G619" s="111"/>
      <c r="H619" s="112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5.75" customHeight="1">
      <c r="A620" s="110" t="str">
        <f t="shared" si="2"/>
        <v/>
      </c>
      <c r="B620" s="110"/>
      <c r="C620" s="150"/>
      <c r="D620" s="110"/>
      <c r="E620" s="110"/>
      <c r="F620" s="110"/>
      <c r="G620" s="111"/>
      <c r="H620" s="112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5.75" customHeight="1">
      <c r="A621" s="110" t="str">
        <f t="shared" si="2"/>
        <v/>
      </c>
      <c r="B621" s="110"/>
      <c r="C621" s="150"/>
      <c r="D621" s="110"/>
      <c r="E621" s="110"/>
      <c r="F621" s="110"/>
      <c r="G621" s="111"/>
      <c r="H621" s="112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5.75" customHeight="1">
      <c r="A622" s="110" t="str">
        <f t="shared" si="2"/>
        <v/>
      </c>
      <c r="B622" s="110"/>
      <c r="C622" s="150"/>
      <c r="D622" s="110"/>
      <c r="E622" s="110"/>
      <c r="F622" s="110"/>
      <c r="G622" s="111"/>
      <c r="H622" s="112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5.75" customHeight="1">
      <c r="A623" s="110" t="str">
        <f t="shared" si="2"/>
        <v/>
      </c>
      <c r="B623" s="110"/>
      <c r="C623" s="150"/>
      <c r="D623" s="110"/>
      <c r="E623" s="110"/>
      <c r="F623" s="110"/>
      <c r="G623" s="111"/>
      <c r="H623" s="112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5.75" customHeight="1">
      <c r="A624" s="110" t="str">
        <f t="shared" si="2"/>
        <v/>
      </c>
      <c r="B624" s="110"/>
      <c r="C624" s="150"/>
      <c r="D624" s="110"/>
      <c r="E624" s="110"/>
      <c r="F624" s="110"/>
      <c r="G624" s="111"/>
      <c r="H624" s="112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5.75" customHeight="1">
      <c r="A625" s="110" t="str">
        <f t="shared" si="2"/>
        <v/>
      </c>
      <c r="B625" s="110"/>
      <c r="C625" s="150"/>
      <c r="D625" s="110"/>
      <c r="E625" s="110"/>
      <c r="F625" s="110"/>
      <c r="G625" s="111"/>
      <c r="H625" s="112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5.75" customHeight="1">
      <c r="A626" s="110" t="str">
        <f t="shared" si="2"/>
        <v/>
      </c>
      <c r="B626" s="110"/>
      <c r="C626" s="150"/>
      <c r="D626" s="110"/>
      <c r="E626" s="110"/>
      <c r="F626" s="110"/>
      <c r="G626" s="111"/>
      <c r="H626" s="112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5.75" customHeight="1">
      <c r="A627" s="110" t="str">
        <f t="shared" si="2"/>
        <v/>
      </c>
      <c r="B627" s="110"/>
      <c r="C627" s="150"/>
      <c r="D627" s="110"/>
      <c r="E627" s="110"/>
      <c r="F627" s="110"/>
      <c r="G627" s="111"/>
      <c r="H627" s="112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5.75" customHeight="1">
      <c r="A628" s="110" t="str">
        <f t="shared" si="2"/>
        <v/>
      </c>
      <c r="B628" s="110"/>
      <c r="C628" s="150"/>
      <c r="D628" s="110"/>
      <c r="E628" s="110"/>
      <c r="F628" s="110"/>
      <c r="G628" s="111"/>
      <c r="H628" s="112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5.75" customHeight="1">
      <c r="A629" s="110" t="str">
        <f t="shared" si="2"/>
        <v/>
      </c>
      <c r="B629" s="110"/>
      <c r="C629" s="150"/>
      <c r="D629" s="110"/>
      <c r="E629" s="110"/>
      <c r="F629" s="110"/>
      <c r="G629" s="111"/>
      <c r="H629" s="112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5.75" customHeight="1">
      <c r="A630" s="110" t="str">
        <f t="shared" si="2"/>
        <v/>
      </c>
      <c r="B630" s="110"/>
      <c r="C630" s="150"/>
      <c r="D630" s="110"/>
      <c r="E630" s="110"/>
      <c r="F630" s="110"/>
      <c r="G630" s="111"/>
      <c r="H630" s="112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5.75" customHeight="1">
      <c r="A631" s="110" t="str">
        <f t="shared" si="2"/>
        <v/>
      </c>
      <c r="B631" s="110"/>
      <c r="C631" s="150"/>
      <c r="D631" s="110"/>
      <c r="E631" s="110"/>
      <c r="F631" s="110"/>
      <c r="G631" s="111"/>
      <c r="H631" s="112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5.75" customHeight="1">
      <c r="A632" s="110" t="str">
        <f t="shared" si="2"/>
        <v/>
      </c>
      <c r="B632" s="110"/>
      <c r="C632" s="150"/>
      <c r="D632" s="110"/>
      <c r="E632" s="110"/>
      <c r="F632" s="110"/>
      <c r="G632" s="111"/>
      <c r="H632" s="112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5.75" customHeight="1">
      <c r="A633" s="110" t="str">
        <f t="shared" si="2"/>
        <v/>
      </c>
      <c r="B633" s="110"/>
      <c r="C633" s="150"/>
      <c r="D633" s="110"/>
      <c r="E633" s="110"/>
      <c r="F633" s="110"/>
      <c r="G633" s="111"/>
      <c r="H633" s="112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5.75" customHeight="1">
      <c r="A634" s="110" t="str">
        <f t="shared" si="2"/>
        <v/>
      </c>
      <c r="B634" s="110"/>
      <c r="C634" s="150"/>
      <c r="D634" s="110"/>
      <c r="E634" s="110"/>
      <c r="F634" s="110"/>
      <c r="G634" s="111"/>
      <c r="H634" s="112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5.75" customHeight="1">
      <c r="A635" s="110" t="str">
        <f t="shared" si="2"/>
        <v/>
      </c>
      <c r="B635" s="110"/>
      <c r="C635" s="150"/>
      <c r="D635" s="110"/>
      <c r="E635" s="110"/>
      <c r="F635" s="110"/>
      <c r="G635" s="111"/>
      <c r="H635" s="112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5.75" customHeight="1">
      <c r="A636" s="110" t="str">
        <f t="shared" si="2"/>
        <v/>
      </c>
      <c r="B636" s="110"/>
      <c r="C636" s="150"/>
      <c r="D636" s="110"/>
      <c r="E636" s="110"/>
      <c r="F636" s="110"/>
      <c r="G636" s="111"/>
      <c r="H636" s="112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5.75" customHeight="1">
      <c r="A637" s="110" t="str">
        <f t="shared" si="2"/>
        <v/>
      </c>
      <c r="B637" s="110"/>
      <c r="C637" s="150"/>
      <c r="D637" s="110"/>
      <c r="E637" s="110"/>
      <c r="F637" s="110"/>
      <c r="G637" s="111"/>
      <c r="H637" s="112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5.75" customHeight="1">
      <c r="A638" s="110" t="str">
        <f t="shared" si="2"/>
        <v/>
      </c>
      <c r="B638" s="110"/>
      <c r="C638" s="150"/>
      <c r="D638" s="110"/>
      <c r="E638" s="110"/>
      <c r="F638" s="110"/>
      <c r="G638" s="111"/>
      <c r="H638" s="112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5.75" customHeight="1">
      <c r="A639" s="110" t="str">
        <f t="shared" si="2"/>
        <v/>
      </c>
      <c r="B639" s="110"/>
      <c r="C639" s="150"/>
      <c r="D639" s="110"/>
      <c r="E639" s="110"/>
      <c r="F639" s="110"/>
      <c r="G639" s="111"/>
      <c r="H639" s="112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5.75" customHeight="1">
      <c r="A640" s="110" t="str">
        <f t="shared" si="2"/>
        <v/>
      </c>
      <c r="B640" s="110"/>
      <c r="C640" s="150"/>
      <c r="D640" s="110"/>
      <c r="E640" s="110"/>
      <c r="F640" s="110"/>
      <c r="G640" s="111"/>
      <c r="H640" s="112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5.75" customHeight="1">
      <c r="A641" s="110" t="str">
        <f t="shared" si="2"/>
        <v/>
      </c>
      <c r="B641" s="110"/>
      <c r="C641" s="150"/>
      <c r="D641" s="110"/>
      <c r="E641" s="110"/>
      <c r="F641" s="110"/>
      <c r="G641" s="111"/>
      <c r="H641" s="112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5.75" customHeight="1">
      <c r="A642" s="110" t="str">
        <f t="shared" si="2"/>
        <v/>
      </c>
      <c r="B642" s="110"/>
      <c r="C642" s="150"/>
      <c r="D642" s="110"/>
      <c r="E642" s="110"/>
      <c r="F642" s="110"/>
      <c r="G642" s="111"/>
      <c r="H642" s="112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5.75" customHeight="1">
      <c r="A643" s="110" t="str">
        <f t="shared" si="2"/>
        <v/>
      </c>
      <c r="B643" s="110"/>
      <c r="C643" s="150"/>
      <c r="D643" s="110"/>
      <c r="E643" s="110"/>
      <c r="F643" s="110"/>
      <c r="G643" s="111"/>
      <c r="H643" s="112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5.75" customHeight="1">
      <c r="A644" s="110" t="str">
        <f t="shared" si="2"/>
        <v/>
      </c>
      <c r="B644" s="110"/>
      <c r="C644" s="150"/>
      <c r="D644" s="110"/>
      <c r="E644" s="110"/>
      <c r="F644" s="110"/>
      <c r="G644" s="111"/>
      <c r="H644" s="112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5.75" customHeight="1">
      <c r="A645" s="110" t="str">
        <f t="shared" si="2"/>
        <v/>
      </c>
      <c r="B645" s="110"/>
      <c r="C645" s="150"/>
      <c r="D645" s="110"/>
      <c r="E645" s="110"/>
      <c r="F645" s="110"/>
      <c r="G645" s="111"/>
      <c r="H645" s="112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5.75" customHeight="1">
      <c r="A646" s="110" t="str">
        <f t="shared" si="2"/>
        <v/>
      </c>
      <c r="B646" s="110"/>
      <c r="C646" s="150"/>
      <c r="D646" s="110"/>
      <c r="E646" s="110"/>
      <c r="F646" s="110"/>
      <c r="G646" s="111"/>
      <c r="H646" s="112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5.75" customHeight="1">
      <c r="A647" s="110" t="str">
        <f t="shared" si="2"/>
        <v/>
      </c>
      <c r="B647" s="110"/>
      <c r="C647" s="150"/>
      <c r="D647" s="110"/>
      <c r="E647" s="110"/>
      <c r="F647" s="110"/>
      <c r="G647" s="111"/>
      <c r="H647" s="112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5.75" customHeight="1">
      <c r="A648" s="110" t="str">
        <f t="shared" si="2"/>
        <v/>
      </c>
      <c r="B648" s="110"/>
      <c r="C648" s="150"/>
      <c r="D648" s="110"/>
      <c r="E648" s="110"/>
      <c r="F648" s="110"/>
      <c r="G648" s="111"/>
      <c r="H648" s="112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5.75" customHeight="1">
      <c r="A649" s="110" t="str">
        <f t="shared" si="2"/>
        <v/>
      </c>
      <c r="B649" s="110"/>
      <c r="C649" s="150"/>
      <c r="D649" s="110"/>
      <c r="E649" s="110"/>
      <c r="F649" s="110"/>
      <c r="G649" s="111"/>
      <c r="H649" s="112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5.75" customHeight="1">
      <c r="A650" s="110" t="str">
        <f t="shared" si="2"/>
        <v/>
      </c>
      <c r="B650" s="110"/>
      <c r="C650" s="150"/>
      <c r="D650" s="110"/>
      <c r="E650" s="110"/>
      <c r="F650" s="110"/>
      <c r="G650" s="111"/>
      <c r="H650" s="112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5.75" customHeight="1">
      <c r="A651" s="110" t="str">
        <f t="shared" si="2"/>
        <v/>
      </c>
      <c r="B651" s="110"/>
      <c r="C651" s="150"/>
      <c r="D651" s="110"/>
      <c r="E651" s="110"/>
      <c r="F651" s="110"/>
      <c r="G651" s="111"/>
      <c r="H651" s="112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5.75" customHeight="1">
      <c r="A652" s="110" t="str">
        <f t="shared" si="2"/>
        <v/>
      </c>
      <c r="B652" s="110"/>
      <c r="C652" s="150"/>
      <c r="D652" s="110"/>
      <c r="E652" s="110"/>
      <c r="F652" s="110"/>
      <c r="G652" s="111"/>
      <c r="H652" s="112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5.75" customHeight="1">
      <c r="A653" s="110" t="str">
        <f t="shared" si="2"/>
        <v/>
      </c>
      <c r="B653" s="110"/>
      <c r="C653" s="150"/>
      <c r="D653" s="110"/>
      <c r="E653" s="110"/>
      <c r="F653" s="110"/>
      <c r="G653" s="111"/>
      <c r="H653" s="112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5.75" customHeight="1">
      <c r="A654" s="110" t="str">
        <f t="shared" si="2"/>
        <v/>
      </c>
      <c r="B654" s="110"/>
      <c r="C654" s="150"/>
      <c r="D654" s="110"/>
      <c r="E654" s="110"/>
      <c r="F654" s="110"/>
      <c r="G654" s="111"/>
      <c r="H654" s="112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5.75" customHeight="1">
      <c r="A655" s="110" t="str">
        <f t="shared" si="2"/>
        <v/>
      </c>
      <c r="B655" s="110"/>
      <c r="C655" s="150"/>
      <c r="D655" s="110"/>
      <c r="E655" s="110"/>
      <c r="F655" s="110"/>
      <c r="G655" s="111"/>
      <c r="H655" s="112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5.75" customHeight="1">
      <c r="A656" s="110" t="str">
        <f t="shared" si="2"/>
        <v/>
      </c>
      <c r="B656" s="110"/>
      <c r="C656" s="150"/>
      <c r="D656" s="110"/>
      <c r="E656" s="110"/>
      <c r="F656" s="110"/>
      <c r="G656" s="111"/>
      <c r="H656" s="112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5.75" customHeight="1">
      <c r="A657" s="110" t="str">
        <f t="shared" si="2"/>
        <v/>
      </c>
      <c r="B657" s="110"/>
      <c r="C657" s="150"/>
      <c r="D657" s="110"/>
      <c r="E657" s="110"/>
      <c r="F657" s="110"/>
      <c r="G657" s="111"/>
      <c r="H657" s="112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5.75" customHeight="1">
      <c r="A658" s="110" t="str">
        <f t="shared" si="2"/>
        <v/>
      </c>
      <c r="B658" s="110"/>
      <c r="C658" s="150"/>
      <c r="D658" s="110"/>
      <c r="E658" s="110"/>
      <c r="F658" s="110"/>
      <c r="G658" s="111"/>
      <c r="H658" s="112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5.75" customHeight="1">
      <c r="A659" s="110" t="str">
        <f t="shared" si="2"/>
        <v/>
      </c>
      <c r="B659" s="110"/>
      <c r="C659" s="150"/>
      <c r="D659" s="110"/>
      <c r="E659" s="110"/>
      <c r="F659" s="110"/>
      <c r="G659" s="111"/>
      <c r="H659" s="112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5.75" customHeight="1">
      <c r="A660" s="110" t="str">
        <f t="shared" si="2"/>
        <v/>
      </c>
      <c r="B660" s="110"/>
      <c r="C660" s="150"/>
      <c r="D660" s="110"/>
      <c r="E660" s="110"/>
      <c r="F660" s="110"/>
      <c r="G660" s="111"/>
      <c r="H660" s="112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5.75" customHeight="1">
      <c r="A661" s="110" t="str">
        <f t="shared" si="2"/>
        <v/>
      </c>
      <c r="B661" s="110"/>
      <c r="C661" s="150"/>
      <c r="D661" s="110"/>
      <c r="E661" s="110"/>
      <c r="F661" s="110"/>
      <c r="G661" s="111"/>
      <c r="H661" s="112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5.75" customHeight="1">
      <c r="A662" s="110" t="str">
        <f t="shared" si="2"/>
        <v/>
      </c>
      <c r="B662" s="110"/>
      <c r="C662" s="150"/>
      <c r="D662" s="110"/>
      <c r="E662" s="110"/>
      <c r="F662" s="110"/>
      <c r="G662" s="111"/>
      <c r="H662" s="112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5.75" customHeight="1">
      <c r="A663" s="110" t="str">
        <f t="shared" si="2"/>
        <v/>
      </c>
      <c r="B663" s="110"/>
      <c r="C663" s="150"/>
      <c r="D663" s="110"/>
      <c r="E663" s="110"/>
      <c r="F663" s="110"/>
      <c r="G663" s="111"/>
      <c r="H663" s="112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5.75" customHeight="1">
      <c r="A664" s="110" t="str">
        <f t="shared" si="2"/>
        <v/>
      </c>
      <c r="B664" s="110"/>
      <c r="C664" s="150"/>
      <c r="D664" s="110"/>
      <c r="E664" s="110"/>
      <c r="F664" s="110"/>
      <c r="G664" s="111"/>
      <c r="H664" s="112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5.75" customHeight="1">
      <c r="A665" s="110" t="str">
        <f t="shared" si="2"/>
        <v/>
      </c>
      <c r="B665" s="110"/>
      <c r="C665" s="150"/>
      <c r="D665" s="110"/>
      <c r="E665" s="110"/>
      <c r="F665" s="110"/>
      <c r="G665" s="111"/>
      <c r="H665" s="112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5.75" customHeight="1">
      <c r="A666" s="110" t="str">
        <f t="shared" si="2"/>
        <v/>
      </c>
      <c r="B666" s="110"/>
      <c r="C666" s="150"/>
      <c r="D666" s="110"/>
      <c r="E666" s="110"/>
      <c r="F666" s="110"/>
      <c r="G666" s="111"/>
      <c r="H666" s="112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5.75" customHeight="1">
      <c r="A667" s="110" t="str">
        <f t="shared" si="2"/>
        <v/>
      </c>
      <c r="B667" s="110"/>
      <c r="C667" s="150"/>
      <c r="D667" s="110"/>
      <c r="E667" s="110"/>
      <c r="F667" s="110"/>
      <c r="G667" s="111"/>
      <c r="H667" s="112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5.75" customHeight="1">
      <c r="A668" s="110" t="str">
        <f t="shared" si="2"/>
        <v/>
      </c>
      <c r="B668" s="110"/>
      <c r="C668" s="150"/>
      <c r="D668" s="110"/>
      <c r="E668" s="110"/>
      <c r="F668" s="110"/>
      <c r="G668" s="111"/>
      <c r="H668" s="112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5.75" customHeight="1">
      <c r="A669" s="110" t="str">
        <f t="shared" si="2"/>
        <v/>
      </c>
      <c r="B669" s="110"/>
      <c r="C669" s="150"/>
      <c r="D669" s="110"/>
      <c r="E669" s="110"/>
      <c r="F669" s="110"/>
      <c r="G669" s="111"/>
      <c r="H669" s="112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5.75" customHeight="1">
      <c r="A670" s="110" t="str">
        <f t="shared" si="2"/>
        <v/>
      </c>
      <c r="B670" s="110"/>
      <c r="C670" s="150"/>
      <c r="D670" s="110"/>
      <c r="E670" s="110"/>
      <c r="F670" s="110"/>
      <c r="G670" s="111"/>
      <c r="H670" s="112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5.75" customHeight="1">
      <c r="A671" s="110" t="str">
        <f t="shared" si="2"/>
        <v/>
      </c>
      <c r="B671" s="110"/>
      <c r="C671" s="150"/>
      <c r="D671" s="110"/>
      <c r="E671" s="110"/>
      <c r="F671" s="110"/>
      <c r="G671" s="111"/>
      <c r="H671" s="112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5.75" customHeight="1">
      <c r="A672" s="110" t="str">
        <f t="shared" si="2"/>
        <v/>
      </c>
      <c r="B672" s="110"/>
      <c r="C672" s="150"/>
      <c r="D672" s="110"/>
      <c r="E672" s="110"/>
      <c r="F672" s="110"/>
      <c r="G672" s="111"/>
      <c r="H672" s="112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5.75" customHeight="1">
      <c r="A673" s="110" t="str">
        <f t="shared" si="2"/>
        <v/>
      </c>
      <c r="B673" s="110"/>
      <c r="C673" s="150"/>
      <c r="D673" s="110"/>
      <c r="E673" s="110"/>
      <c r="F673" s="110"/>
      <c r="G673" s="111"/>
      <c r="H673" s="112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5.75" customHeight="1">
      <c r="A674" s="110" t="str">
        <f t="shared" si="2"/>
        <v/>
      </c>
      <c r="B674" s="110"/>
      <c r="C674" s="150"/>
      <c r="D674" s="110"/>
      <c r="E674" s="110"/>
      <c r="F674" s="110"/>
      <c r="G674" s="111"/>
      <c r="H674" s="112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5.75" customHeight="1">
      <c r="A675" s="110" t="str">
        <f t="shared" si="2"/>
        <v/>
      </c>
      <c r="B675" s="110"/>
      <c r="C675" s="150"/>
      <c r="D675" s="110"/>
      <c r="E675" s="110"/>
      <c r="F675" s="110"/>
      <c r="G675" s="111"/>
      <c r="H675" s="112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5.75" customHeight="1">
      <c r="A676" s="110" t="str">
        <f t="shared" si="2"/>
        <v/>
      </c>
      <c r="B676" s="110"/>
      <c r="C676" s="150"/>
      <c r="D676" s="110"/>
      <c r="E676" s="110"/>
      <c r="F676" s="110"/>
      <c r="G676" s="111"/>
      <c r="H676" s="112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5.75" customHeight="1">
      <c r="A677" s="110" t="str">
        <f t="shared" si="2"/>
        <v/>
      </c>
      <c r="B677" s="110"/>
      <c r="C677" s="150"/>
      <c r="D677" s="110"/>
      <c r="E677" s="110"/>
      <c r="F677" s="110"/>
      <c r="G677" s="111"/>
      <c r="H677" s="112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5.75" customHeight="1">
      <c r="A678" s="110" t="str">
        <f t="shared" si="2"/>
        <v/>
      </c>
      <c r="B678" s="110"/>
      <c r="C678" s="150"/>
      <c r="D678" s="110"/>
      <c r="E678" s="110"/>
      <c r="F678" s="110"/>
      <c r="G678" s="111"/>
      <c r="H678" s="112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5.75" customHeight="1">
      <c r="A679" s="110" t="str">
        <f t="shared" si="2"/>
        <v/>
      </c>
      <c r="B679" s="110"/>
      <c r="C679" s="150"/>
      <c r="D679" s="110"/>
      <c r="E679" s="110"/>
      <c r="F679" s="110"/>
      <c r="G679" s="111"/>
      <c r="H679" s="112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5.75" customHeight="1">
      <c r="A680" s="110" t="str">
        <f t="shared" si="2"/>
        <v/>
      </c>
      <c r="B680" s="110"/>
      <c r="C680" s="150"/>
      <c r="D680" s="110"/>
      <c r="E680" s="110"/>
      <c r="F680" s="110"/>
      <c r="G680" s="111"/>
      <c r="H680" s="112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5.75" customHeight="1">
      <c r="A681" s="110" t="str">
        <f t="shared" si="2"/>
        <v/>
      </c>
      <c r="B681" s="110"/>
      <c r="C681" s="150"/>
      <c r="D681" s="110"/>
      <c r="E681" s="110"/>
      <c r="F681" s="110"/>
      <c r="G681" s="111"/>
      <c r="H681" s="112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5.75" customHeight="1">
      <c r="A682" s="110" t="str">
        <f t="shared" si="2"/>
        <v/>
      </c>
      <c r="B682" s="110"/>
      <c r="C682" s="150"/>
      <c r="D682" s="110"/>
      <c r="E682" s="110"/>
      <c r="F682" s="110"/>
      <c r="G682" s="111"/>
      <c r="H682" s="112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5.75" customHeight="1">
      <c r="A683" s="110" t="str">
        <f t="shared" si="2"/>
        <v/>
      </c>
      <c r="B683" s="110"/>
      <c r="C683" s="150"/>
      <c r="D683" s="110"/>
      <c r="E683" s="110"/>
      <c r="F683" s="110"/>
      <c r="G683" s="111"/>
      <c r="H683" s="112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5.75" customHeight="1">
      <c r="A684" s="110" t="str">
        <f t="shared" si="2"/>
        <v/>
      </c>
      <c r="B684" s="110"/>
      <c r="C684" s="150"/>
      <c r="D684" s="110"/>
      <c r="E684" s="110"/>
      <c r="F684" s="110"/>
      <c r="G684" s="111"/>
      <c r="H684" s="112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5.75" customHeight="1">
      <c r="A685" s="110" t="str">
        <f t="shared" si="2"/>
        <v/>
      </c>
      <c r="B685" s="110"/>
      <c r="C685" s="150"/>
      <c r="D685" s="110"/>
      <c r="E685" s="110"/>
      <c r="F685" s="110"/>
      <c r="G685" s="111"/>
      <c r="H685" s="112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5.75" customHeight="1">
      <c r="A686" s="110" t="str">
        <f t="shared" si="2"/>
        <v/>
      </c>
      <c r="B686" s="110"/>
      <c r="C686" s="150"/>
      <c r="D686" s="110"/>
      <c r="E686" s="110"/>
      <c r="F686" s="110"/>
      <c r="G686" s="111"/>
      <c r="H686" s="112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5.75" customHeight="1">
      <c r="A687" s="110" t="str">
        <f t="shared" si="2"/>
        <v/>
      </c>
      <c r="B687" s="110"/>
      <c r="C687" s="150"/>
      <c r="D687" s="110"/>
      <c r="E687" s="110"/>
      <c r="F687" s="110"/>
      <c r="G687" s="111"/>
      <c r="H687" s="112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5.75" customHeight="1">
      <c r="A688" s="110" t="str">
        <f t="shared" si="2"/>
        <v/>
      </c>
      <c r="B688" s="110"/>
      <c r="C688" s="150"/>
      <c r="D688" s="110"/>
      <c r="E688" s="110"/>
      <c r="F688" s="110"/>
      <c r="G688" s="111"/>
      <c r="H688" s="112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5.75" customHeight="1">
      <c r="A689" s="110" t="str">
        <f t="shared" si="2"/>
        <v/>
      </c>
      <c r="B689" s="110"/>
      <c r="C689" s="150"/>
      <c r="D689" s="110"/>
      <c r="E689" s="110"/>
      <c r="F689" s="110"/>
      <c r="G689" s="111"/>
      <c r="H689" s="112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5.75" customHeight="1">
      <c r="A690" s="110" t="str">
        <f t="shared" si="2"/>
        <v/>
      </c>
      <c r="B690" s="110"/>
      <c r="C690" s="150"/>
      <c r="D690" s="110"/>
      <c r="E690" s="110"/>
      <c r="F690" s="110"/>
      <c r="G690" s="111"/>
      <c r="H690" s="112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5.75" customHeight="1">
      <c r="A691" s="110" t="str">
        <f t="shared" si="2"/>
        <v/>
      </c>
      <c r="B691" s="110"/>
      <c r="C691" s="150"/>
      <c r="D691" s="110"/>
      <c r="E691" s="110"/>
      <c r="F691" s="110"/>
      <c r="G691" s="111"/>
      <c r="H691" s="112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5.75" customHeight="1">
      <c r="A692" s="110" t="str">
        <f t="shared" si="2"/>
        <v/>
      </c>
      <c r="B692" s="110"/>
      <c r="C692" s="150"/>
      <c r="D692" s="110"/>
      <c r="E692" s="110"/>
      <c r="F692" s="110"/>
      <c r="G692" s="111"/>
      <c r="H692" s="112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5.75" customHeight="1">
      <c r="A693" s="110" t="str">
        <f t="shared" si="2"/>
        <v/>
      </c>
      <c r="B693" s="110"/>
      <c r="C693" s="150"/>
      <c r="D693" s="110"/>
      <c r="E693" s="110"/>
      <c r="F693" s="110"/>
      <c r="G693" s="111"/>
      <c r="H693" s="112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5.75" customHeight="1">
      <c r="A694" s="110" t="str">
        <f t="shared" si="2"/>
        <v/>
      </c>
      <c r="B694" s="110"/>
      <c r="C694" s="150"/>
      <c r="D694" s="110"/>
      <c r="E694" s="110"/>
      <c r="F694" s="110"/>
      <c r="G694" s="111"/>
      <c r="H694" s="112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5.75" customHeight="1">
      <c r="A695" s="110" t="str">
        <f t="shared" si="2"/>
        <v/>
      </c>
      <c r="B695" s="110"/>
      <c r="C695" s="150"/>
      <c r="D695" s="110"/>
      <c r="E695" s="110"/>
      <c r="F695" s="110"/>
      <c r="G695" s="111"/>
      <c r="H695" s="112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5.75" customHeight="1">
      <c r="A696" s="110" t="str">
        <f t="shared" si="2"/>
        <v/>
      </c>
      <c r="B696" s="110"/>
      <c r="C696" s="150"/>
      <c r="D696" s="110"/>
      <c r="E696" s="110"/>
      <c r="F696" s="110"/>
      <c r="G696" s="111"/>
      <c r="H696" s="112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5.75" customHeight="1">
      <c r="A697" s="110" t="str">
        <f t="shared" si="2"/>
        <v/>
      </c>
      <c r="B697" s="110"/>
      <c r="C697" s="150"/>
      <c r="D697" s="110"/>
      <c r="E697" s="110"/>
      <c r="F697" s="110"/>
      <c r="G697" s="111"/>
      <c r="H697" s="112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5.75" customHeight="1">
      <c r="A698" s="110" t="str">
        <f t="shared" si="2"/>
        <v/>
      </c>
      <c r="B698" s="110"/>
      <c r="C698" s="150"/>
      <c r="D698" s="110"/>
      <c r="E698" s="110"/>
      <c r="F698" s="110"/>
      <c r="G698" s="111"/>
      <c r="H698" s="112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5.75" customHeight="1">
      <c r="A699" s="110" t="str">
        <f t="shared" si="2"/>
        <v/>
      </c>
      <c r="B699" s="110"/>
      <c r="C699" s="150"/>
      <c r="D699" s="110"/>
      <c r="E699" s="110"/>
      <c r="F699" s="110"/>
      <c r="G699" s="111"/>
      <c r="H699" s="112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5.75" customHeight="1">
      <c r="A700" s="110" t="str">
        <f t="shared" si="2"/>
        <v/>
      </c>
      <c r="B700" s="110"/>
      <c r="C700" s="150"/>
      <c r="D700" s="110"/>
      <c r="E700" s="110"/>
      <c r="F700" s="110"/>
      <c r="G700" s="111"/>
      <c r="H700" s="112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5.75" customHeight="1">
      <c r="A701" s="110" t="str">
        <f t="shared" si="2"/>
        <v/>
      </c>
      <c r="B701" s="110"/>
      <c r="C701" s="150"/>
      <c r="D701" s="110"/>
      <c r="E701" s="110"/>
      <c r="F701" s="110"/>
      <c r="G701" s="111"/>
      <c r="H701" s="112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5.75" customHeight="1">
      <c r="A702" s="110" t="str">
        <f t="shared" si="2"/>
        <v/>
      </c>
      <c r="B702" s="110"/>
      <c r="C702" s="150"/>
      <c r="D702" s="110"/>
      <c r="E702" s="110"/>
      <c r="F702" s="110"/>
      <c r="G702" s="111"/>
      <c r="H702" s="112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5.75" customHeight="1">
      <c r="A703" s="110" t="str">
        <f t="shared" si="2"/>
        <v/>
      </c>
      <c r="B703" s="110"/>
      <c r="C703" s="150"/>
      <c r="D703" s="110"/>
      <c r="E703" s="110"/>
      <c r="F703" s="110"/>
      <c r="G703" s="111"/>
      <c r="H703" s="112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5.75" customHeight="1">
      <c r="A704" s="110" t="str">
        <f t="shared" si="2"/>
        <v/>
      </c>
      <c r="B704" s="110"/>
      <c r="C704" s="150"/>
      <c r="D704" s="110"/>
      <c r="E704" s="110"/>
      <c r="F704" s="110"/>
      <c r="G704" s="111"/>
      <c r="H704" s="112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5.75" customHeight="1">
      <c r="A705" s="110" t="str">
        <f t="shared" si="2"/>
        <v/>
      </c>
      <c r="B705" s="110"/>
      <c r="C705" s="150"/>
      <c r="D705" s="110"/>
      <c r="E705" s="110"/>
      <c r="F705" s="110"/>
      <c r="G705" s="111"/>
      <c r="H705" s="112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5.75" customHeight="1">
      <c r="A706" s="110" t="str">
        <f t="shared" si="2"/>
        <v/>
      </c>
      <c r="B706" s="110"/>
      <c r="C706" s="150"/>
      <c r="D706" s="110"/>
      <c r="E706" s="110"/>
      <c r="F706" s="110"/>
      <c r="G706" s="111"/>
      <c r="H706" s="112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5.75" customHeight="1">
      <c r="A707" s="110" t="str">
        <f t="shared" si="2"/>
        <v/>
      </c>
      <c r="B707" s="110"/>
      <c r="C707" s="150"/>
      <c r="D707" s="110"/>
      <c r="E707" s="110"/>
      <c r="F707" s="110"/>
      <c r="G707" s="111"/>
      <c r="H707" s="112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5.75" customHeight="1">
      <c r="A708" s="110" t="str">
        <f t="shared" si="2"/>
        <v/>
      </c>
      <c r="B708" s="110"/>
      <c r="C708" s="150"/>
      <c r="D708" s="110"/>
      <c r="E708" s="110"/>
      <c r="F708" s="110"/>
      <c r="G708" s="111"/>
      <c r="H708" s="112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5.75" customHeight="1">
      <c r="A709" s="110" t="str">
        <f t="shared" si="2"/>
        <v/>
      </c>
      <c r="B709" s="110"/>
      <c r="C709" s="150"/>
      <c r="D709" s="110"/>
      <c r="E709" s="110"/>
      <c r="F709" s="110"/>
      <c r="G709" s="111"/>
      <c r="H709" s="112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5.75" customHeight="1">
      <c r="A710" s="110" t="str">
        <f t="shared" si="2"/>
        <v/>
      </c>
      <c r="B710" s="110"/>
      <c r="C710" s="150"/>
      <c r="D710" s="110"/>
      <c r="E710" s="110"/>
      <c r="F710" s="110"/>
      <c r="G710" s="111"/>
      <c r="H710" s="112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5.75" customHeight="1">
      <c r="A711" s="110" t="str">
        <f t="shared" si="2"/>
        <v/>
      </c>
      <c r="B711" s="110"/>
      <c r="C711" s="150"/>
      <c r="D711" s="110"/>
      <c r="E711" s="110"/>
      <c r="F711" s="110"/>
      <c r="G711" s="111"/>
      <c r="H711" s="112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5.75" customHeight="1">
      <c r="A712" s="110" t="str">
        <f t="shared" si="2"/>
        <v/>
      </c>
      <c r="B712" s="110"/>
      <c r="C712" s="150"/>
      <c r="D712" s="110"/>
      <c r="E712" s="110"/>
      <c r="F712" s="110"/>
      <c r="G712" s="111"/>
      <c r="H712" s="112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5.75" customHeight="1">
      <c r="A713" s="110" t="str">
        <f t="shared" si="2"/>
        <v/>
      </c>
      <c r="B713" s="110"/>
      <c r="C713" s="150"/>
      <c r="D713" s="110"/>
      <c r="E713" s="110"/>
      <c r="F713" s="110"/>
      <c r="G713" s="111"/>
      <c r="H713" s="112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5.75" customHeight="1">
      <c r="A714" s="110" t="str">
        <f t="shared" si="2"/>
        <v/>
      </c>
      <c r="B714" s="110"/>
      <c r="C714" s="150"/>
      <c r="D714" s="110"/>
      <c r="E714" s="110"/>
      <c r="F714" s="110"/>
      <c r="G714" s="111"/>
      <c r="H714" s="112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5.75" customHeight="1">
      <c r="A715" s="110" t="str">
        <f t="shared" si="2"/>
        <v/>
      </c>
      <c r="B715" s="110"/>
      <c r="C715" s="150"/>
      <c r="D715" s="110"/>
      <c r="E715" s="110"/>
      <c r="F715" s="110"/>
      <c r="G715" s="111"/>
      <c r="H715" s="112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5.75" customHeight="1">
      <c r="A716" s="110" t="str">
        <f t="shared" si="2"/>
        <v/>
      </c>
      <c r="B716" s="110"/>
      <c r="C716" s="150"/>
      <c r="D716" s="110"/>
      <c r="E716" s="110"/>
      <c r="F716" s="110"/>
      <c r="G716" s="111"/>
      <c r="H716" s="112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5.75" customHeight="1">
      <c r="A717" s="110" t="str">
        <f t="shared" si="2"/>
        <v/>
      </c>
      <c r="B717" s="110"/>
      <c r="C717" s="150"/>
      <c r="D717" s="110"/>
      <c r="E717" s="110"/>
      <c r="F717" s="110"/>
      <c r="G717" s="111"/>
      <c r="H717" s="112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5.75" customHeight="1">
      <c r="A718" s="110" t="str">
        <f t="shared" si="2"/>
        <v/>
      </c>
      <c r="B718" s="110"/>
      <c r="C718" s="150"/>
      <c r="D718" s="110"/>
      <c r="E718" s="110"/>
      <c r="F718" s="110"/>
      <c r="G718" s="111"/>
      <c r="H718" s="112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5.75" customHeight="1">
      <c r="A719" s="110" t="str">
        <f t="shared" si="2"/>
        <v/>
      </c>
      <c r="B719" s="110"/>
      <c r="C719" s="150"/>
      <c r="D719" s="110"/>
      <c r="E719" s="110"/>
      <c r="F719" s="110"/>
      <c r="G719" s="111"/>
      <c r="H719" s="112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5.75" customHeight="1">
      <c r="A720" s="110" t="str">
        <f t="shared" si="2"/>
        <v/>
      </c>
      <c r="B720" s="110"/>
      <c r="C720" s="150"/>
      <c r="D720" s="110"/>
      <c r="E720" s="110"/>
      <c r="F720" s="110"/>
      <c r="G720" s="111"/>
      <c r="H720" s="112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5.75" customHeight="1">
      <c r="A721" s="110" t="str">
        <f t="shared" si="2"/>
        <v/>
      </c>
      <c r="B721" s="110"/>
      <c r="C721" s="150"/>
      <c r="D721" s="110"/>
      <c r="E721" s="110"/>
      <c r="F721" s="110"/>
      <c r="G721" s="111"/>
      <c r="H721" s="112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5.75" customHeight="1">
      <c r="A722" s="110" t="str">
        <f t="shared" si="2"/>
        <v/>
      </c>
      <c r="B722" s="110"/>
      <c r="C722" s="150"/>
      <c r="D722" s="110"/>
      <c r="E722" s="110"/>
      <c r="F722" s="110"/>
      <c r="G722" s="111"/>
      <c r="H722" s="112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5.75" customHeight="1">
      <c r="A723" s="110" t="str">
        <f t="shared" si="2"/>
        <v/>
      </c>
      <c r="B723" s="110"/>
      <c r="C723" s="150"/>
      <c r="D723" s="110"/>
      <c r="E723" s="110"/>
      <c r="F723" s="110"/>
      <c r="G723" s="111"/>
      <c r="H723" s="112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5.75" customHeight="1">
      <c r="A724" s="110" t="str">
        <f t="shared" si="2"/>
        <v/>
      </c>
      <c r="B724" s="110"/>
      <c r="C724" s="150"/>
      <c r="D724" s="110"/>
      <c r="E724" s="110"/>
      <c r="F724" s="110"/>
      <c r="G724" s="111"/>
      <c r="H724" s="112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5.75" customHeight="1">
      <c r="A725" s="110" t="str">
        <f t="shared" si="2"/>
        <v/>
      </c>
      <c r="B725" s="110"/>
      <c r="C725" s="150"/>
      <c r="D725" s="110"/>
      <c r="E725" s="110"/>
      <c r="F725" s="110"/>
      <c r="G725" s="111"/>
      <c r="H725" s="112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5.75" customHeight="1">
      <c r="A726" s="110" t="str">
        <f t="shared" si="2"/>
        <v/>
      </c>
      <c r="B726" s="110"/>
      <c r="C726" s="150"/>
      <c r="D726" s="110"/>
      <c r="E726" s="110"/>
      <c r="F726" s="110"/>
      <c r="G726" s="111"/>
      <c r="H726" s="112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5.75" customHeight="1">
      <c r="A727" s="110" t="str">
        <f t="shared" si="2"/>
        <v/>
      </c>
      <c r="B727" s="110"/>
      <c r="C727" s="150"/>
      <c r="D727" s="110"/>
      <c r="E727" s="110"/>
      <c r="F727" s="110"/>
      <c r="G727" s="111"/>
      <c r="H727" s="112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5.75" customHeight="1">
      <c r="A728" s="110" t="str">
        <f t="shared" si="2"/>
        <v/>
      </c>
      <c r="B728" s="110"/>
      <c r="C728" s="150"/>
      <c r="D728" s="110"/>
      <c r="E728" s="110"/>
      <c r="F728" s="110"/>
      <c r="G728" s="111"/>
      <c r="H728" s="112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5.75" customHeight="1">
      <c r="A729" s="110" t="str">
        <f t="shared" si="2"/>
        <v/>
      </c>
      <c r="B729" s="110"/>
      <c r="C729" s="150"/>
      <c r="D729" s="110"/>
      <c r="E729" s="110"/>
      <c r="F729" s="110"/>
      <c r="G729" s="111"/>
      <c r="H729" s="112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5.75" customHeight="1">
      <c r="A730" s="110" t="str">
        <f t="shared" si="2"/>
        <v/>
      </c>
      <c r="B730" s="110"/>
      <c r="C730" s="150"/>
      <c r="D730" s="110"/>
      <c r="E730" s="110"/>
      <c r="F730" s="110"/>
      <c r="G730" s="111"/>
      <c r="H730" s="112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5.75" customHeight="1">
      <c r="A731" s="110" t="str">
        <f t="shared" si="2"/>
        <v/>
      </c>
      <c r="B731" s="110"/>
      <c r="C731" s="150"/>
      <c r="D731" s="110"/>
      <c r="E731" s="110"/>
      <c r="F731" s="110"/>
      <c r="G731" s="111"/>
      <c r="H731" s="112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5.75" customHeight="1">
      <c r="A732" s="110" t="str">
        <f t="shared" si="2"/>
        <v/>
      </c>
      <c r="B732" s="110"/>
      <c r="C732" s="150"/>
      <c r="D732" s="110"/>
      <c r="E732" s="110"/>
      <c r="F732" s="110"/>
      <c r="G732" s="111"/>
      <c r="H732" s="112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5.75" customHeight="1">
      <c r="A733" s="110" t="str">
        <f t="shared" si="2"/>
        <v/>
      </c>
      <c r="B733" s="110"/>
      <c r="C733" s="150"/>
      <c r="D733" s="110"/>
      <c r="E733" s="110"/>
      <c r="F733" s="110"/>
      <c r="G733" s="111"/>
      <c r="H733" s="112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5.75" customHeight="1">
      <c r="A734" s="110" t="str">
        <f t="shared" si="2"/>
        <v/>
      </c>
      <c r="B734" s="110"/>
      <c r="C734" s="150"/>
      <c r="D734" s="110"/>
      <c r="E734" s="110"/>
      <c r="F734" s="110"/>
      <c r="G734" s="111"/>
      <c r="H734" s="112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5.75" customHeight="1">
      <c r="A735" s="110" t="str">
        <f t="shared" si="2"/>
        <v/>
      </c>
      <c r="B735" s="110"/>
      <c r="C735" s="150"/>
      <c r="D735" s="110"/>
      <c r="E735" s="110"/>
      <c r="F735" s="110"/>
      <c r="G735" s="111"/>
      <c r="H735" s="112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5.75" customHeight="1">
      <c r="A736" s="110" t="str">
        <f t="shared" si="2"/>
        <v/>
      </c>
      <c r="B736" s="110"/>
      <c r="C736" s="150"/>
      <c r="D736" s="110"/>
      <c r="E736" s="110"/>
      <c r="F736" s="110"/>
      <c r="G736" s="111"/>
      <c r="H736" s="112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5.75" customHeight="1">
      <c r="A737" s="110" t="str">
        <f t="shared" si="2"/>
        <v/>
      </c>
      <c r="B737" s="110"/>
      <c r="C737" s="150"/>
      <c r="D737" s="110"/>
      <c r="E737" s="110"/>
      <c r="F737" s="110"/>
      <c r="G737" s="111"/>
      <c r="H737" s="112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5.75" customHeight="1">
      <c r="A738" s="110" t="str">
        <f t="shared" si="2"/>
        <v/>
      </c>
      <c r="B738" s="110"/>
      <c r="C738" s="150"/>
      <c r="D738" s="110"/>
      <c r="E738" s="110"/>
      <c r="F738" s="110"/>
      <c r="G738" s="111"/>
      <c r="H738" s="112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5.75" customHeight="1">
      <c r="A739" s="110" t="str">
        <f t="shared" si="2"/>
        <v/>
      </c>
      <c r="B739" s="110"/>
      <c r="C739" s="150"/>
      <c r="D739" s="110"/>
      <c r="E739" s="110"/>
      <c r="F739" s="110"/>
      <c r="G739" s="111"/>
      <c r="H739" s="112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5.75" customHeight="1">
      <c r="A740" s="110" t="str">
        <f t="shared" si="2"/>
        <v/>
      </c>
      <c r="B740" s="110"/>
      <c r="C740" s="150"/>
      <c r="D740" s="110"/>
      <c r="E740" s="110"/>
      <c r="F740" s="110"/>
      <c r="G740" s="111"/>
      <c r="H740" s="112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5.75" customHeight="1">
      <c r="A741" s="110" t="str">
        <f t="shared" si="2"/>
        <v/>
      </c>
      <c r="B741" s="110"/>
      <c r="C741" s="150"/>
      <c r="D741" s="110"/>
      <c r="E741" s="110"/>
      <c r="F741" s="110"/>
      <c r="G741" s="111"/>
      <c r="H741" s="112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5.75" customHeight="1">
      <c r="A742" s="110" t="str">
        <f t="shared" si="2"/>
        <v/>
      </c>
      <c r="B742" s="110"/>
      <c r="C742" s="150"/>
      <c r="D742" s="110"/>
      <c r="E742" s="110"/>
      <c r="F742" s="110"/>
      <c r="G742" s="111"/>
      <c r="H742" s="112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5.75" customHeight="1">
      <c r="A743" s="110" t="str">
        <f t="shared" si="2"/>
        <v/>
      </c>
      <c r="B743" s="110"/>
      <c r="C743" s="150"/>
      <c r="D743" s="110"/>
      <c r="E743" s="110"/>
      <c r="F743" s="110"/>
      <c r="G743" s="111"/>
      <c r="H743" s="112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5.75" customHeight="1">
      <c r="A744" s="110" t="str">
        <f t="shared" si="2"/>
        <v/>
      </c>
      <c r="B744" s="110"/>
      <c r="C744" s="150"/>
      <c r="D744" s="110"/>
      <c r="E744" s="110"/>
      <c r="F744" s="110"/>
      <c r="G744" s="111"/>
      <c r="H744" s="112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5.75" customHeight="1">
      <c r="A745" s="110" t="str">
        <f t="shared" si="2"/>
        <v/>
      </c>
      <c r="B745" s="110"/>
      <c r="C745" s="150"/>
      <c r="D745" s="110"/>
      <c r="E745" s="110"/>
      <c r="F745" s="110"/>
      <c r="G745" s="111"/>
      <c r="H745" s="112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5.75" customHeight="1">
      <c r="A746" s="110" t="str">
        <f t="shared" si="2"/>
        <v/>
      </c>
      <c r="B746" s="110"/>
      <c r="C746" s="150"/>
      <c r="D746" s="110"/>
      <c r="E746" s="110"/>
      <c r="F746" s="110"/>
      <c r="G746" s="111"/>
      <c r="H746" s="112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5.75" customHeight="1">
      <c r="A747" s="110" t="str">
        <f t="shared" si="2"/>
        <v/>
      </c>
      <c r="B747" s="110"/>
      <c r="C747" s="150"/>
      <c r="D747" s="110"/>
      <c r="E747" s="110"/>
      <c r="F747" s="110"/>
      <c r="G747" s="111"/>
      <c r="H747" s="112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5.75" customHeight="1">
      <c r="A748" s="110" t="str">
        <f t="shared" si="2"/>
        <v/>
      </c>
      <c r="B748" s="110"/>
      <c r="C748" s="150"/>
      <c r="D748" s="110"/>
      <c r="E748" s="110"/>
      <c r="F748" s="110"/>
      <c r="G748" s="111"/>
      <c r="H748" s="112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5.75" customHeight="1">
      <c r="A749" s="110" t="str">
        <f t="shared" si="2"/>
        <v/>
      </c>
      <c r="B749" s="110"/>
      <c r="C749" s="150"/>
      <c r="D749" s="110"/>
      <c r="E749" s="110"/>
      <c r="F749" s="110"/>
      <c r="G749" s="111"/>
      <c r="H749" s="112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5.75" customHeight="1">
      <c r="A750" s="110" t="str">
        <f t="shared" si="2"/>
        <v/>
      </c>
      <c r="B750" s="110"/>
      <c r="C750" s="150"/>
      <c r="D750" s="110"/>
      <c r="E750" s="110"/>
      <c r="F750" s="110"/>
      <c r="G750" s="111"/>
      <c r="H750" s="112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5.75" customHeight="1">
      <c r="A751" s="110" t="str">
        <f t="shared" si="2"/>
        <v/>
      </c>
      <c r="B751" s="110"/>
      <c r="C751" s="150"/>
      <c r="D751" s="110"/>
      <c r="E751" s="110"/>
      <c r="F751" s="110"/>
      <c r="G751" s="111"/>
      <c r="H751" s="112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5.75" customHeight="1">
      <c r="A752" s="110" t="str">
        <f t="shared" si="2"/>
        <v/>
      </c>
      <c r="B752" s="110"/>
      <c r="C752" s="150"/>
      <c r="D752" s="110"/>
      <c r="E752" s="110"/>
      <c r="F752" s="110"/>
      <c r="G752" s="111"/>
      <c r="H752" s="112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5.75" customHeight="1">
      <c r="A753" s="110" t="str">
        <f t="shared" si="2"/>
        <v/>
      </c>
      <c r="B753" s="110"/>
      <c r="C753" s="150"/>
      <c r="D753" s="110"/>
      <c r="E753" s="110"/>
      <c r="F753" s="110"/>
      <c r="G753" s="111"/>
      <c r="H753" s="112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5.75" customHeight="1">
      <c r="A754" s="110" t="str">
        <f t="shared" si="2"/>
        <v/>
      </c>
      <c r="B754" s="110"/>
      <c r="C754" s="150"/>
      <c r="D754" s="110"/>
      <c r="E754" s="110"/>
      <c r="F754" s="110"/>
      <c r="G754" s="111"/>
      <c r="H754" s="112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5.75" customHeight="1">
      <c r="A755" s="110" t="str">
        <f t="shared" si="2"/>
        <v/>
      </c>
      <c r="B755" s="110"/>
      <c r="C755" s="150"/>
      <c r="D755" s="110"/>
      <c r="E755" s="110"/>
      <c r="F755" s="110"/>
      <c r="G755" s="111"/>
      <c r="H755" s="112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5.75" customHeight="1">
      <c r="A756" s="110" t="str">
        <f t="shared" si="2"/>
        <v/>
      </c>
      <c r="B756" s="110"/>
      <c r="C756" s="150"/>
      <c r="D756" s="110"/>
      <c r="E756" s="110"/>
      <c r="F756" s="110"/>
      <c r="G756" s="111"/>
      <c r="H756" s="112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5.75" customHeight="1">
      <c r="A757" s="110" t="str">
        <f t="shared" si="2"/>
        <v/>
      </c>
      <c r="B757" s="110"/>
      <c r="C757" s="150"/>
      <c r="D757" s="110"/>
      <c r="E757" s="110"/>
      <c r="F757" s="110"/>
      <c r="G757" s="111"/>
      <c r="H757" s="112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5.75" customHeight="1">
      <c r="A758" s="110" t="str">
        <f t="shared" si="2"/>
        <v/>
      </c>
      <c r="B758" s="110"/>
      <c r="C758" s="150"/>
      <c r="D758" s="110"/>
      <c r="E758" s="110"/>
      <c r="F758" s="110"/>
      <c r="G758" s="111"/>
      <c r="H758" s="112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5.75" customHeight="1">
      <c r="A759" s="110" t="str">
        <f t="shared" si="2"/>
        <v/>
      </c>
      <c r="B759" s="110"/>
      <c r="C759" s="150"/>
      <c r="D759" s="110"/>
      <c r="E759" s="110"/>
      <c r="F759" s="110"/>
      <c r="G759" s="111"/>
      <c r="H759" s="112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5.75" customHeight="1">
      <c r="A760" s="110" t="str">
        <f t="shared" si="2"/>
        <v/>
      </c>
      <c r="B760" s="110"/>
      <c r="C760" s="150"/>
      <c r="D760" s="110"/>
      <c r="E760" s="110"/>
      <c r="F760" s="110"/>
      <c r="G760" s="111"/>
      <c r="H760" s="112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5.75" customHeight="1">
      <c r="A761" s="110" t="str">
        <f t="shared" si="2"/>
        <v/>
      </c>
      <c r="B761" s="110"/>
      <c r="C761" s="150"/>
      <c r="D761" s="110"/>
      <c r="E761" s="110"/>
      <c r="F761" s="110"/>
      <c r="G761" s="111"/>
      <c r="H761" s="112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5.75" customHeight="1">
      <c r="A762" s="110" t="str">
        <f t="shared" si="2"/>
        <v/>
      </c>
      <c r="B762" s="110"/>
      <c r="C762" s="150"/>
      <c r="D762" s="110"/>
      <c r="E762" s="110"/>
      <c r="F762" s="110"/>
      <c r="G762" s="111"/>
      <c r="H762" s="112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5.75" customHeight="1">
      <c r="A763" s="110" t="str">
        <f t="shared" si="2"/>
        <v/>
      </c>
      <c r="B763" s="110"/>
      <c r="C763" s="150"/>
      <c r="D763" s="110"/>
      <c r="E763" s="110"/>
      <c r="F763" s="110"/>
      <c r="G763" s="111"/>
      <c r="H763" s="112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5.75" customHeight="1">
      <c r="A764" s="110" t="str">
        <f t="shared" si="2"/>
        <v/>
      </c>
      <c r="B764" s="110"/>
      <c r="C764" s="150"/>
      <c r="D764" s="110"/>
      <c r="E764" s="110"/>
      <c r="F764" s="110"/>
      <c r="G764" s="111"/>
      <c r="H764" s="112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5.75" customHeight="1">
      <c r="A765" s="110" t="str">
        <f t="shared" si="2"/>
        <v/>
      </c>
      <c r="B765" s="110"/>
      <c r="C765" s="150"/>
      <c r="D765" s="110"/>
      <c r="E765" s="110"/>
      <c r="F765" s="110"/>
      <c r="G765" s="111"/>
      <c r="H765" s="112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5.75" customHeight="1">
      <c r="A766" s="110" t="str">
        <f t="shared" si="2"/>
        <v/>
      </c>
      <c r="B766" s="110"/>
      <c r="C766" s="150"/>
      <c r="D766" s="110"/>
      <c r="E766" s="110"/>
      <c r="F766" s="110"/>
      <c r="G766" s="111"/>
      <c r="H766" s="112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5.75" customHeight="1">
      <c r="A767" s="110" t="str">
        <f t="shared" si="2"/>
        <v/>
      </c>
      <c r="B767" s="110"/>
      <c r="C767" s="150"/>
      <c r="D767" s="110"/>
      <c r="E767" s="110"/>
      <c r="F767" s="110"/>
      <c r="G767" s="111"/>
      <c r="H767" s="112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5.75" customHeight="1">
      <c r="A768" s="110" t="str">
        <f t="shared" si="2"/>
        <v/>
      </c>
      <c r="B768" s="110"/>
      <c r="C768" s="150"/>
      <c r="D768" s="110"/>
      <c r="E768" s="110"/>
      <c r="F768" s="110"/>
      <c r="G768" s="111"/>
      <c r="H768" s="112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5.75" customHeight="1">
      <c r="A769" s="110" t="str">
        <f t="shared" si="2"/>
        <v/>
      </c>
      <c r="B769" s="110"/>
      <c r="C769" s="150"/>
      <c r="D769" s="110"/>
      <c r="E769" s="110"/>
      <c r="F769" s="110"/>
      <c r="G769" s="111"/>
      <c r="H769" s="112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5.75" customHeight="1">
      <c r="A770" s="110" t="str">
        <f t="shared" si="2"/>
        <v/>
      </c>
      <c r="B770" s="110"/>
      <c r="C770" s="150"/>
      <c r="D770" s="110"/>
      <c r="E770" s="110"/>
      <c r="F770" s="110"/>
      <c r="G770" s="111"/>
      <c r="H770" s="112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spans="1:26" ht="15.75" customHeight="1">
      <c r="A771" s="110" t="str">
        <f t="shared" si="2"/>
        <v/>
      </c>
      <c r="B771" s="110"/>
      <c r="C771" s="150"/>
      <c r="D771" s="110"/>
      <c r="E771" s="110"/>
      <c r="F771" s="110"/>
      <c r="G771" s="111"/>
      <c r="H771" s="112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spans="1:26" ht="15.75" customHeight="1">
      <c r="A772" s="110" t="str">
        <f t="shared" si="2"/>
        <v/>
      </c>
      <c r="B772" s="110"/>
      <c r="C772" s="150"/>
      <c r="D772" s="110"/>
      <c r="E772" s="110"/>
      <c r="F772" s="110"/>
      <c r="G772" s="111"/>
      <c r="H772" s="112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spans="1:26" ht="15.75" customHeight="1">
      <c r="A773" s="110" t="str">
        <f t="shared" ref="A773:A893" si="3">IFERROR(IF(B773="","",_xludf.DAYS(B773,B772)),"")</f>
        <v/>
      </c>
      <c r="B773" s="110"/>
      <c r="C773" s="150"/>
      <c r="D773" s="110"/>
      <c r="E773" s="110"/>
      <c r="F773" s="110"/>
      <c r="G773" s="111"/>
      <c r="H773" s="112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spans="1:26" ht="15.75" customHeight="1">
      <c r="A774" s="110" t="str">
        <f t="shared" si="3"/>
        <v/>
      </c>
      <c r="B774" s="110"/>
      <c r="C774" s="150"/>
      <c r="D774" s="110"/>
      <c r="E774" s="110"/>
      <c r="F774" s="110"/>
      <c r="G774" s="111"/>
      <c r="H774" s="112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spans="1:26" ht="15.75" customHeight="1">
      <c r="A775" s="110" t="str">
        <f t="shared" si="3"/>
        <v/>
      </c>
      <c r="B775" s="110"/>
      <c r="C775" s="150"/>
      <c r="D775" s="110"/>
      <c r="E775" s="110"/>
      <c r="F775" s="110"/>
      <c r="G775" s="111"/>
      <c r="H775" s="112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spans="1:26" ht="15.75" customHeight="1">
      <c r="A776" s="110" t="str">
        <f t="shared" si="3"/>
        <v/>
      </c>
      <c r="B776" s="110"/>
      <c r="C776" s="150"/>
      <c r="D776" s="110"/>
      <c r="E776" s="110"/>
      <c r="F776" s="110"/>
      <c r="G776" s="111"/>
      <c r="H776" s="112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spans="1:26" ht="15.75" customHeight="1">
      <c r="A777" s="110" t="str">
        <f t="shared" si="3"/>
        <v/>
      </c>
      <c r="B777" s="110"/>
      <c r="C777" s="150"/>
      <c r="D777" s="110"/>
      <c r="E777" s="110"/>
      <c r="F777" s="110"/>
      <c r="G777" s="111"/>
      <c r="H777" s="112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spans="1:26" ht="15.75" customHeight="1">
      <c r="A778" s="110" t="str">
        <f t="shared" si="3"/>
        <v/>
      </c>
      <c r="B778" s="110"/>
      <c r="C778" s="150"/>
      <c r="D778" s="110"/>
      <c r="E778" s="110"/>
      <c r="F778" s="110"/>
      <c r="G778" s="111"/>
      <c r="H778" s="112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spans="1:26" ht="15.75" customHeight="1">
      <c r="A779" s="110" t="str">
        <f t="shared" si="3"/>
        <v/>
      </c>
      <c r="B779" s="110"/>
      <c r="C779" s="150"/>
      <c r="D779" s="110"/>
      <c r="E779" s="110"/>
      <c r="F779" s="110"/>
      <c r="G779" s="111"/>
      <c r="H779" s="112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spans="1:26" ht="15.75" customHeight="1">
      <c r="A780" s="110" t="str">
        <f t="shared" si="3"/>
        <v/>
      </c>
      <c r="B780" s="110"/>
      <c r="C780" s="150"/>
      <c r="D780" s="110"/>
      <c r="E780" s="110"/>
      <c r="F780" s="110"/>
      <c r="G780" s="111"/>
      <c r="H780" s="112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spans="1:26" ht="15.75" customHeight="1">
      <c r="A781" s="110" t="str">
        <f t="shared" si="3"/>
        <v/>
      </c>
      <c r="B781" s="110"/>
      <c r="C781" s="150"/>
      <c r="D781" s="110"/>
      <c r="E781" s="110"/>
      <c r="F781" s="110"/>
      <c r="G781" s="111"/>
      <c r="H781" s="112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spans="1:26" ht="15.75" customHeight="1">
      <c r="A782" s="110" t="str">
        <f t="shared" si="3"/>
        <v/>
      </c>
      <c r="B782" s="110"/>
      <c r="C782" s="150"/>
      <c r="D782" s="110"/>
      <c r="E782" s="110"/>
      <c r="F782" s="110"/>
      <c r="G782" s="111"/>
      <c r="H782" s="112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spans="1:26" ht="15.75" customHeight="1">
      <c r="A783" s="110" t="str">
        <f t="shared" si="3"/>
        <v/>
      </c>
      <c r="B783" s="110"/>
      <c r="C783" s="150"/>
      <c r="D783" s="110"/>
      <c r="E783" s="110"/>
      <c r="F783" s="110"/>
      <c r="G783" s="111"/>
      <c r="H783" s="112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spans="1:26" ht="15.75" customHeight="1">
      <c r="A784" s="110" t="str">
        <f t="shared" si="3"/>
        <v/>
      </c>
      <c r="B784" s="110"/>
      <c r="C784" s="150"/>
      <c r="D784" s="110"/>
      <c r="E784" s="110"/>
      <c r="F784" s="110"/>
      <c r="G784" s="111"/>
      <c r="H784" s="112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spans="1:26" ht="15.75" customHeight="1">
      <c r="A785" s="110" t="str">
        <f t="shared" si="3"/>
        <v/>
      </c>
      <c r="B785" s="110"/>
      <c r="C785" s="150"/>
      <c r="D785" s="110"/>
      <c r="E785" s="110"/>
      <c r="F785" s="110"/>
      <c r="G785" s="111"/>
      <c r="H785" s="112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spans="1:26" ht="15.75" customHeight="1">
      <c r="A786" s="110" t="str">
        <f t="shared" si="3"/>
        <v/>
      </c>
      <c r="B786" s="110"/>
      <c r="C786" s="150"/>
      <c r="D786" s="110"/>
      <c r="E786" s="110"/>
      <c r="F786" s="110"/>
      <c r="G786" s="111"/>
      <c r="H786" s="112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spans="1:26" ht="15.75" customHeight="1">
      <c r="A787" s="110" t="str">
        <f t="shared" si="3"/>
        <v/>
      </c>
      <c r="B787" s="110"/>
      <c r="C787" s="150"/>
      <c r="D787" s="110"/>
      <c r="E787" s="110"/>
      <c r="F787" s="110"/>
      <c r="G787" s="111"/>
      <c r="H787" s="112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spans="1:26" ht="15.75" customHeight="1">
      <c r="A788" s="110" t="str">
        <f t="shared" si="3"/>
        <v/>
      </c>
      <c r="B788" s="110"/>
      <c r="C788" s="150"/>
      <c r="D788" s="110"/>
      <c r="E788" s="110"/>
      <c r="F788" s="110"/>
      <c r="G788" s="111"/>
      <c r="H788" s="112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spans="1:26" ht="15.75" customHeight="1">
      <c r="A789" s="110" t="str">
        <f t="shared" si="3"/>
        <v/>
      </c>
      <c r="B789" s="110"/>
      <c r="C789" s="150"/>
      <c r="D789" s="110"/>
      <c r="E789" s="110"/>
      <c r="F789" s="110"/>
      <c r="G789" s="111"/>
      <c r="H789" s="112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spans="1:26" ht="15.75" customHeight="1">
      <c r="A790" s="110" t="str">
        <f t="shared" si="3"/>
        <v/>
      </c>
      <c r="B790" s="110"/>
      <c r="C790" s="150"/>
      <c r="D790" s="110"/>
      <c r="E790" s="110"/>
      <c r="F790" s="110"/>
      <c r="G790" s="111"/>
      <c r="H790" s="112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spans="1:26" ht="15.75" customHeight="1">
      <c r="A791" s="110" t="str">
        <f t="shared" si="3"/>
        <v/>
      </c>
      <c r="B791" s="110"/>
      <c r="C791" s="150"/>
      <c r="D791" s="110"/>
      <c r="E791" s="110"/>
      <c r="F791" s="110"/>
      <c r="G791" s="111"/>
      <c r="H791" s="112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spans="1:26" ht="15.75" customHeight="1">
      <c r="A792" s="110" t="str">
        <f t="shared" si="3"/>
        <v/>
      </c>
      <c r="B792" s="110"/>
      <c r="C792" s="150"/>
      <c r="D792" s="110"/>
      <c r="E792" s="110"/>
      <c r="F792" s="110"/>
      <c r="G792" s="111"/>
      <c r="H792" s="112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spans="1:26" ht="15.75" customHeight="1">
      <c r="A793" s="110" t="str">
        <f t="shared" si="3"/>
        <v/>
      </c>
      <c r="B793" s="110"/>
      <c r="C793" s="150"/>
      <c r="D793" s="110"/>
      <c r="E793" s="110"/>
      <c r="F793" s="110"/>
      <c r="G793" s="111"/>
      <c r="H793" s="112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spans="1:26" ht="15.75" customHeight="1">
      <c r="A794" s="110" t="str">
        <f t="shared" si="3"/>
        <v/>
      </c>
      <c r="B794" s="110"/>
      <c r="C794" s="150"/>
      <c r="D794" s="110"/>
      <c r="E794" s="110"/>
      <c r="F794" s="110"/>
      <c r="G794" s="111"/>
      <c r="H794" s="112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spans="1:26" ht="15.75" customHeight="1">
      <c r="A795" s="110" t="str">
        <f t="shared" si="3"/>
        <v/>
      </c>
      <c r="B795" s="110"/>
      <c r="C795" s="150"/>
      <c r="D795" s="110"/>
      <c r="E795" s="110"/>
      <c r="F795" s="110"/>
      <c r="G795" s="111"/>
      <c r="H795" s="112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spans="1:26" ht="15.75" customHeight="1">
      <c r="A796" s="110" t="str">
        <f t="shared" si="3"/>
        <v/>
      </c>
      <c r="B796" s="110"/>
      <c r="C796" s="150"/>
      <c r="D796" s="110"/>
      <c r="E796" s="110"/>
      <c r="F796" s="110"/>
      <c r="G796" s="111"/>
      <c r="H796" s="112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spans="1:26" ht="15.75" customHeight="1">
      <c r="A797" s="110" t="str">
        <f t="shared" si="3"/>
        <v/>
      </c>
      <c r="B797" s="110"/>
      <c r="C797" s="150"/>
      <c r="D797" s="110"/>
      <c r="E797" s="110"/>
      <c r="F797" s="110"/>
      <c r="G797" s="111"/>
      <c r="H797" s="112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spans="1:26" ht="15.75" customHeight="1">
      <c r="A798" s="110" t="str">
        <f t="shared" si="3"/>
        <v/>
      </c>
      <c r="B798" s="110"/>
      <c r="C798" s="150"/>
      <c r="D798" s="110"/>
      <c r="E798" s="110"/>
      <c r="F798" s="110"/>
      <c r="G798" s="111"/>
      <c r="H798" s="112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spans="1:26" ht="15.75" customHeight="1">
      <c r="A799" s="110" t="str">
        <f t="shared" si="3"/>
        <v/>
      </c>
      <c r="B799" s="110"/>
      <c r="C799" s="150"/>
      <c r="D799" s="110"/>
      <c r="E799" s="110"/>
      <c r="F799" s="110"/>
      <c r="G799" s="111"/>
      <c r="H799" s="112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spans="1:26" ht="15.75" customHeight="1">
      <c r="A800" s="110" t="str">
        <f t="shared" si="3"/>
        <v/>
      </c>
      <c r="B800" s="110"/>
      <c r="C800" s="150"/>
      <c r="D800" s="110"/>
      <c r="E800" s="110"/>
      <c r="F800" s="110"/>
      <c r="G800" s="111"/>
      <c r="H800" s="112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spans="1:26" ht="15.75" customHeight="1">
      <c r="A801" s="110" t="str">
        <f t="shared" si="3"/>
        <v/>
      </c>
      <c r="B801" s="110"/>
      <c r="C801" s="150"/>
      <c r="D801" s="110"/>
      <c r="E801" s="110"/>
      <c r="F801" s="110"/>
      <c r="G801" s="111"/>
      <c r="H801" s="112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spans="1:26" ht="15.75" customHeight="1">
      <c r="A802" s="110" t="str">
        <f t="shared" si="3"/>
        <v/>
      </c>
      <c r="B802" s="110"/>
      <c r="C802" s="150"/>
      <c r="D802" s="110"/>
      <c r="E802" s="110"/>
      <c r="F802" s="110"/>
      <c r="G802" s="111"/>
      <c r="H802" s="112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spans="1:26" ht="15.75" customHeight="1">
      <c r="A803" s="110" t="str">
        <f t="shared" si="3"/>
        <v/>
      </c>
      <c r="B803" s="110"/>
      <c r="C803" s="150"/>
      <c r="D803" s="110"/>
      <c r="E803" s="110"/>
      <c r="F803" s="110"/>
      <c r="G803" s="111"/>
      <c r="H803" s="112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spans="1:26" ht="15.75" customHeight="1">
      <c r="A804" s="110" t="str">
        <f t="shared" si="3"/>
        <v/>
      </c>
      <c r="B804" s="110"/>
      <c r="C804" s="150"/>
      <c r="D804" s="110"/>
      <c r="E804" s="110"/>
      <c r="F804" s="110"/>
      <c r="G804" s="111"/>
      <c r="H804" s="112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spans="1:26" ht="15.75" customHeight="1">
      <c r="A805" s="110" t="str">
        <f t="shared" si="3"/>
        <v/>
      </c>
      <c r="B805" s="110"/>
      <c r="C805" s="150"/>
      <c r="D805" s="110"/>
      <c r="E805" s="110"/>
      <c r="F805" s="110"/>
      <c r="G805" s="111"/>
      <c r="H805" s="112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spans="1:26" ht="15.75" customHeight="1">
      <c r="A806" s="110" t="str">
        <f t="shared" si="3"/>
        <v/>
      </c>
      <c r="B806" s="110"/>
      <c r="C806" s="150"/>
      <c r="D806" s="110"/>
      <c r="E806" s="110"/>
      <c r="F806" s="110"/>
      <c r="G806" s="111"/>
      <c r="H806" s="112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spans="1:26" ht="15.75" customHeight="1">
      <c r="A807" s="110" t="str">
        <f t="shared" si="3"/>
        <v/>
      </c>
      <c r="B807" s="110"/>
      <c r="C807" s="150"/>
      <c r="D807" s="110"/>
      <c r="E807" s="110"/>
      <c r="F807" s="110"/>
      <c r="G807" s="111"/>
      <c r="H807" s="112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spans="1:26" ht="15.75" customHeight="1">
      <c r="A808" s="110" t="str">
        <f t="shared" si="3"/>
        <v/>
      </c>
      <c r="B808" s="110"/>
      <c r="C808" s="150"/>
      <c r="D808" s="110"/>
      <c r="E808" s="110"/>
      <c r="F808" s="110"/>
      <c r="G808" s="111"/>
      <c r="H808" s="112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spans="1:26" ht="15.75" customHeight="1">
      <c r="A809" s="110" t="str">
        <f t="shared" si="3"/>
        <v/>
      </c>
      <c r="B809" s="110"/>
      <c r="C809" s="150"/>
      <c r="D809" s="110"/>
      <c r="E809" s="110"/>
      <c r="F809" s="110"/>
      <c r="G809" s="111"/>
      <c r="H809" s="112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spans="1:26" ht="15.75" customHeight="1">
      <c r="A810" s="110" t="str">
        <f t="shared" si="3"/>
        <v/>
      </c>
      <c r="B810" s="110"/>
      <c r="C810" s="150"/>
      <c r="D810" s="110"/>
      <c r="E810" s="110"/>
      <c r="F810" s="110"/>
      <c r="G810" s="111"/>
      <c r="H810" s="112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spans="1:26" ht="15.75" customHeight="1">
      <c r="A811" s="110" t="str">
        <f t="shared" si="3"/>
        <v/>
      </c>
      <c r="B811" s="110"/>
      <c r="C811" s="150"/>
      <c r="D811" s="110"/>
      <c r="E811" s="110"/>
      <c r="F811" s="110"/>
      <c r="G811" s="111"/>
      <c r="H811" s="112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spans="1:26" ht="15.75" customHeight="1">
      <c r="A812" s="110" t="str">
        <f t="shared" si="3"/>
        <v/>
      </c>
      <c r="B812" s="110"/>
      <c r="C812" s="150"/>
      <c r="D812" s="110"/>
      <c r="E812" s="110"/>
      <c r="F812" s="110"/>
      <c r="G812" s="111"/>
      <c r="H812" s="112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spans="1:26" ht="15.75" customHeight="1">
      <c r="A813" s="110" t="str">
        <f t="shared" si="3"/>
        <v/>
      </c>
      <c r="B813" s="110"/>
      <c r="C813" s="150"/>
      <c r="D813" s="110"/>
      <c r="E813" s="110"/>
      <c r="F813" s="110"/>
      <c r="G813" s="111"/>
      <c r="H813" s="112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spans="1:26" ht="15.75" customHeight="1">
      <c r="A814" s="110" t="str">
        <f t="shared" si="3"/>
        <v/>
      </c>
      <c r="B814" s="110"/>
      <c r="C814" s="150"/>
      <c r="D814" s="110"/>
      <c r="E814" s="110"/>
      <c r="F814" s="110"/>
      <c r="G814" s="111"/>
      <c r="H814" s="112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spans="1:26" ht="15.75" customHeight="1">
      <c r="A815" s="110" t="str">
        <f t="shared" si="3"/>
        <v/>
      </c>
      <c r="B815" s="110"/>
      <c r="C815" s="150"/>
      <c r="D815" s="110"/>
      <c r="E815" s="110"/>
      <c r="F815" s="110"/>
      <c r="G815" s="111"/>
      <c r="H815" s="112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spans="1:26" ht="15.75" customHeight="1">
      <c r="A816" s="110" t="str">
        <f t="shared" si="3"/>
        <v/>
      </c>
      <c r="B816" s="110"/>
      <c r="C816" s="150"/>
      <c r="D816" s="110"/>
      <c r="E816" s="110"/>
      <c r="F816" s="110"/>
      <c r="G816" s="111"/>
      <c r="H816" s="112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spans="1:26" ht="15.75" customHeight="1">
      <c r="A817" s="110" t="str">
        <f t="shared" si="3"/>
        <v/>
      </c>
      <c r="B817" s="110"/>
      <c r="C817" s="150"/>
      <c r="D817" s="110"/>
      <c r="E817" s="110"/>
      <c r="F817" s="110"/>
      <c r="G817" s="111"/>
      <c r="H817" s="112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spans="1:26" ht="15.75" customHeight="1">
      <c r="A818" s="110" t="str">
        <f t="shared" si="3"/>
        <v/>
      </c>
      <c r="B818" s="110"/>
      <c r="C818" s="150"/>
      <c r="D818" s="110"/>
      <c r="E818" s="110"/>
      <c r="F818" s="110"/>
      <c r="G818" s="111"/>
      <c r="H818" s="112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spans="1:26" ht="15.75" customHeight="1">
      <c r="A819" s="110" t="str">
        <f t="shared" si="3"/>
        <v/>
      </c>
      <c r="B819" s="110"/>
      <c r="C819" s="150"/>
      <c r="D819" s="110"/>
      <c r="E819" s="110"/>
      <c r="F819" s="110"/>
      <c r="G819" s="111"/>
      <c r="H819" s="112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spans="1:26" ht="15.75" customHeight="1">
      <c r="A820" s="110" t="str">
        <f t="shared" si="3"/>
        <v/>
      </c>
      <c r="B820" s="110"/>
      <c r="C820" s="150"/>
      <c r="D820" s="110"/>
      <c r="E820" s="110"/>
      <c r="F820" s="110"/>
      <c r="G820" s="111"/>
      <c r="H820" s="112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spans="1:26" ht="15.75" customHeight="1">
      <c r="A821" s="110" t="str">
        <f t="shared" si="3"/>
        <v/>
      </c>
      <c r="B821" s="110"/>
      <c r="C821" s="150"/>
      <c r="D821" s="110"/>
      <c r="E821" s="110"/>
      <c r="F821" s="110"/>
      <c r="G821" s="111"/>
      <c r="H821" s="112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spans="1:26" ht="15.75" customHeight="1">
      <c r="A822" s="110" t="str">
        <f t="shared" si="3"/>
        <v/>
      </c>
      <c r="B822" s="110"/>
      <c r="C822" s="150"/>
      <c r="D822" s="110"/>
      <c r="E822" s="110"/>
      <c r="F822" s="110"/>
      <c r="G822" s="111"/>
      <c r="H822" s="112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spans="1:26" ht="15.75" customHeight="1">
      <c r="A823" s="110" t="str">
        <f t="shared" si="3"/>
        <v/>
      </c>
      <c r="B823" s="110"/>
      <c r="C823" s="150"/>
      <c r="D823" s="110"/>
      <c r="E823" s="110"/>
      <c r="F823" s="110"/>
      <c r="G823" s="111"/>
      <c r="H823" s="112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spans="1:26" ht="15.75" customHeight="1">
      <c r="A824" s="110" t="str">
        <f t="shared" si="3"/>
        <v/>
      </c>
      <c r="B824" s="110"/>
      <c r="C824" s="150"/>
      <c r="D824" s="110"/>
      <c r="E824" s="110"/>
      <c r="F824" s="110"/>
      <c r="G824" s="111"/>
      <c r="H824" s="112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spans="1:26" ht="15.75" customHeight="1">
      <c r="A825" s="110" t="str">
        <f t="shared" si="3"/>
        <v/>
      </c>
      <c r="B825" s="110"/>
      <c r="C825" s="150"/>
      <c r="D825" s="110"/>
      <c r="E825" s="110"/>
      <c r="F825" s="110"/>
      <c r="G825" s="111"/>
      <c r="H825" s="112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spans="1:26" ht="15.75" customHeight="1">
      <c r="A826" s="110" t="str">
        <f t="shared" si="3"/>
        <v/>
      </c>
      <c r="B826" s="110"/>
      <c r="C826" s="150"/>
      <c r="D826" s="110"/>
      <c r="E826" s="110"/>
      <c r="F826" s="110"/>
      <c r="G826" s="111"/>
      <c r="H826" s="112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spans="1:26" ht="15.75" customHeight="1">
      <c r="A827" s="110" t="str">
        <f t="shared" si="3"/>
        <v/>
      </c>
      <c r="B827" s="110"/>
      <c r="C827" s="150"/>
      <c r="D827" s="110"/>
      <c r="E827" s="110"/>
      <c r="F827" s="110"/>
      <c r="G827" s="111"/>
      <c r="H827" s="112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spans="1:26" ht="15.75" customHeight="1">
      <c r="A828" s="110" t="str">
        <f t="shared" si="3"/>
        <v/>
      </c>
      <c r="B828" s="110"/>
      <c r="C828" s="150"/>
      <c r="D828" s="110"/>
      <c r="E828" s="110"/>
      <c r="F828" s="110"/>
      <c r="G828" s="111"/>
      <c r="H828" s="112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spans="1:26" ht="15.75" customHeight="1">
      <c r="A829" s="110" t="str">
        <f t="shared" si="3"/>
        <v/>
      </c>
      <c r="B829" s="110"/>
      <c r="C829" s="150"/>
      <c r="D829" s="110"/>
      <c r="E829" s="110"/>
      <c r="F829" s="110"/>
      <c r="G829" s="111"/>
      <c r="H829" s="112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spans="1:26" ht="15.75" customHeight="1">
      <c r="A830" s="110" t="str">
        <f t="shared" si="3"/>
        <v/>
      </c>
      <c r="B830" s="110"/>
      <c r="C830" s="150"/>
      <c r="D830" s="110"/>
      <c r="E830" s="110"/>
      <c r="F830" s="110"/>
      <c r="G830" s="111"/>
      <c r="H830" s="112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spans="1:26" ht="15.75" customHeight="1">
      <c r="A831" s="110" t="str">
        <f t="shared" si="3"/>
        <v/>
      </c>
      <c r="B831" s="110"/>
      <c r="C831" s="150"/>
      <c r="D831" s="110"/>
      <c r="E831" s="110"/>
      <c r="F831" s="110"/>
      <c r="G831" s="111"/>
      <c r="H831" s="112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spans="1:26" ht="15.75" customHeight="1">
      <c r="A832" s="110" t="str">
        <f t="shared" si="3"/>
        <v/>
      </c>
      <c r="B832" s="110"/>
      <c r="C832" s="150"/>
      <c r="D832" s="110"/>
      <c r="E832" s="110"/>
      <c r="F832" s="110"/>
      <c r="G832" s="111"/>
      <c r="H832" s="112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spans="1:26" ht="15.75" customHeight="1">
      <c r="A833" s="110" t="str">
        <f t="shared" si="3"/>
        <v/>
      </c>
      <c r="B833" s="110"/>
      <c r="C833" s="150"/>
      <c r="D833" s="110"/>
      <c r="E833" s="110"/>
      <c r="F833" s="110"/>
      <c r="G833" s="111"/>
      <c r="H833" s="112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spans="1:26" ht="15.75" customHeight="1">
      <c r="A834" s="110" t="str">
        <f t="shared" si="3"/>
        <v/>
      </c>
      <c r="B834" s="110"/>
      <c r="C834" s="150"/>
      <c r="D834" s="110"/>
      <c r="E834" s="110"/>
      <c r="F834" s="110"/>
      <c r="G834" s="111"/>
      <c r="H834" s="112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spans="1:26" ht="15.75" customHeight="1">
      <c r="A835" s="110" t="str">
        <f t="shared" si="3"/>
        <v/>
      </c>
      <c r="B835" s="110"/>
      <c r="C835" s="150"/>
      <c r="D835" s="110"/>
      <c r="E835" s="110"/>
      <c r="F835" s="110"/>
      <c r="G835" s="111"/>
      <c r="H835" s="112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spans="1:26" ht="15.75" customHeight="1">
      <c r="A836" s="110" t="str">
        <f t="shared" si="3"/>
        <v/>
      </c>
      <c r="B836" s="110"/>
      <c r="C836" s="150"/>
      <c r="D836" s="110"/>
      <c r="E836" s="110"/>
      <c r="F836" s="110"/>
      <c r="G836" s="111"/>
      <c r="H836" s="112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spans="1:26" ht="15.75" customHeight="1">
      <c r="A837" s="110" t="str">
        <f t="shared" si="3"/>
        <v/>
      </c>
      <c r="B837" s="110"/>
      <c r="C837" s="150"/>
      <c r="D837" s="110"/>
      <c r="E837" s="110"/>
      <c r="F837" s="110"/>
      <c r="G837" s="111"/>
      <c r="H837" s="112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spans="1:26" ht="15.75" customHeight="1">
      <c r="A838" s="110" t="str">
        <f t="shared" si="3"/>
        <v/>
      </c>
      <c r="B838" s="110"/>
      <c r="C838" s="150"/>
      <c r="D838" s="110"/>
      <c r="E838" s="110"/>
      <c r="F838" s="110"/>
      <c r="G838" s="111"/>
      <c r="H838" s="112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spans="1:26" ht="15.75" customHeight="1">
      <c r="A839" s="110" t="str">
        <f t="shared" si="3"/>
        <v/>
      </c>
      <c r="B839" s="110"/>
      <c r="C839" s="150"/>
      <c r="D839" s="110"/>
      <c r="E839" s="110"/>
      <c r="F839" s="110"/>
      <c r="G839" s="111"/>
      <c r="H839" s="112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spans="1:26" ht="15.75" customHeight="1">
      <c r="A840" s="110" t="str">
        <f t="shared" si="3"/>
        <v/>
      </c>
      <c r="B840" s="110"/>
      <c r="C840" s="150"/>
      <c r="D840" s="110"/>
      <c r="E840" s="110"/>
      <c r="F840" s="110"/>
      <c r="G840" s="111"/>
      <c r="H840" s="112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spans="1:26" ht="15.75" customHeight="1">
      <c r="A841" s="110" t="str">
        <f t="shared" si="3"/>
        <v/>
      </c>
      <c r="B841" s="110"/>
      <c r="C841" s="150"/>
      <c r="D841" s="110"/>
      <c r="E841" s="110"/>
      <c r="F841" s="110"/>
      <c r="G841" s="111"/>
      <c r="H841" s="112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spans="1:26" ht="15.75" customHeight="1">
      <c r="A842" s="110" t="str">
        <f t="shared" si="3"/>
        <v/>
      </c>
      <c r="B842" s="110"/>
      <c r="C842" s="150"/>
      <c r="D842" s="110"/>
      <c r="E842" s="110"/>
      <c r="F842" s="110"/>
      <c r="G842" s="111"/>
      <c r="H842" s="112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spans="1:26" ht="15.75" customHeight="1">
      <c r="A843" s="110" t="str">
        <f t="shared" si="3"/>
        <v/>
      </c>
      <c r="B843" s="110"/>
      <c r="C843" s="150"/>
      <c r="D843" s="110"/>
      <c r="E843" s="110"/>
      <c r="F843" s="110"/>
      <c r="G843" s="111"/>
      <c r="H843" s="112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spans="1:26" ht="15.75" customHeight="1">
      <c r="A844" s="110" t="str">
        <f t="shared" si="3"/>
        <v/>
      </c>
      <c r="B844" s="110"/>
      <c r="C844" s="150"/>
      <c r="D844" s="110"/>
      <c r="E844" s="110"/>
      <c r="F844" s="110"/>
      <c r="G844" s="111"/>
      <c r="H844" s="112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spans="1:26" ht="15.75" customHeight="1">
      <c r="A845" s="110" t="str">
        <f t="shared" si="3"/>
        <v/>
      </c>
      <c r="B845" s="110"/>
      <c r="C845" s="150"/>
      <c r="D845" s="110"/>
      <c r="E845" s="110"/>
      <c r="F845" s="110"/>
      <c r="G845" s="111"/>
      <c r="H845" s="112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spans="1:26" ht="15.75" customHeight="1">
      <c r="A846" s="110" t="str">
        <f t="shared" si="3"/>
        <v/>
      </c>
      <c r="B846" s="110"/>
      <c r="C846" s="150"/>
      <c r="D846" s="110"/>
      <c r="E846" s="110"/>
      <c r="F846" s="110"/>
      <c r="G846" s="111"/>
      <c r="H846" s="112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spans="1:26" ht="15.75" customHeight="1">
      <c r="A847" s="110" t="str">
        <f t="shared" si="3"/>
        <v/>
      </c>
      <c r="B847" s="110"/>
      <c r="C847" s="150"/>
      <c r="D847" s="110"/>
      <c r="E847" s="110"/>
      <c r="F847" s="110"/>
      <c r="G847" s="111"/>
      <c r="H847" s="112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spans="1:26" ht="15.75" customHeight="1">
      <c r="A848" s="110" t="str">
        <f t="shared" si="3"/>
        <v/>
      </c>
      <c r="B848" s="110"/>
      <c r="C848" s="150"/>
      <c r="D848" s="110"/>
      <c r="E848" s="110"/>
      <c r="F848" s="110"/>
      <c r="G848" s="111"/>
      <c r="H848" s="112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spans="1:26" ht="15.75" customHeight="1">
      <c r="A849" s="110" t="str">
        <f t="shared" si="3"/>
        <v/>
      </c>
      <c r="B849" s="110"/>
      <c r="C849" s="150"/>
      <c r="D849" s="110"/>
      <c r="E849" s="110"/>
      <c r="F849" s="110"/>
      <c r="G849" s="111"/>
      <c r="H849" s="112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spans="1:26" ht="15.75" customHeight="1">
      <c r="A850" s="110" t="str">
        <f t="shared" si="3"/>
        <v/>
      </c>
      <c r="B850" s="110"/>
      <c r="C850" s="150"/>
      <c r="D850" s="110"/>
      <c r="E850" s="110"/>
      <c r="F850" s="110"/>
      <c r="G850" s="111"/>
      <c r="H850" s="112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spans="1:26" ht="15.75" customHeight="1">
      <c r="A851" s="110" t="str">
        <f t="shared" si="3"/>
        <v/>
      </c>
      <c r="B851" s="110"/>
      <c r="C851" s="150"/>
      <c r="D851" s="110"/>
      <c r="E851" s="110"/>
      <c r="F851" s="110"/>
      <c r="G851" s="111"/>
      <c r="H851" s="112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spans="1:26" ht="15.75" customHeight="1">
      <c r="A852" s="110" t="str">
        <f t="shared" si="3"/>
        <v/>
      </c>
      <c r="B852" s="110"/>
      <c r="C852" s="150"/>
      <c r="D852" s="110"/>
      <c r="E852" s="110"/>
      <c r="F852" s="110"/>
      <c r="G852" s="111"/>
      <c r="H852" s="112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spans="1:26" ht="15.75" customHeight="1">
      <c r="A853" s="110" t="str">
        <f t="shared" si="3"/>
        <v/>
      </c>
      <c r="B853" s="110"/>
      <c r="C853" s="150"/>
      <c r="D853" s="110"/>
      <c r="E853" s="110"/>
      <c r="F853" s="110"/>
      <c r="G853" s="111"/>
      <c r="H853" s="112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spans="1:26" ht="15.75" customHeight="1">
      <c r="A854" s="110" t="str">
        <f t="shared" si="3"/>
        <v/>
      </c>
      <c r="B854" s="110"/>
      <c r="C854" s="150"/>
      <c r="D854" s="110"/>
      <c r="E854" s="110"/>
      <c r="F854" s="110"/>
      <c r="G854" s="111"/>
      <c r="H854" s="112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spans="1:26" ht="15.75" customHeight="1">
      <c r="A855" s="110" t="str">
        <f t="shared" si="3"/>
        <v/>
      </c>
      <c r="B855" s="110"/>
      <c r="C855" s="150"/>
      <c r="D855" s="110"/>
      <c r="E855" s="110"/>
      <c r="F855" s="110"/>
      <c r="G855" s="111"/>
      <c r="H855" s="112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spans="1:26" ht="15.75" customHeight="1">
      <c r="A856" s="110" t="str">
        <f t="shared" si="3"/>
        <v/>
      </c>
      <c r="B856" s="110"/>
      <c r="C856" s="150"/>
      <c r="D856" s="110"/>
      <c r="E856" s="110"/>
      <c r="F856" s="110"/>
      <c r="G856" s="111"/>
      <c r="H856" s="112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spans="1:26" ht="15.75" customHeight="1">
      <c r="A857" s="110" t="str">
        <f t="shared" si="3"/>
        <v/>
      </c>
      <c r="B857" s="110"/>
      <c r="C857" s="150"/>
      <c r="D857" s="110"/>
      <c r="E857" s="110"/>
      <c r="F857" s="110"/>
      <c r="G857" s="111"/>
      <c r="H857" s="112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spans="1:26" ht="15.75" customHeight="1">
      <c r="A858" s="110" t="str">
        <f t="shared" si="3"/>
        <v/>
      </c>
      <c r="B858" s="110"/>
      <c r="C858" s="150"/>
      <c r="D858" s="110"/>
      <c r="E858" s="110"/>
      <c r="F858" s="110"/>
      <c r="G858" s="111"/>
      <c r="H858" s="112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spans="1:26" ht="15.75" customHeight="1">
      <c r="A859" s="110" t="str">
        <f t="shared" si="3"/>
        <v/>
      </c>
      <c r="B859" s="110"/>
      <c r="C859" s="150"/>
      <c r="D859" s="110"/>
      <c r="E859" s="110"/>
      <c r="F859" s="110"/>
      <c r="G859" s="111"/>
      <c r="H859" s="112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spans="1:26" ht="15.75" customHeight="1">
      <c r="A860" s="110" t="str">
        <f t="shared" si="3"/>
        <v/>
      </c>
      <c r="B860" s="110"/>
      <c r="C860" s="150"/>
      <c r="D860" s="110"/>
      <c r="E860" s="110"/>
      <c r="F860" s="110"/>
      <c r="G860" s="111"/>
      <c r="H860" s="112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spans="1:26" ht="15.75" customHeight="1">
      <c r="A861" s="110" t="str">
        <f t="shared" si="3"/>
        <v/>
      </c>
      <c r="B861" s="110"/>
      <c r="C861" s="150"/>
      <c r="D861" s="110"/>
      <c r="E861" s="110"/>
      <c r="F861" s="110"/>
      <c r="G861" s="111"/>
      <c r="H861" s="112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spans="1:26" ht="15.75" customHeight="1">
      <c r="A862" s="110" t="str">
        <f t="shared" si="3"/>
        <v/>
      </c>
      <c r="B862" s="110"/>
      <c r="C862" s="150"/>
      <c r="D862" s="110"/>
      <c r="E862" s="110"/>
      <c r="F862" s="110"/>
      <c r="G862" s="111"/>
      <c r="H862" s="112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spans="1:26" ht="15.75" customHeight="1">
      <c r="A863" s="110" t="str">
        <f t="shared" si="3"/>
        <v/>
      </c>
      <c r="B863" s="110"/>
      <c r="C863" s="150"/>
      <c r="D863" s="110"/>
      <c r="E863" s="110"/>
      <c r="F863" s="110"/>
      <c r="G863" s="111"/>
      <c r="H863" s="112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spans="1:26" ht="15.75" customHeight="1">
      <c r="A864" s="110" t="str">
        <f t="shared" si="3"/>
        <v/>
      </c>
      <c r="B864" s="110"/>
      <c r="C864" s="150"/>
      <c r="D864" s="110"/>
      <c r="E864" s="110"/>
      <c r="F864" s="110"/>
      <c r="G864" s="111"/>
      <c r="H864" s="112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spans="1:26" ht="15.75" customHeight="1">
      <c r="A865" s="110" t="str">
        <f t="shared" si="3"/>
        <v/>
      </c>
      <c r="B865" s="110"/>
      <c r="C865" s="150"/>
      <c r="D865" s="110"/>
      <c r="E865" s="110"/>
      <c r="F865" s="110"/>
      <c r="G865" s="111"/>
      <c r="H865" s="112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spans="1:26" ht="15.75" customHeight="1">
      <c r="A866" s="110" t="str">
        <f t="shared" si="3"/>
        <v/>
      </c>
      <c r="B866" s="110"/>
      <c r="C866" s="150"/>
      <c r="D866" s="110"/>
      <c r="E866" s="110"/>
      <c r="F866" s="110"/>
      <c r="G866" s="111"/>
      <c r="H866" s="112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spans="1:26" ht="15.75" customHeight="1">
      <c r="A867" s="110" t="str">
        <f t="shared" si="3"/>
        <v/>
      </c>
      <c r="B867" s="110"/>
      <c r="C867" s="150"/>
      <c r="D867" s="110"/>
      <c r="E867" s="110"/>
      <c r="F867" s="110"/>
      <c r="G867" s="111"/>
      <c r="H867" s="112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spans="1:26" ht="15.75" customHeight="1">
      <c r="A868" s="110" t="str">
        <f t="shared" si="3"/>
        <v/>
      </c>
      <c r="B868" s="110"/>
      <c r="C868" s="150"/>
      <c r="D868" s="110"/>
      <c r="E868" s="110"/>
      <c r="F868" s="110"/>
      <c r="G868" s="111"/>
      <c r="H868" s="112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spans="1:26" ht="15.75" customHeight="1">
      <c r="A869" s="110" t="str">
        <f t="shared" si="3"/>
        <v/>
      </c>
      <c r="B869" s="110"/>
      <c r="C869" s="150"/>
      <c r="D869" s="110"/>
      <c r="E869" s="110"/>
      <c r="F869" s="110"/>
      <c r="G869" s="111"/>
      <c r="H869" s="112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spans="1:26" ht="15.75" customHeight="1">
      <c r="A870" s="110" t="str">
        <f t="shared" si="3"/>
        <v/>
      </c>
      <c r="B870" s="110"/>
      <c r="C870" s="150"/>
      <c r="D870" s="110"/>
      <c r="E870" s="110"/>
      <c r="F870" s="110"/>
      <c r="G870" s="111"/>
      <c r="H870" s="112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spans="1:26" ht="15.75" customHeight="1">
      <c r="A871" s="110" t="str">
        <f t="shared" si="3"/>
        <v/>
      </c>
      <c r="B871" s="110"/>
      <c r="C871" s="150"/>
      <c r="D871" s="110"/>
      <c r="E871" s="110"/>
      <c r="F871" s="110"/>
      <c r="G871" s="111"/>
      <c r="H871" s="112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spans="1:26" ht="15.75" customHeight="1">
      <c r="A872" s="110" t="str">
        <f t="shared" si="3"/>
        <v/>
      </c>
      <c r="B872" s="110"/>
      <c r="C872" s="150"/>
      <c r="D872" s="110"/>
      <c r="E872" s="110"/>
      <c r="F872" s="110"/>
      <c r="G872" s="111"/>
      <c r="H872" s="112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spans="1:26" ht="15.75" customHeight="1">
      <c r="A873" s="110" t="str">
        <f t="shared" si="3"/>
        <v/>
      </c>
      <c r="B873" s="110"/>
      <c r="C873" s="150"/>
      <c r="D873" s="110"/>
      <c r="E873" s="110"/>
      <c r="F873" s="110"/>
      <c r="G873" s="111"/>
      <c r="H873" s="112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spans="1:26" ht="15.75" customHeight="1">
      <c r="A874" s="110" t="str">
        <f t="shared" si="3"/>
        <v/>
      </c>
      <c r="B874" s="110"/>
      <c r="C874" s="150"/>
      <c r="D874" s="110"/>
      <c r="E874" s="110"/>
      <c r="F874" s="110"/>
      <c r="G874" s="111"/>
      <c r="H874" s="112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spans="1:26" ht="15.75" customHeight="1">
      <c r="A875" s="110" t="str">
        <f t="shared" si="3"/>
        <v/>
      </c>
      <c r="B875" s="110"/>
      <c r="C875" s="150"/>
      <c r="D875" s="110"/>
      <c r="E875" s="110"/>
      <c r="F875" s="110"/>
      <c r="G875" s="111"/>
      <c r="H875" s="112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spans="1:26" ht="15.75" customHeight="1">
      <c r="A876" s="110" t="str">
        <f t="shared" si="3"/>
        <v/>
      </c>
      <c r="B876" s="110"/>
      <c r="C876" s="150"/>
      <c r="D876" s="110"/>
      <c r="E876" s="110"/>
      <c r="F876" s="110"/>
      <c r="G876" s="111"/>
      <c r="H876" s="112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spans="1:26" ht="15.75" customHeight="1">
      <c r="A877" s="110" t="str">
        <f t="shared" si="3"/>
        <v/>
      </c>
      <c r="B877" s="110"/>
      <c r="C877" s="150"/>
      <c r="D877" s="110"/>
      <c r="E877" s="110"/>
      <c r="F877" s="110"/>
      <c r="G877" s="111"/>
      <c r="H877" s="112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spans="1:26" ht="15.75" customHeight="1">
      <c r="A878" s="110" t="str">
        <f t="shared" si="3"/>
        <v/>
      </c>
      <c r="B878" s="110"/>
      <c r="C878" s="150"/>
      <c r="D878" s="110"/>
      <c r="E878" s="110"/>
      <c r="F878" s="110"/>
      <c r="G878" s="111"/>
      <c r="H878" s="112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spans="1:26" ht="15.75" customHeight="1">
      <c r="A879" s="110" t="str">
        <f t="shared" si="3"/>
        <v/>
      </c>
      <c r="B879" s="110"/>
      <c r="C879" s="150"/>
      <c r="D879" s="110"/>
      <c r="E879" s="110"/>
      <c r="F879" s="110"/>
      <c r="G879" s="111"/>
      <c r="H879" s="112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spans="1:26" ht="15.75" customHeight="1">
      <c r="A880" s="110" t="str">
        <f t="shared" si="3"/>
        <v/>
      </c>
      <c r="B880" s="110"/>
      <c r="C880" s="150"/>
      <c r="D880" s="110"/>
      <c r="E880" s="110"/>
      <c r="F880" s="110"/>
      <c r="G880" s="111"/>
      <c r="H880" s="112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spans="1:26" ht="15.75" customHeight="1">
      <c r="A881" s="110" t="str">
        <f t="shared" si="3"/>
        <v/>
      </c>
      <c r="B881" s="110"/>
      <c r="C881" s="150"/>
      <c r="D881" s="110"/>
      <c r="E881" s="110"/>
      <c r="F881" s="110"/>
      <c r="G881" s="111"/>
      <c r="H881" s="112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spans="1:26" ht="15.75" customHeight="1">
      <c r="A882" s="110" t="str">
        <f t="shared" si="3"/>
        <v/>
      </c>
      <c r="B882" s="110"/>
      <c r="C882" s="150"/>
      <c r="D882" s="110"/>
      <c r="E882" s="110"/>
      <c r="F882" s="110"/>
      <c r="G882" s="111"/>
      <c r="H882" s="112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spans="1:26" ht="15.75" customHeight="1">
      <c r="A883" s="110" t="str">
        <f t="shared" si="3"/>
        <v/>
      </c>
      <c r="B883" s="110"/>
      <c r="C883" s="150"/>
      <c r="D883" s="110"/>
      <c r="E883" s="110"/>
      <c r="F883" s="110"/>
      <c r="G883" s="111"/>
      <c r="H883" s="112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spans="1:26" ht="15.75" customHeight="1">
      <c r="A884" s="110" t="str">
        <f t="shared" si="3"/>
        <v/>
      </c>
      <c r="B884" s="110"/>
      <c r="C884" s="150"/>
      <c r="D884" s="110"/>
      <c r="E884" s="110"/>
      <c r="F884" s="110"/>
      <c r="G884" s="111"/>
      <c r="H884" s="112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spans="1:26" ht="15.75" customHeight="1">
      <c r="A885" s="110" t="str">
        <f t="shared" si="3"/>
        <v/>
      </c>
      <c r="B885" s="110"/>
      <c r="C885" s="150"/>
      <c r="D885" s="110"/>
      <c r="E885" s="110"/>
      <c r="F885" s="110"/>
      <c r="G885" s="111"/>
      <c r="H885" s="112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spans="1:26" ht="15.75" customHeight="1">
      <c r="A886" s="110" t="str">
        <f t="shared" si="3"/>
        <v/>
      </c>
      <c r="B886" s="110"/>
      <c r="C886" s="150"/>
      <c r="D886" s="110"/>
      <c r="E886" s="110"/>
      <c r="F886" s="110"/>
      <c r="G886" s="111"/>
      <c r="H886" s="112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spans="1:26" ht="15.75" customHeight="1">
      <c r="A887" s="110" t="str">
        <f t="shared" si="3"/>
        <v/>
      </c>
      <c r="B887" s="110"/>
      <c r="C887" s="150"/>
      <c r="D887" s="110"/>
      <c r="E887" s="110"/>
      <c r="F887" s="110"/>
      <c r="G887" s="111"/>
      <c r="H887" s="112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spans="1:26" ht="15.75" customHeight="1">
      <c r="A888" s="110" t="str">
        <f t="shared" si="3"/>
        <v/>
      </c>
      <c r="B888" s="110"/>
      <c r="C888" s="150"/>
      <c r="D888" s="110"/>
      <c r="E888" s="110"/>
      <c r="F888" s="110"/>
      <c r="G888" s="111"/>
      <c r="H888" s="112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spans="1:26" ht="15.75" customHeight="1">
      <c r="A889" s="110" t="str">
        <f t="shared" si="3"/>
        <v/>
      </c>
      <c r="B889" s="110"/>
      <c r="C889" s="150"/>
      <c r="D889" s="110"/>
      <c r="E889" s="110"/>
      <c r="F889" s="110"/>
      <c r="G889" s="111"/>
      <c r="H889" s="112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spans="1:26" ht="15.75" customHeight="1">
      <c r="A890" s="110" t="str">
        <f t="shared" si="3"/>
        <v/>
      </c>
      <c r="B890" s="110"/>
      <c r="C890" s="150"/>
      <c r="D890" s="110"/>
      <c r="E890" s="110"/>
      <c r="F890" s="110"/>
      <c r="G890" s="111"/>
      <c r="H890" s="112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spans="1:26" ht="15.75" customHeight="1">
      <c r="A891" s="110" t="str">
        <f t="shared" si="3"/>
        <v/>
      </c>
      <c r="B891" s="110"/>
      <c r="C891" s="150"/>
      <c r="D891" s="110"/>
      <c r="E891" s="110"/>
      <c r="F891" s="110"/>
      <c r="G891" s="111"/>
      <c r="H891" s="112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spans="1:26" ht="15.75" customHeight="1">
      <c r="A892" s="110" t="str">
        <f t="shared" si="3"/>
        <v/>
      </c>
      <c r="B892" s="110"/>
      <c r="C892" s="150"/>
      <c r="D892" s="110"/>
      <c r="E892" s="110"/>
      <c r="F892" s="110"/>
      <c r="G892" s="111"/>
      <c r="H892" s="112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spans="1:26" ht="15.75" customHeight="1">
      <c r="A893" s="110" t="str">
        <f t="shared" si="3"/>
        <v/>
      </c>
      <c r="B893" s="110"/>
      <c r="C893" s="150"/>
      <c r="D893" s="110"/>
      <c r="E893" s="110"/>
      <c r="F893" s="110"/>
      <c r="G893" s="111"/>
      <c r="H893" s="112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spans="1:26" ht="15.75" customHeight="1">
      <c r="A894" s="110"/>
      <c r="B894" s="110"/>
      <c r="C894" s="150"/>
      <c r="D894" s="110"/>
      <c r="E894" s="110"/>
      <c r="F894" s="110"/>
      <c r="G894" s="111"/>
      <c r="H894" s="112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spans="1:26" ht="15.75" customHeight="1">
      <c r="A895" s="110"/>
      <c r="B895" s="110"/>
      <c r="C895" s="150"/>
      <c r="D895" s="110"/>
      <c r="E895" s="110"/>
      <c r="F895" s="110"/>
      <c r="G895" s="111"/>
      <c r="H895" s="112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spans="1:26" ht="15.75" customHeight="1">
      <c r="A896" s="110"/>
      <c r="B896" s="110"/>
      <c r="C896" s="150"/>
      <c r="D896" s="110"/>
      <c r="E896" s="110"/>
      <c r="F896" s="110"/>
      <c r="G896" s="111"/>
      <c r="H896" s="112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spans="1:26" ht="15.75" customHeight="1">
      <c r="A897" s="110"/>
      <c r="B897" s="110"/>
      <c r="C897" s="150"/>
      <c r="D897" s="110"/>
      <c r="E897" s="110"/>
      <c r="F897" s="110"/>
      <c r="G897" s="111"/>
      <c r="H897" s="112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spans="1:26" ht="15.75" customHeight="1">
      <c r="A898" s="110"/>
      <c r="B898" s="110"/>
      <c r="C898" s="150"/>
      <c r="D898" s="110"/>
      <c r="E898" s="110"/>
      <c r="F898" s="110"/>
      <c r="G898" s="111"/>
      <c r="H898" s="112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spans="1:26" ht="15.75" customHeight="1">
      <c r="A899" s="110"/>
      <c r="B899" s="110"/>
      <c r="C899" s="150"/>
      <c r="D899" s="110"/>
      <c r="E899" s="110"/>
      <c r="F899" s="110"/>
      <c r="G899" s="111"/>
      <c r="H899" s="112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spans="1:26" ht="15.75" customHeight="1">
      <c r="A900" s="110"/>
      <c r="B900" s="110"/>
      <c r="C900" s="150"/>
      <c r="D900" s="110"/>
      <c r="E900" s="110"/>
      <c r="F900" s="110"/>
      <c r="G900" s="111"/>
      <c r="H900" s="112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spans="1:26" ht="15.75" customHeight="1">
      <c r="A901" s="110"/>
      <c r="B901" s="110"/>
      <c r="C901" s="150"/>
      <c r="D901" s="110"/>
      <c r="E901" s="110"/>
      <c r="F901" s="110"/>
      <c r="G901" s="111"/>
      <c r="H901" s="112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spans="1:26" ht="15.75" customHeight="1">
      <c r="A902" s="110"/>
      <c r="B902" s="110"/>
      <c r="C902" s="150"/>
      <c r="D902" s="110"/>
      <c r="E902" s="110"/>
      <c r="F902" s="110"/>
      <c r="G902" s="111"/>
      <c r="H902" s="112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spans="1:26" ht="15.75" customHeight="1">
      <c r="A903" s="110"/>
      <c r="B903" s="110"/>
      <c r="C903" s="150"/>
      <c r="D903" s="110"/>
      <c r="E903" s="110"/>
      <c r="F903" s="110"/>
      <c r="G903" s="111"/>
      <c r="H903" s="112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spans="1:26" ht="15.75" customHeight="1">
      <c r="A904" s="110"/>
      <c r="B904" s="110"/>
      <c r="C904" s="150"/>
      <c r="D904" s="110"/>
      <c r="E904" s="110"/>
      <c r="F904" s="110"/>
      <c r="G904" s="111"/>
      <c r="H904" s="112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spans="1:26" ht="15.75" customHeight="1">
      <c r="A905" s="110"/>
      <c r="B905" s="110"/>
      <c r="C905" s="150"/>
      <c r="D905" s="110"/>
      <c r="E905" s="110"/>
      <c r="F905" s="110"/>
      <c r="G905" s="111"/>
      <c r="H905" s="112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spans="1:26" ht="15.75" customHeight="1">
      <c r="A906" s="110"/>
      <c r="B906" s="110"/>
      <c r="C906" s="150"/>
      <c r="D906" s="110"/>
      <c r="E906" s="110"/>
      <c r="F906" s="110"/>
      <c r="G906" s="111"/>
      <c r="H906" s="112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spans="1:26" ht="15.75" customHeight="1">
      <c r="A907" s="110"/>
      <c r="B907" s="110"/>
      <c r="C907" s="150"/>
      <c r="D907" s="110"/>
      <c r="E907" s="110"/>
      <c r="F907" s="110"/>
      <c r="G907" s="111"/>
      <c r="H907" s="112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spans="1:26" ht="15.75" customHeight="1">
      <c r="A908" s="110"/>
      <c r="B908" s="110"/>
      <c r="C908" s="150"/>
      <c r="D908" s="110"/>
      <c r="E908" s="110"/>
      <c r="F908" s="110"/>
      <c r="G908" s="111"/>
      <c r="H908" s="112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spans="1:26" ht="15.75" customHeight="1">
      <c r="A909" s="110"/>
      <c r="B909" s="110"/>
      <c r="C909" s="150"/>
      <c r="D909" s="110"/>
      <c r="E909" s="110"/>
      <c r="F909" s="110"/>
      <c r="G909" s="111"/>
      <c r="H909" s="112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spans="1:26" ht="15.75" customHeight="1">
      <c r="A910" s="110"/>
      <c r="B910" s="110"/>
      <c r="C910" s="150"/>
      <c r="D910" s="110"/>
      <c r="E910" s="110"/>
      <c r="F910" s="110"/>
      <c r="G910" s="111"/>
      <c r="H910" s="112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spans="1:26" ht="15.75" customHeight="1">
      <c r="A911" s="110"/>
      <c r="B911" s="110"/>
      <c r="C911" s="150"/>
      <c r="D911" s="110"/>
      <c r="E911" s="110"/>
      <c r="F911" s="110"/>
      <c r="G911" s="111"/>
      <c r="H911" s="112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spans="1:26" ht="15.75" customHeight="1">
      <c r="A912" s="110"/>
      <c r="B912" s="110"/>
      <c r="C912" s="150"/>
      <c r="D912" s="110"/>
      <c r="E912" s="110"/>
      <c r="F912" s="110"/>
      <c r="G912" s="111"/>
      <c r="H912" s="112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spans="1:26" ht="15.75" customHeight="1">
      <c r="A913" s="110"/>
      <c r="B913" s="110"/>
      <c r="C913" s="150"/>
      <c r="D913" s="110"/>
      <c r="E913" s="110"/>
      <c r="F913" s="110"/>
      <c r="G913" s="111"/>
      <c r="H913" s="112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spans="1:26" ht="15.75" customHeight="1">
      <c r="A914" s="110"/>
      <c r="B914" s="110"/>
      <c r="C914" s="150"/>
      <c r="D914" s="110"/>
      <c r="E914" s="110"/>
      <c r="F914" s="110"/>
      <c r="G914" s="111"/>
      <c r="H914" s="112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spans="1:26" ht="15.75" customHeight="1">
      <c r="A915" s="110"/>
      <c r="B915" s="110"/>
      <c r="C915" s="150"/>
      <c r="D915" s="110"/>
      <c r="E915" s="110"/>
      <c r="F915" s="110"/>
      <c r="G915" s="111"/>
      <c r="H915" s="112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spans="1:26" ht="15.75" customHeight="1">
      <c r="A916" s="110"/>
      <c r="B916" s="110"/>
      <c r="C916" s="150"/>
      <c r="D916" s="110"/>
      <c r="E916" s="110"/>
      <c r="F916" s="110"/>
      <c r="G916" s="111"/>
      <c r="H916" s="112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spans="1:26" ht="15.75" customHeight="1">
      <c r="A917" s="110"/>
      <c r="B917" s="110"/>
      <c r="C917" s="150"/>
      <c r="D917" s="110"/>
      <c r="E917" s="110"/>
      <c r="F917" s="110"/>
      <c r="G917" s="111"/>
      <c r="H917" s="112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spans="1:26" ht="15.75" customHeight="1">
      <c r="A918" s="110"/>
      <c r="B918" s="110"/>
      <c r="C918" s="150"/>
      <c r="D918" s="110"/>
      <c r="E918" s="110"/>
      <c r="F918" s="110"/>
      <c r="G918" s="111"/>
      <c r="H918" s="112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spans="1:26" ht="15.75" customHeight="1">
      <c r="A919" s="110"/>
      <c r="B919" s="110"/>
      <c r="C919" s="150"/>
      <c r="D919" s="110"/>
      <c r="E919" s="110"/>
      <c r="F919" s="110"/>
      <c r="G919" s="111"/>
      <c r="H919" s="112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spans="1:26" ht="15.75" customHeight="1">
      <c r="A920" s="110"/>
      <c r="B920" s="110"/>
      <c r="C920" s="150"/>
      <c r="D920" s="110"/>
      <c r="E920" s="110"/>
      <c r="F920" s="110"/>
      <c r="G920" s="111"/>
      <c r="H920" s="112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spans="1:26" ht="15.75" customHeight="1">
      <c r="A921" s="110"/>
      <c r="B921" s="110"/>
      <c r="C921" s="150"/>
      <c r="D921" s="110"/>
      <c r="E921" s="110"/>
      <c r="F921" s="110"/>
      <c r="G921" s="111"/>
      <c r="H921" s="112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spans="1:26" ht="15.75" customHeight="1">
      <c r="A922" s="110"/>
      <c r="B922" s="110"/>
      <c r="C922" s="150"/>
      <c r="D922" s="110"/>
      <c r="E922" s="110"/>
      <c r="F922" s="110"/>
      <c r="G922" s="111"/>
      <c r="H922" s="112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spans="1:26" ht="15.75" customHeight="1">
      <c r="A923" s="110"/>
      <c r="B923" s="110"/>
      <c r="C923" s="150"/>
      <c r="D923" s="110"/>
      <c r="E923" s="110"/>
      <c r="F923" s="110"/>
      <c r="G923" s="111"/>
      <c r="H923" s="112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spans="1:26" ht="15.75" customHeight="1">
      <c r="A924" s="110"/>
      <c r="B924" s="110"/>
      <c r="C924" s="150"/>
      <c r="D924" s="110"/>
      <c r="E924" s="110"/>
      <c r="F924" s="110"/>
      <c r="G924" s="111"/>
      <c r="H924" s="112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spans="1:26" ht="15.75" customHeight="1">
      <c r="A925" s="110"/>
      <c r="B925" s="110"/>
      <c r="C925" s="150"/>
      <c r="D925" s="110"/>
      <c r="E925" s="110"/>
      <c r="F925" s="110"/>
      <c r="G925" s="111"/>
      <c r="H925" s="112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spans="1:26" ht="15.75" customHeight="1">
      <c r="A926" s="110"/>
      <c r="B926" s="110"/>
      <c r="C926" s="150"/>
      <c r="D926" s="110"/>
      <c r="E926" s="110"/>
      <c r="F926" s="110"/>
      <c r="G926" s="111"/>
      <c r="H926" s="112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spans="1:26" ht="15.75" customHeight="1">
      <c r="A927" s="110"/>
      <c r="B927" s="110"/>
      <c r="C927" s="150"/>
      <c r="D927" s="110"/>
      <c r="E927" s="110"/>
      <c r="F927" s="110"/>
      <c r="G927" s="111"/>
      <c r="H927" s="112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spans="1:26" ht="15.75" customHeight="1">
      <c r="A928" s="110"/>
      <c r="B928" s="110"/>
      <c r="C928" s="150"/>
      <c r="D928" s="110"/>
      <c r="E928" s="110"/>
      <c r="F928" s="110"/>
      <c r="G928" s="111"/>
      <c r="H928" s="112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spans="1:26" ht="15.75" customHeight="1">
      <c r="A929" s="110"/>
      <c r="B929" s="110"/>
      <c r="C929" s="150"/>
      <c r="D929" s="110"/>
      <c r="E929" s="110"/>
      <c r="F929" s="110"/>
      <c r="G929" s="111"/>
      <c r="H929" s="112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spans="1:26" ht="15.75" customHeight="1">
      <c r="A930" s="110"/>
      <c r="B930" s="110"/>
      <c r="C930" s="150"/>
      <c r="D930" s="110"/>
      <c r="E930" s="110"/>
      <c r="F930" s="110"/>
      <c r="G930" s="111"/>
      <c r="H930" s="112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spans="1:26" ht="15.75" customHeight="1">
      <c r="A931" s="110"/>
      <c r="B931" s="110"/>
      <c r="C931" s="150"/>
      <c r="D931" s="110"/>
      <c r="E931" s="110"/>
      <c r="F931" s="110"/>
      <c r="G931" s="111"/>
      <c r="H931" s="112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spans="1:26" ht="15.75" customHeight="1">
      <c r="A932" s="110"/>
      <c r="B932" s="110"/>
      <c r="C932" s="150"/>
      <c r="D932" s="110"/>
      <c r="E932" s="110"/>
      <c r="F932" s="110"/>
      <c r="G932" s="111"/>
      <c r="H932" s="112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spans="1:26" ht="15.75" customHeight="1">
      <c r="A933" s="110"/>
      <c r="B933" s="110"/>
      <c r="C933" s="150"/>
      <c r="D933" s="110"/>
      <c r="E933" s="110"/>
      <c r="F933" s="110"/>
      <c r="G933" s="111"/>
      <c r="H933" s="112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spans="1:26" ht="15.75" customHeight="1">
      <c r="A934" s="110"/>
      <c r="B934" s="110"/>
      <c r="C934" s="150"/>
      <c r="D934" s="110"/>
      <c r="E934" s="110"/>
      <c r="F934" s="110"/>
      <c r="G934" s="111"/>
      <c r="H934" s="112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spans="1:26" ht="15.75" customHeight="1">
      <c r="A935" s="110"/>
      <c r="B935" s="110"/>
      <c r="C935" s="150"/>
      <c r="D935" s="110"/>
      <c r="E935" s="110"/>
      <c r="F935" s="110"/>
      <c r="G935" s="111"/>
      <c r="H935" s="112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spans="1:26" ht="15.75" customHeight="1">
      <c r="A936" s="110"/>
      <c r="B936" s="110"/>
      <c r="C936" s="150"/>
      <c r="D936" s="110"/>
      <c r="E936" s="110"/>
      <c r="F936" s="110"/>
      <c r="G936" s="111"/>
      <c r="H936" s="112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spans="1:26" ht="15.75" customHeight="1">
      <c r="A937" s="110"/>
      <c r="B937" s="110"/>
      <c r="C937" s="150"/>
      <c r="D937" s="110"/>
      <c r="E937" s="110"/>
      <c r="F937" s="110"/>
      <c r="G937" s="111"/>
      <c r="H937" s="112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spans="1:26" ht="15.75" customHeight="1">
      <c r="A938" s="110"/>
      <c r="B938" s="110"/>
      <c r="C938" s="150"/>
      <c r="D938" s="110"/>
      <c r="E938" s="110"/>
      <c r="F938" s="110"/>
      <c r="G938" s="111"/>
      <c r="H938" s="112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spans="1:26" ht="15.75" customHeight="1">
      <c r="A939" s="110"/>
      <c r="B939" s="110"/>
      <c r="C939" s="150"/>
      <c r="D939" s="110"/>
      <c r="E939" s="110"/>
      <c r="F939" s="110"/>
      <c r="G939" s="111"/>
      <c r="H939" s="112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spans="1:26" ht="15.75" customHeight="1">
      <c r="A940" s="110"/>
      <c r="B940" s="110"/>
      <c r="C940" s="150"/>
      <c r="D940" s="110"/>
      <c r="E940" s="110"/>
      <c r="F940" s="110"/>
      <c r="G940" s="111"/>
      <c r="H940" s="112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spans="1:26" ht="15.75" customHeight="1">
      <c r="A941" s="110"/>
      <c r="B941" s="110"/>
      <c r="C941" s="150"/>
      <c r="D941" s="110"/>
      <c r="E941" s="110"/>
      <c r="F941" s="110"/>
      <c r="G941" s="111"/>
      <c r="H941" s="112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spans="1:26" ht="15.75" customHeight="1">
      <c r="A942" s="110"/>
      <c r="B942" s="110"/>
      <c r="C942" s="150"/>
      <c r="D942" s="110"/>
      <c r="E942" s="110"/>
      <c r="F942" s="110"/>
      <c r="G942" s="111"/>
      <c r="H942" s="112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spans="1:26" ht="15.75" customHeight="1">
      <c r="A943" s="110"/>
      <c r="B943" s="110"/>
      <c r="C943" s="150"/>
      <c r="D943" s="110"/>
      <c r="E943" s="110"/>
      <c r="F943" s="110"/>
      <c r="G943" s="111"/>
      <c r="H943" s="112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spans="1:26" ht="15.75" customHeight="1">
      <c r="A944" s="110"/>
      <c r="B944" s="110"/>
      <c r="C944" s="150"/>
      <c r="D944" s="110"/>
      <c r="E944" s="110"/>
      <c r="F944" s="110"/>
      <c r="G944" s="111"/>
      <c r="H944" s="112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spans="1:26" ht="15.75" customHeight="1">
      <c r="A945" s="110"/>
      <c r="B945" s="110"/>
      <c r="C945" s="150"/>
      <c r="D945" s="110"/>
      <c r="E945" s="110"/>
      <c r="F945" s="110"/>
      <c r="G945" s="111"/>
      <c r="H945" s="112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spans="1:26" ht="15.75" customHeight="1">
      <c r="A946" s="110"/>
      <c r="B946" s="110"/>
      <c r="C946" s="150"/>
      <c r="D946" s="110"/>
      <c r="E946" s="110"/>
      <c r="F946" s="110"/>
      <c r="G946" s="111"/>
      <c r="H946" s="112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spans="1:26" ht="15.75" customHeight="1">
      <c r="A947" s="110"/>
      <c r="B947" s="110"/>
      <c r="C947" s="150"/>
      <c r="D947" s="110"/>
      <c r="E947" s="110"/>
      <c r="F947" s="110"/>
      <c r="G947" s="111"/>
      <c r="H947" s="112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spans="1:26" ht="15.75" customHeight="1">
      <c r="A948" s="110"/>
      <c r="B948" s="110"/>
      <c r="C948" s="150"/>
      <c r="D948" s="110"/>
      <c r="E948" s="110"/>
      <c r="F948" s="110"/>
      <c r="G948" s="111"/>
      <c r="H948" s="112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spans="1:26" ht="15.75" customHeight="1">
      <c r="A949" s="110"/>
      <c r="B949" s="110"/>
      <c r="C949" s="150"/>
      <c r="D949" s="110"/>
      <c r="E949" s="110"/>
      <c r="F949" s="110"/>
      <c r="G949" s="111"/>
      <c r="H949" s="112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spans="1:26" ht="15.75" customHeight="1">
      <c r="A950" s="110"/>
      <c r="B950" s="110"/>
      <c r="C950" s="150"/>
      <c r="D950" s="110"/>
      <c r="E950" s="110"/>
      <c r="F950" s="110"/>
      <c r="G950" s="111"/>
      <c r="H950" s="112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spans="1:26" ht="15.75" customHeight="1">
      <c r="A951" s="110"/>
      <c r="B951" s="110"/>
      <c r="C951" s="150"/>
      <c r="D951" s="110"/>
      <c r="E951" s="110"/>
      <c r="F951" s="110"/>
      <c r="G951" s="111"/>
      <c r="H951" s="112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spans="1:26" ht="15.75" customHeight="1">
      <c r="A952" s="110"/>
      <c r="B952" s="110"/>
      <c r="C952" s="150"/>
      <c r="D952" s="110"/>
      <c r="E952" s="110"/>
      <c r="F952" s="110"/>
      <c r="G952" s="111"/>
      <c r="H952" s="112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spans="1:26" ht="15.75" customHeight="1">
      <c r="A953" s="110"/>
      <c r="B953" s="110"/>
      <c r="C953" s="150"/>
      <c r="D953" s="110"/>
      <c r="E953" s="110"/>
      <c r="F953" s="110"/>
      <c r="G953" s="111"/>
      <c r="H953" s="112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spans="1:26" ht="15.75" customHeight="1">
      <c r="A954" s="110"/>
      <c r="B954" s="110"/>
      <c r="C954" s="150"/>
      <c r="D954" s="110"/>
      <c r="E954" s="110"/>
      <c r="F954" s="110"/>
      <c r="G954" s="111"/>
      <c r="H954" s="112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spans="1:26" ht="15.75" customHeight="1">
      <c r="A955" s="110"/>
      <c r="B955" s="110"/>
      <c r="C955" s="150"/>
      <c r="D955" s="110"/>
      <c r="E955" s="110"/>
      <c r="F955" s="110"/>
      <c r="G955" s="111"/>
      <c r="H955" s="112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spans="1:26" ht="15.75" customHeight="1">
      <c r="A956" s="110"/>
      <c r="B956" s="110"/>
      <c r="C956" s="150"/>
      <c r="D956" s="110"/>
      <c r="E956" s="110"/>
      <c r="F956" s="110"/>
      <c r="G956" s="111"/>
      <c r="H956" s="112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spans="1:26" ht="15.75" customHeight="1">
      <c r="A957" s="110"/>
      <c r="B957" s="110"/>
      <c r="C957" s="150"/>
      <c r="D957" s="110"/>
      <c r="E957" s="110"/>
      <c r="F957" s="110"/>
      <c r="G957" s="111"/>
      <c r="H957" s="112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spans="1:26" ht="15.75" customHeight="1">
      <c r="A958" s="110"/>
      <c r="B958" s="110"/>
      <c r="C958" s="150"/>
      <c r="D958" s="110"/>
      <c r="E958" s="110"/>
      <c r="F958" s="110"/>
      <c r="G958" s="111"/>
      <c r="H958" s="112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spans="1:26" ht="15.75" customHeight="1">
      <c r="A959" s="110"/>
      <c r="B959" s="110"/>
      <c r="C959" s="150"/>
      <c r="D959" s="110"/>
      <c r="E959" s="110"/>
      <c r="F959" s="110"/>
      <c r="G959" s="111"/>
      <c r="H959" s="112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spans="1:26" ht="15.75" customHeight="1">
      <c r="A960" s="110"/>
      <c r="B960" s="110"/>
      <c r="C960" s="150"/>
      <c r="D960" s="110"/>
      <c r="E960" s="110"/>
      <c r="F960" s="110"/>
      <c r="G960" s="111"/>
      <c r="H960" s="112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spans="1:26" ht="15.75" customHeight="1">
      <c r="A961" s="110"/>
      <c r="B961" s="110"/>
      <c r="C961" s="150"/>
      <c r="D961" s="110"/>
      <c r="E961" s="110"/>
      <c r="F961" s="110"/>
      <c r="G961" s="111"/>
      <c r="H961" s="112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spans="1:26" ht="15.75" customHeight="1">
      <c r="A962" s="110"/>
      <c r="B962" s="110"/>
      <c r="C962" s="150"/>
      <c r="D962" s="110"/>
      <c r="E962" s="110"/>
      <c r="F962" s="110"/>
      <c r="G962" s="111"/>
      <c r="H962" s="112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spans="1:26" ht="15.75" customHeight="1">
      <c r="A963" s="110"/>
      <c r="B963" s="110"/>
      <c r="C963" s="150"/>
      <c r="D963" s="110"/>
      <c r="E963" s="110"/>
      <c r="F963" s="110"/>
      <c r="G963" s="111"/>
      <c r="H963" s="112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spans="1:26" ht="15.75" customHeight="1">
      <c r="A964" s="110"/>
      <c r="B964" s="110"/>
      <c r="C964" s="150"/>
      <c r="D964" s="110"/>
      <c r="E964" s="110"/>
      <c r="F964" s="110"/>
      <c r="G964" s="111"/>
      <c r="H964" s="112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spans="1:26" ht="15.75" customHeight="1">
      <c r="A965" s="110"/>
      <c r="B965" s="110"/>
      <c r="C965" s="150"/>
      <c r="D965" s="110"/>
      <c r="E965" s="110"/>
      <c r="F965" s="110"/>
      <c r="G965" s="111"/>
      <c r="H965" s="112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spans="1:26" ht="15.75" customHeight="1">
      <c r="A966" s="110"/>
      <c r="B966" s="110"/>
      <c r="C966" s="150"/>
      <c r="D966" s="110"/>
      <c r="E966" s="110"/>
      <c r="F966" s="110"/>
      <c r="G966" s="111"/>
      <c r="H966" s="112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spans="1:26" ht="15.75" customHeight="1">
      <c r="A967" s="110"/>
      <c r="B967" s="110"/>
      <c r="C967" s="150"/>
      <c r="D967" s="110"/>
      <c r="E967" s="110"/>
      <c r="F967" s="110"/>
      <c r="G967" s="111"/>
      <c r="H967" s="112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spans="1:26" ht="15.75" customHeight="1">
      <c r="A968" s="110"/>
      <c r="B968" s="110"/>
      <c r="C968" s="150"/>
      <c r="D968" s="110"/>
      <c r="E968" s="110"/>
      <c r="F968" s="110"/>
      <c r="G968" s="111"/>
      <c r="H968" s="112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spans="1:26" ht="15.75" customHeight="1">
      <c r="A969" s="110"/>
      <c r="B969" s="110"/>
      <c r="C969" s="150"/>
      <c r="D969" s="110"/>
      <c r="E969" s="110"/>
      <c r="F969" s="110"/>
      <c r="G969" s="111"/>
      <c r="H969" s="112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spans="1:26" ht="15.75" customHeight="1">
      <c r="A970" s="110"/>
      <c r="B970" s="110"/>
      <c r="C970" s="150"/>
      <c r="D970" s="110"/>
      <c r="E970" s="110"/>
      <c r="F970" s="110"/>
      <c r="G970" s="111"/>
      <c r="H970" s="112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spans="1:26" ht="15.75" customHeight="1">
      <c r="A971" s="110"/>
      <c r="B971" s="110"/>
      <c r="C971" s="150"/>
      <c r="D971" s="110"/>
      <c r="E971" s="110"/>
      <c r="F971" s="110"/>
      <c r="G971" s="111"/>
      <c r="H971" s="112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spans="1:26" ht="15.75" customHeight="1">
      <c r="A972" s="110"/>
      <c r="B972" s="110"/>
      <c r="C972" s="150"/>
      <c r="D972" s="110"/>
      <c r="E972" s="110"/>
      <c r="F972" s="110"/>
      <c r="G972" s="111"/>
      <c r="H972" s="112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spans="1:26" ht="15.75" customHeight="1">
      <c r="A973" s="110"/>
      <c r="B973" s="110"/>
      <c r="C973" s="150"/>
      <c r="D973" s="110"/>
      <c r="E973" s="110"/>
      <c r="F973" s="110"/>
      <c r="G973" s="111"/>
      <c r="H973" s="112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spans="1:26" ht="15.75" customHeight="1">
      <c r="A974" s="110"/>
      <c r="B974" s="110"/>
      <c r="C974" s="150"/>
      <c r="D974" s="110"/>
      <c r="E974" s="110"/>
      <c r="F974" s="110"/>
      <c r="G974" s="111"/>
      <c r="H974" s="112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spans="1:26" ht="15.75" customHeight="1">
      <c r="A975" s="110"/>
      <c r="B975" s="110"/>
      <c r="C975" s="150"/>
      <c r="D975" s="110"/>
      <c r="E975" s="110"/>
      <c r="F975" s="110"/>
      <c r="G975" s="111"/>
      <c r="H975" s="112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spans="1:26" ht="15.75" customHeight="1">
      <c r="A976" s="110"/>
      <c r="B976" s="110"/>
      <c r="C976" s="150"/>
      <c r="D976" s="110"/>
      <c r="E976" s="110"/>
      <c r="F976" s="110"/>
      <c r="G976" s="111"/>
      <c r="H976" s="112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spans="1:26" ht="15.75" customHeight="1">
      <c r="A977" s="110"/>
      <c r="B977" s="110"/>
      <c r="C977" s="150"/>
      <c r="D977" s="110"/>
      <c r="E977" s="110"/>
      <c r="F977" s="110"/>
      <c r="G977" s="111"/>
      <c r="H977" s="112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spans="1:26" ht="15.75" customHeight="1">
      <c r="A978" s="110"/>
      <c r="B978" s="110"/>
      <c r="C978" s="150"/>
      <c r="D978" s="110"/>
      <c r="E978" s="110"/>
      <c r="F978" s="110"/>
      <c r="G978" s="111"/>
      <c r="H978" s="112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spans="1:26" ht="15.75" customHeight="1">
      <c r="A979" s="110"/>
      <c r="B979" s="110"/>
      <c r="C979" s="150"/>
      <c r="D979" s="110"/>
      <c r="E979" s="110"/>
      <c r="F979" s="110"/>
      <c r="G979" s="111"/>
      <c r="H979" s="112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spans="1:26" ht="15.75" customHeight="1">
      <c r="A980" s="110"/>
      <c r="B980" s="110"/>
      <c r="C980" s="150"/>
      <c r="D980" s="110"/>
      <c r="E980" s="110"/>
      <c r="F980" s="110"/>
      <c r="G980" s="111"/>
      <c r="H980" s="112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spans="1:26" ht="15.75" customHeight="1">
      <c r="A981" s="110"/>
      <c r="B981" s="110"/>
      <c r="C981" s="150"/>
      <c r="D981" s="110"/>
      <c r="E981" s="110"/>
      <c r="F981" s="110"/>
      <c r="G981" s="111"/>
      <c r="H981" s="112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spans="1:26" ht="15.75" customHeight="1">
      <c r="A982" s="110"/>
      <c r="B982" s="110"/>
      <c r="C982" s="150"/>
      <c r="D982" s="110"/>
      <c r="E982" s="110"/>
      <c r="F982" s="110"/>
      <c r="G982" s="111"/>
      <c r="H982" s="112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spans="1:26" ht="15.75" customHeight="1">
      <c r="A983" s="110"/>
      <c r="B983" s="110"/>
      <c r="C983" s="150"/>
      <c r="D983" s="110"/>
      <c r="E983" s="110"/>
      <c r="F983" s="110"/>
      <c r="G983" s="111"/>
      <c r="H983" s="112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spans="1:26" ht="15.75" customHeight="1">
      <c r="A984" s="110"/>
      <c r="B984" s="110"/>
      <c r="C984" s="150"/>
      <c r="D984" s="110"/>
      <c r="E984" s="110"/>
      <c r="F984" s="110"/>
      <c r="G984" s="111"/>
      <c r="H984" s="112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spans="1:26" ht="15.75" customHeight="1">
      <c r="A985" s="110"/>
      <c r="B985" s="110"/>
      <c r="C985" s="150"/>
      <c r="D985" s="110"/>
      <c r="E985" s="110"/>
      <c r="F985" s="110"/>
      <c r="G985" s="111"/>
      <c r="H985" s="112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spans="1:26" ht="15.75" customHeight="1">
      <c r="A986" s="110"/>
      <c r="B986" s="110"/>
      <c r="C986" s="150"/>
      <c r="D986" s="110"/>
      <c r="E986" s="110"/>
      <c r="F986" s="110"/>
      <c r="G986" s="111"/>
      <c r="H986" s="112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spans="1:26" ht="15.75" customHeight="1">
      <c r="A987" s="110"/>
      <c r="B987" s="110"/>
      <c r="C987" s="150"/>
      <c r="D987" s="110"/>
      <c r="E987" s="110"/>
      <c r="F987" s="110"/>
      <c r="G987" s="111"/>
      <c r="H987" s="112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spans="1:26" ht="15.75" customHeight="1">
      <c r="A988" s="110"/>
      <c r="B988" s="110"/>
      <c r="C988" s="150"/>
      <c r="D988" s="110"/>
      <c r="E988" s="110"/>
      <c r="F988" s="110"/>
      <c r="G988" s="111"/>
      <c r="H988" s="112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spans="1:26" ht="15.75" customHeight="1">
      <c r="A989" s="110"/>
      <c r="B989" s="110"/>
      <c r="C989" s="150"/>
      <c r="D989" s="110"/>
      <c r="E989" s="110"/>
      <c r="F989" s="110"/>
      <c r="G989" s="111"/>
      <c r="H989" s="112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spans="1:26" ht="15.75" customHeight="1">
      <c r="A990" s="110"/>
      <c r="B990" s="110"/>
      <c r="C990" s="150"/>
      <c r="D990" s="110"/>
      <c r="E990" s="110"/>
      <c r="F990" s="110"/>
      <c r="G990" s="111"/>
      <c r="H990" s="112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spans="1:26" ht="15.75" customHeight="1">
      <c r="A991" s="110"/>
      <c r="B991" s="110"/>
      <c r="C991" s="150"/>
      <c r="D991" s="110"/>
      <c r="E991" s="110"/>
      <c r="F991" s="110"/>
      <c r="G991" s="111"/>
      <c r="H991" s="112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spans="1:26" ht="15.75" customHeight="1">
      <c r="A992" s="110"/>
      <c r="B992" s="110"/>
      <c r="C992" s="150"/>
      <c r="D992" s="110"/>
      <c r="E992" s="110"/>
      <c r="F992" s="110"/>
      <c r="G992" s="111"/>
      <c r="H992" s="112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 spans="1:26" ht="15.75" customHeight="1">
      <c r="A993" s="110"/>
      <c r="B993" s="110"/>
      <c r="C993" s="150"/>
      <c r="D993" s="110"/>
      <c r="E993" s="110"/>
      <c r="F993" s="110"/>
      <c r="G993" s="111"/>
      <c r="H993" s="112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 spans="1:26" ht="15.75" customHeight="1">
      <c r="A994" s="110"/>
      <c r="B994" s="110"/>
      <c r="C994" s="150"/>
      <c r="D994" s="110"/>
      <c r="E994" s="110"/>
      <c r="F994" s="110"/>
      <c r="G994" s="111"/>
      <c r="H994" s="112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 spans="1:26" ht="15.75" customHeight="1">
      <c r="A995" s="110"/>
      <c r="B995" s="110"/>
      <c r="C995" s="150"/>
      <c r="D995" s="110"/>
      <c r="E995" s="110"/>
      <c r="F995" s="110"/>
      <c r="G995" s="111"/>
      <c r="H995" s="112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 spans="1:26" ht="15.75" customHeight="1">
      <c r="A996" s="110"/>
      <c r="B996" s="110"/>
      <c r="C996" s="150"/>
      <c r="D996" s="110"/>
      <c r="E996" s="110"/>
      <c r="F996" s="110"/>
      <c r="G996" s="111"/>
      <c r="H996" s="112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 spans="1:26" ht="15.75" customHeight="1">
      <c r="A997" s="110"/>
      <c r="B997" s="110"/>
      <c r="C997" s="150"/>
      <c r="D997" s="110"/>
      <c r="E997" s="110"/>
      <c r="F997" s="110"/>
      <c r="G997" s="111"/>
      <c r="H997" s="112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 spans="1:26" ht="15.75" customHeight="1">
      <c r="A998" s="110"/>
      <c r="B998" s="110"/>
      <c r="C998" s="150"/>
      <c r="D998" s="110"/>
      <c r="E998" s="110"/>
      <c r="F998" s="110"/>
      <c r="G998" s="111"/>
      <c r="H998" s="112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 spans="1:26" ht="15.75" customHeight="1">
      <c r="A999" s="110"/>
      <c r="B999" s="110"/>
      <c r="C999" s="150"/>
      <c r="D999" s="110"/>
      <c r="E999" s="110"/>
      <c r="F999" s="110"/>
      <c r="G999" s="111"/>
      <c r="H999" s="112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 spans="1:26" ht="15.75" customHeight="1">
      <c r="A1000" s="110"/>
      <c r="B1000" s="110"/>
      <c r="C1000" s="150"/>
      <c r="D1000" s="110"/>
      <c r="E1000" s="110"/>
      <c r="F1000" s="110"/>
      <c r="G1000" s="111"/>
      <c r="H1000" s="112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</sheetData>
  <mergeCells count="1">
    <mergeCell ref="A6:A7"/>
  </mergeCells>
  <conditionalFormatting sqref="A8:A1000">
    <cfRule type="expression" dxfId="1" priority="1">
      <formula>AND($B8="TOTAL GERAL")</formula>
    </cfRule>
  </conditionalFormatting>
  <conditionalFormatting sqref="A8:A1000">
    <cfRule type="expression" dxfId="0" priority="2">
      <formula>AND($B8&lt;&gt;"")</formula>
    </cfRule>
  </conditionalFormatting>
  <pageMargins left="0.511811024" right="0.511811024" top="0.78740157499999996" bottom="0.78740157499999996" header="0" footer="0"/>
  <pageSetup paperSize="9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EABD50-AFBA-4432-B78D-79875A2342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ORDEM GERAL 2022</vt:lpstr>
      <vt:lpstr>DADOS</vt:lpstr>
      <vt:lpstr>GRÁFICOS</vt:lpstr>
      <vt:lpstr>MONITORAMENTO DE MAQ-EQUIP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Duilio Matias</cp:lastModifiedBy>
  <dcterms:created xsi:type="dcterms:W3CDTF">2022-10-23T14:01:21Z</dcterms:created>
  <dcterms:modified xsi:type="dcterms:W3CDTF">2022-12-02T09:23:51Z</dcterms:modified>
</cp:coreProperties>
</file>