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cel\Planilhas do Forum\"/>
    </mc:Choice>
  </mc:AlternateContent>
  <xr:revisionPtr revIDLastSave="0" documentId="13_ncr:1_{726776E8-2CB2-468F-8EF4-8735601BC111}" xr6:coauthVersionLast="47" xr6:coauthVersionMax="47" xr10:uidLastSave="{00000000-0000-0000-0000-000000000000}"/>
  <bookViews>
    <workbookView xWindow="-108" yWindow="-108" windowWidth="23256" windowHeight="12576" xr2:uid="{890A44F0-53C1-4A27-B704-2E5E64594E59}"/>
  </bookViews>
  <sheets>
    <sheet name="Planilha3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6" l="1"/>
  <c r="C2" i="6"/>
  <c r="A6" i="6" l="1"/>
  <c r="B15" i="6" s="1"/>
  <c r="C15" i="6" s="1"/>
  <c r="B11" i="6" l="1"/>
  <c r="C11" i="6" s="1"/>
  <c r="B21" i="6"/>
  <c r="C21" i="6" s="1"/>
  <c r="B24" i="6"/>
  <c r="C24" i="6" s="1"/>
  <c r="B18" i="6"/>
  <c r="C18" i="6" s="1"/>
  <c r="B10" i="6"/>
  <c r="B25" i="6"/>
  <c r="C25" i="6" s="1"/>
  <c r="B9" i="6"/>
  <c r="C9" i="6" s="1"/>
  <c r="B14" i="6"/>
  <c r="C14" i="6" s="1"/>
  <c r="B29" i="6"/>
  <c r="C29" i="6" s="1"/>
  <c r="C10" i="6"/>
  <c r="B13" i="6"/>
  <c r="C13" i="6" s="1"/>
  <c r="B23" i="6"/>
  <c r="C23" i="6" s="1"/>
  <c r="B28" i="6"/>
  <c r="C28" i="6" s="1"/>
  <c r="B8" i="6"/>
  <c r="C8" i="6" s="1"/>
  <c r="B22" i="6"/>
  <c r="C22" i="6" s="1"/>
  <c r="B17" i="6"/>
  <c r="C17" i="6" s="1"/>
  <c r="B16" i="6"/>
  <c r="C16" i="6" s="1"/>
  <c r="B12" i="6"/>
  <c r="C12" i="6" s="1"/>
  <c r="B26" i="6"/>
  <c r="C26" i="6" s="1"/>
  <c r="B19" i="6"/>
  <c r="C19" i="6" s="1"/>
  <c r="B27" i="6"/>
  <c r="C27" i="6" s="1"/>
  <c r="B20" i="6"/>
  <c r="C20" i="6" s="1"/>
</calcChain>
</file>

<file path=xl/sharedStrings.xml><?xml version="1.0" encoding="utf-8"?>
<sst xmlns="http://schemas.openxmlformats.org/spreadsheetml/2006/main" count="22" uniqueCount="22">
  <si>
    <t>Atividade Principal</t>
  </si>
  <si>
    <t>data situacao</t>
  </si>
  <si>
    <t>cnpj</t>
  </si>
  <si>
    <t>tipo</t>
  </si>
  <si>
    <t>abertura</t>
  </si>
  <si>
    <t>nome</t>
  </si>
  <si>
    <t>uf</t>
  </si>
  <si>
    <t>fantasia</t>
  </si>
  <si>
    <t>efr</t>
  </si>
  <si>
    <t>code</t>
  </si>
  <si>
    <t>logradouro</t>
  </si>
  <si>
    <t>número</t>
  </si>
  <si>
    <t>cep</t>
  </si>
  <si>
    <t>municipio</t>
  </si>
  <si>
    <t>bairro</t>
  </si>
  <si>
    <t>complemento</t>
  </si>
  <si>
    <t>email</t>
  </si>
  <si>
    <t>telefone</t>
  </si>
  <si>
    <t>situacao</t>
  </si>
  <si>
    <t>motivo situacao</t>
  </si>
  <si>
    <t>situacao especial</t>
  </si>
  <si>
    <t>data situacao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</si>
</sst>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.000\.000\/0000\-00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64" fontId="1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AE7BE-5193-42C2-A0C8-06ADF9D5C300}">
  <dimension ref="A1:CN29"/>
  <sheetViews>
    <sheetView tabSelected="1" workbookViewId="0">
      <selection activeCell="A4" sqref="A4:CN4"/>
    </sheetView>
  </sheetViews>
  <sheetFormatPr defaultRowHeight="14.4" x14ac:dyDescent="0.3"/>
  <cols>
    <col min="1" max="1" width="19.21875" style="1" bestFit="1" customWidth="1"/>
    <col min="2" max="2" width="6.33203125" style="1" customWidth="1"/>
    <col min="3" max="3" width="90.21875" style="1" bestFit="1" customWidth="1"/>
    <col min="4" max="16384" width="8.88671875" style="1"/>
  </cols>
  <sheetData>
    <row r="1" spans="1:92" ht="15" thickBot="1" x14ac:dyDescent="0.35">
      <c r="A1" s="7">
        <v>4947382000116</v>
      </c>
    </row>
    <row r="2" spans="1:92" ht="15" thickBot="1" x14ac:dyDescent="0.35">
      <c r="C2" s="2" t="str">
        <f>"https://www.receitaws.com.br/v1/cnpj/"&amp;TEXT(A1,"00000000000000")</f>
        <v>https://www.receitaws.com.br/v1/cnpj/04947382000116</v>
      </c>
    </row>
    <row r="3" spans="1:92" ht="15" thickBot="1" x14ac:dyDescent="0.35"/>
    <row r="4" spans="1:92" ht="15" thickBot="1" x14ac:dyDescent="0.35">
      <c r="A4" s="4" t="str">
        <f>_xlfn.WEBSERVICE(C2)</f>
        <v>{
  "qsa": [
    {
      "nome": "ADINAEL RODRIGUES DE BARROS",
      "qual": "49-Sócio-Administrador"
    },
    {
      "nome": "INGRIDI RODRIGUES DE BARROS",
      "qual": "49-Sócio-Administrador"
    }
  ],
  "uf": "SP",
  "situacao": "ATIVA",
  "tipo": "MATRIZ",
  "nome": "NAEL BATERIAS LTDA",
  "bairro": "VILA PIAUI",
  "cep": "05.110-000",
  "porte": "MICRO EMPRESA",
  "logradouro": "AV MUTINGA",
  "numero": "5278",
  "abertura": "07/02/2002",
  "data_situacao": "11/06/2005",
  "natureza_juridica": "206-2 - Sociedade Empresária Limitada",
  "telefone": "(11) 3622-4580",
  "atividade_principal": [
    {
      "text": "Comércio a varejo de peças e acessórios novos para veículos automotores",
      "code": "45.30-7-03"
    }
  ],
  "municipio": "SAO PAULO",
  "cnpj": "04.947.382/0001-16",
  "ultima_atualizacao": "2022-10-14T15:47:23.295Z",
  "status": "OK",
  "fantasia": "",
  "complemento": "",
  "email": "",
  "efr": "",
  "motivo_situacao": "",
  "situacao_especial": "",
  "data_situacao_especial": "",
  "atividades_secundarias": [
    {
      "code": "00.00-0-00",
      "text": "Não informada"
    }
  ],
  "capital_social": "150000.00",
  "extra": {},
  "billing": {
    "free": true,
    "database": true
  }
}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6"/>
    </row>
    <row r="5" spans="1:92" ht="15" thickBot="1" x14ac:dyDescent="0.35"/>
    <row r="6" spans="1:92" ht="15" thickBot="1" x14ac:dyDescent="0.35">
      <c r="A6" s="4" t="str">
        <f>TRIM(SUBSTITUTE(SUBSTITUTE(SUBSTITUTE(SUBSTITUTE(SUBSTITUTE(SUBSTITUTE(SUBSTITUTE(SUBSTITUTE(A4,CHAR(10),""),CHAR(160),""),"_"," "),"{",""),"}",""),"[",""),"]",""),CHAR(34),""))</f>
        <v>qsa: nome: ADINAEL RODRIGUES DE BARROS, qual: 49-Sócio-Administrador , nome: INGRIDI RODRIGUES DE BARROS, qual: 49-Sócio-Administrador , uf: SP, situacao: ATIVA, tipo: MATRIZ, nome: NAEL BATERIAS LTDA, bairro: VILA PIAUI, cep: 05.110-000, porte: MICRO EMPRESA, logradouro: AV MUTINGA, numero: 5278, abertura: 07/02/2002, data situacao: 11/06/2005, natureza juridica: 206-2 - Sociedade Empresária Limitada, telefone: (11) 3622-4580, atividade principal: text: Comércio a varejo de peças e acessórios novos para veículos automotores, code: 45.30-7-03 , municipio: SAO PAULO, cnpj: 04.947.382/0001-16, ultima atualizacao: 2022-10-14T15:47:23.295Z, status: OK, fantasia: , complemento: , email: , efr: , motivo situacao: , situacao especial: , data situacao especial: , atividades secundarias: code: 00.00-0-00, text: Não informada , capital social: 150000.00, extra: , billing: free: true, database: true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6"/>
    </row>
    <row r="8" spans="1:92" x14ac:dyDescent="0.3">
      <c r="A8" s="3" t="s">
        <v>2</v>
      </c>
      <c r="B8" s="3">
        <f>SEARCH("cnpj",$A$6,1)+6</f>
        <v>580</v>
      </c>
      <c r="C8" s="3" t="str">
        <f t="shared" ref="C8:C13" si="0">MID($A$6,B8,SEARCH(",",$A$6,B8)-(B8))</f>
        <v>04.947.382/0001-16</v>
      </c>
    </row>
    <row r="9" spans="1:92" x14ac:dyDescent="0.3">
      <c r="A9" s="3" t="s">
        <v>3</v>
      </c>
      <c r="B9" s="3">
        <f>SEARCH("tipo",$A$6,1)+6</f>
        <v>169</v>
      </c>
      <c r="C9" s="3" t="str">
        <f t="shared" si="0"/>
        <v>MATRIZ</v>
      </c>
    </row>
    <row r="10" spans="1:92" x14ac:dyDescent="0.3">
      <c r="A10" s="3" t="s">
        <v>4</v>
      </c>
      <c r="B10" s="3">
        <f>SEARCH("abertura",$A$6,1)+10</f>
        <v>310</v>
      </c>
      <c r="C10" s="3" t="str">
        <f t="shared" si="0"/>
        <v>07/02/2002</v>
      </c>
    </row>
    <row r="11" spans="1:92" x14ac:dyDescent="0.3">
      <c r="A11" s="3" t="s">
        <v>5</v>
      </c>
      <c r="B11" s="3">
        <f>SEARCH("nome",$A$6,1)+6</f>
        <v>12</v>
      </c>
      <c r="C11" s="3" t="str">
        <f t="shared" si="0"/>
        <v>ADINAEL RODRIGUES DE BARROS</v>
      </c>
    </row>
    <row r="12" spans="1:92" x14ac:dyDescent="0.3">
      <c r="A12" s="3" t="s">
        <v>7</v>
      </c>
      <c r="B12" s="3">
        <f>SEARCH("fantasia",$A$6,1)+9</f>
        <v>667</v>
      </c>
      <c r="C12" s="3" t="str">
        <f t="shared" si="0"/>
        <v xml:space="preserve"> </v>
      </c>
    </row>
    <row r="13" spans="1:92" x14ac:dyDescent="0.3">
      <c r="A13" s="3" t="s">
        <v>9</v>
      </c>
      <c r="B13" s="3">
        <f>SEARCH("code",$A$6,1)+6</f>
        <v>539</v>
      </c>
      <c r="C13" s="3" t="str">
        <f t="shared" si="0"/>
        <v xml:space="preserve">45.30-7-03 </v>
      </c>
    </row>
    <row r="14" spans="1:92" x14ac:dyDescent="0.3">
      <c r="A14" s="3" t="s">
        <v>0</v>
      </c>
      <c r="B14" s="3">
        <f>SEARCH("text",$A$6,1)+6</f>
        <v>460</v>
      </c>
      <c r="C14" s="3" t="str">
        <f>MID($A$6,B14,SEARCH(",",$A$6,SEARCH("code",$A$6,1)-2)-(B14))</f>
        <v>Comércio a varejo de peças e acessórios novos para veículos automotores</v>
      </c>
    </row>
    <row r="15" spans="1:92" x14ac:dyDescent="0.3">
      <c r="A15" s="3" t="s">
        <v>10</v>
      </c>
      <c r="B15" s="3">
        <f>SEARCH("logradouro",$A$6,1)+12</f>
        <v>274</v>
      </c>
      <c r="C15" s="3" t="str">
        <f t="shared" ref="C15:C29" si="1">MID($A$6,B15,SEARCH(",",$A$6,B15)-(B15))</f>
        <v>AV MUTINGA</v>
      </c>
    </row>
    <row r="16" spans="1:92" x14ac:dyDescent="0.3">
      <c r="A16" s="3" t="s">
        <v>11</v>
      </c>
      <c r="B16" s="3">
        <f>SEARCH("numero",$A$6,1)+8</f>
        <v>294</v>
      </c>
      <c r="C16" s="3" t="str">
        <f t="shared" si="1"/>
        <v>5278</v>
      </c>
    </row>
    <row r="17" spans="1:3" x14ac:dyDescent="0.3">
      <c r="A17" s="3" t="s">
        <v>15</v>
      </c>
      <c r="B17" s="3">
        <f>SEARCH("complemento",$A$6,1)+13</f>
        <v>683</v>
      </c>
      <c r="C17" s="3" t="str">
        <f t="shared" si="1"/>
        <v/>
      </c>
    </row>
    <row r="18" spans="1:3" x14ac:dyDescent="0.3">
      <c r="A18" s="3" t="s">
        <v>12</v>
      </c>
      <c r="B18" s="3">
        <f>SEARCH("cep",$A$6,1)+5</f>
        <v>228</v>
      </c>
      <c r="C18" s="3" t="str">
        <f t="shared" si="1"/>
        <v>05.110-000</v>
      </c>
    </row>
    <row r="19" spans="1:3" x14ac:dyDescent="0.3">
      <c r="A19" s="3" t="s">
        <v>14</v>
      </c>
      <c r="B19" s="3">
        <f>SEARCH("bairro",$A$6,1)+8</f>
        <v>211</v>
      </c>
      <c r="C19" s="3" t="str">
        <f t="shared" si="1"/>
        <v>VILA PIAUI</v>
      </c>
    </row>
    <row r="20" spans="1:3" x14ac:dyDescent="0.3">
      <c r="A20" s="3" t="s">
        <v>13</v>
      </c>
      <c r="B20" s="3">
        <f>SEARCH("municipio",$A$6,1)+11</f>
        <v>563</v>
      </c>
      <c r="C20" s="3" t="str">
        <f t="shared" si="1"/>
        <v>SAO PAULO</v>
      </c>
    </row>
    <row r="21" spans="1:3" x14ac:dyDescent="0.3">
      <c r="A21" s="3" t="s">
        <v>6</v>
      </c>
      <c r="B21" s="3">
        <f>SEARCH("uf",$A$6,1)+4</f>
        <v>142</v>
      </c>
      <c r="C21" s="3" t="str">
        <f t="shared" si="1"/>
        <v>SP</v>
      </c>
    </row>
    <row r="22" spans="1:3" x14ac:dyDescent="0.3">
      <c r="A22" s="3" t="s">
        <v>16</v>
      </c>
      <c r="B22" s="3">
        <f>SEARCH("email",$A$6,1)+7</f>
        <v>692</v>
      </c>
      <c r="C22" s="3" t="str">
        <f t="shared" si="1"/>
        <v/>
      </c>
    </row>
    <row r="23" spans="1:3" x14ac:dyDescent="0.3">
      <c r="A23" s="3" t="s">
        <v>17</v>
      </c>
      <c r="B23" s="3">
        <f>SEARCH("telefone",$A$6,1)+10</f>
        <v>417</v>
      </c>
      <c r="C23" s="3" t="str">
        <f t="shared" si="1"/>
        <v>(11) 3622-4580</v>
      </c>
    </row>
    <row r="24" spans="1:3" x14ac:dyDescent="0.3">
      <c r="A24" s="3" t="s">
        <v>8</v>
      </c>
      <c r="B24" s="3">
        <f>SEARCH("efr",$A$6,1)+4</f>
        <v>698</v>
      </c>
      <c r="C24" s="3" t="str">
        <f t="shared" si="1"/>
        <v xml:space="preserve"> </v>
      </c>
    </row>
    <row r="25" spans="1:3" x14ac:dyDescent="0.3">
      <c r="A25" s="3" t="s">
        <v>18</v>
      </c>
      <c r="B25" s="3">
        <f>SEARCH("xxxxx",SUBSTITUTE(A6,"situacao","xxxxx",2),1)+10</f>
        <v>337</v>
      </c>
      <c r="C25" s="3" t="str">
        <f t="shared" si="1"/>
        <v>11/06/2005</v>
      </c>
    </row>
    <row r="26" spans="1:3" x14ac:dyDescent="0.3">
      <c r="A26" s="3" t="s">
        <v>1</v>
      </c>
      <c r="B26" s="3">
        <f>SEARCH("situacao",$A$6,1)+10</f>
        <v>156</v>
      </c>
      <c r="C26" s="3" t="str">
        <f t="shared" si="1"/>
        <v>ATIVA</v>
      </c>
    </row>
    <row r="27" spans="1:3" x14ac:dyDescent="0.3">
      <c r="A27" s="3" t="s">
        <v>19</v>
      </c>
      <c r="B27" s="3">
        <f>SEARCH("xxxxx",SUBSTITUTE(A6,"situacao","xxxxx",3),1)+10</f>
        <v>718</v>
      </c>
      <c r="C27" s="3" t="str">
        <f t="shared" si="1"/>
        <v/>
      </c>
    </row>
    <row r="28" spans="1:3" x14ac:dyDescent="0.3">
      <c r="A28" s="3" t="s">
        <v>20</v>
      </c>
      <c r="B28" s="3">
        <f>SEARCH("situacao especial",$A$6,1)+19</f>
        <v>739</v>
      </c>
      <c r="C28" s="3" t="str">
        <f t="shared" si="1"/>
        <v/>
      </c>
    </row>
    <row r="29" spans="1:3" x14ac:dyDescent="0.3">
      <c r="A29" s="3" t="s">
        <v>21</v>
      </c>
      <c r="B29" s="3">
        <f>SEARCH("data situacao especial",$A$6,1)+24</f>
        <v>765</v>
      </c>
      <c r="C29" s="3" t="str">
        <f t="shared" si="1"/>
        <v/>
      </c>
    </row>
  </sheetData>
  <sortState xmlns:xlrd2="http://schemas.microsoft.com/office/spreadsheetml/2017/richdata2" ref="C7">
    <sortCondition descending="1" ref="C8:C7"/>
  </sortState>
  <mergeCells count="2">
    <mergeCell ref="A4:CN4"/>
    <mergeCell ref="A6:CN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Decio Gassi</dc:creator>
  <cp:lastModifiedBy>Decio Gassi</cp:lastModifiedBy>
  <dcterms:created xsi:type="dcterms:W3CDTF">2017-09-26T17:31:55Z</dcterms:created>
  <dcterms:modified xsi:type="dcterms:W3CDTF">2022-12-29T11:13:48Z</dcterms:modified>
</cp:coreProperties>
</file>