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cloud\Documents\"/>
    </mc:Choice>
  </mc:AlternateContent>
  <xr:revisionPtr revIDLastSave="0" documentId="13_ncr:1_{8AFA7059-9B81-4BED-AC44-3E735B9B3819}" xr6:coauthVersionLast="47" xr6:coauthVersionMax="47" xr10:uidLastSave="{00000000-0000-0000-0000-000000000000}"/>
  <bookViews>
    <workbookView xWindow="-108" yWindow="-108" windowWidth="23256" windowHeight="12456" tabRatio="661" activeTab="2" xr2:uid="{00000000-000D-0000-FFFF-FFFF00000000}"/>
  </bookViews>
  <sheets>
    <sheet name="02-10-24" sheetId="1083" r:id="rId1"/>
    <sheet name="03-10-24" sheetId="1084" r:id="rId2"/>
    <sheet name="04-10-24" sheetId="1085" r:id="rId3"/>
    <sheet name="Planilha1" sheetId="110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2" i="1085" l="1"/>
  <c r="C129" i="1085"/>
  <c r="C111" i="1085"/>
  <c r="B132" i="1085"/>
  <c r="B50" i="1085"/>
  <c r="B8" i="1085"/>
  <c r="D42" i="1085"/>
  <c r="D109" i="1085"/>
  <c r="B50" i="1084"/>
  <c r="D110" i="1084"/>
  <c r="B110" i="1084"/>
  <c r="B111" i="1084"/>
  <c r="C142" i="1084"/>
  <c r="B8" i="1084"/>
  <c r="C101" i="1084"/>
  <c r="B129" i="1084"/>
  <c r="D42" i="1084"/>
  <c r="D132" i="1085"/>
  <c r="D131" i="1085"/>
  <c r="D130" i="1085"/>
  <c r="D129" i="1085"/>
  <c r="D125" i="1085"/>
  <c r="D124" i="1085"/>
  <c r="D121" i="1085"/>
  <c r="D120" i="1085"/>
  <c r="D115" i="1085"/>
  <c r="D114" i="1085"/>
  <c r="D113" i="1085"/>
  <c r="D112" i="1085"/>
  <c r="D111" i="1085"/>
  <c r="D110" i="1085"/>
  <c r="D107" i="1085"/>
  <c r="D98" i="1085"/>
  <c r="D97" i="1085"/>
  <c r="D96" i="1085"/>
  <c r="D93" i="1085"/>
  <c r="D88" i="1085"/>
  <c r="D87" i="1085"/>
  <c r="D84" i="1085"/>
  <c r="D83" i="1085"/>
  <c r="D82" i="1085"/>
  <c r="D81" i="1085"/>
  <c r="D80" i="1085"/>
  <c r="D79" i="1085"/>
  <c r="D77" i="1085"/>
  <c r="D74" i="1085"/>
  <c r="D73" i="1085"/>
  <c r="D56" i="1085"/>
  <c r="D54" i="1085"/>
  <c r="D53" i="1085"/>
  <c r="D52" i="1085"/>
  <c r="D50" i="1085"/>
  <c r="D46" i="1085"/>
  <c r="D35" i="1085"/>
  <c r="D33" i="1085"/>
  <c r="D31" i="1085"/>
  <c r="D30" i="1085"/>
  <c r="D29" i="1085"/>
  <c r="D28" i="1085"/>
  <c r="D27" i="1085"/>
  <c r="D26" i="1085"/>
  <c r="D21" i="1085"/>
  <c r="D20" i="1085"/>
  <c r="D17" i="1085"/>
  <c r="D16" i="1085"/>
  <c r="D15" i="1085"/>
  <c r="D14" i="1085"/>
  <c r="D13" i="1085"/>
  <c r="D11" i="1085"/>
  <c r="D10" i="1085"/>
  <c r="D9" i="1085"/>
  <c r="D8" i="1085"/>
  <c r="D7" i="1085"/>
  <c r="D6" i="1085"/>
  <c r="D5" i="1085"/>
  <c r="D4" i="1085"/>
  <c r="B132" i="1083"/>
  <c r="B50" i="1083"/>
  <c r="D42" i="1083"/>
  <c r="B111" i="1083"/>
  <c r="D132" i="1084"/>
  <c r="D131" i="1084"/>
  <c r="D130" i="1084"/>
  <c r="D129" i="1084"/>
  <c r="D125" i="1084"/>
  <c r="D124" i="1084"/>
  <c r="D121" i="1084"/>
  <c r="D120" i="1084"/>
  <c r="D115" i="1084"/>
  <c r="D114" i="1084"/>
  <c r="D113" i="1084"/>
  <c r="D112" i="1084"/>
  <c r="D111" i="1084"/>
  <c r="D109" i="1084"/>
  <c r="D107" i="1084"/>
  <c r="D98" i="1084"/>
  <c r="D97" i="1084"/>
  <c r="D96" i="1084"/>
  <c r="D93" i="1084"/>
  <c r="D88" i="1084"/>
  <c r="D87" i="1084"/>
  <c r="D84" i="1084"/>
  <c r="D83" i="1084"/>
  <c r="D82" i="1084"/>
  <c r="D80" i="1084"/>
  <c r="D79" i="1084"/>
  <c r="D77" i="1084"/>
  <c r="D74" i="1084"/>
  <c r="D73" i="1084"/>
  <c r="D56" i="1084"/>
  <c r="D54" i="1084"/>
  <c r="D53" i="1084"/>
  <c r="D52" i="1084"/>
  <c r="D50" i="1084"/>
  <c r="D46" i="1084"/>
  <c r="D35" i="1084"/>
  <c r="D33" i="1084"/>
  <c r="D31" i="1084"/>
  <c r="D30" i="1084"/>
  <c r="D29" i="1084"/>
  <c r="D28" i="1084"/>
  <c r="D27" i="1084"/>
  <c r="D26" i="1084"/>
  <c r="D21" i="1084"/>
  <c r="D20" i="1084"/>
  <c r="D17" i="1084"/>
  <c r="D16" i="1084"/>
  <c r="D15" i="1084"/>
  <c r="D14" i="1084"/>
  <c r="D13" i="1084"/>
  <c r="D11" i="1084"/>
  <c r="D10" i="1084"/>
  <c r="D9" i="1084"/>
  <c r="D8" i="1084"/>
  <c r="D7" i="1084"/>
  <c r="D6" i="1084"/>
  <c r="D5" i="1084"/>
  <c r="D4" i="1084"/>
  <c r="D111" i="1083"/>
  <c r="D132" i="1083"/>
  <c r="D131" i="1083"/>
  <c r="D130" i="1083"/>
  <c r="D129" i="1083"/>
  <c r="D125" i="1083"/>
  <c r="D124" i="1083"/>
  <c r="D121" i="1083"/>
  <c r="D120" i="1083"/>
  <c r="D115" i="1083"/>
  <c r="D114" i="1083"/>
  <c r="D113" i="1083"/>
  <c r="D112" i="1083"/>
  <c r="D110" i="1083"/>
  <c r="D109" i="1083"/>
  <c r="D107" i="1083"/>
  <c r="C101" i="1083"/>
  <c r="D98" i="1083"/>
  <c r="D97" i="1083"/>
  <c r="D96" i="1083"/>
  <c r="D93" i="1083"/>
  <c r="D88" i="1083"/>
  <c r="D87" i="1083"/>
  <c r="D84" i="1083"/>
  <c r="D83" i="1083"/>
  <c r="D82" i="1083"/>
  <c r="D81" i="1083"/>
  <c r="D80" i="1083"/>
  <c r="D79" i="1083"/>
  <c r="D77" i="1083"/>
  <c r="D74" i="1083"/>
  <c r="D73" i="1083"/>
  <c r="D56" i="1083"/>
  <c r="D54" i="1083"/>
  <c r="D53" i="1083"/>
  <c r="D52" i="1083"/>
  <c r="D50" i="1083"/>
  <c r="D46" i="1083"/>
  <c r="D35" i="1083"/>
  <c r="D33" i="1083"/>
  <c r="D31" i="1083"/>
  <c r="D30" i="1083"/>
  <c r="D29" i="1083"/>
  <c r="D28" i="1083"/>
  <c r="D27" i="1083"/>
  <c r="D26" i="1083"/>
  <c r="D25" i="1083"/>
  <c r="D21" i="1083"/>
  <c r="D20" i="1083"/>
  <c r="D17" i="1083"/>
  <c r="D16" i="1083"/>
  <c r="D15" i="1083"/>
  <c r="D14" i="1083"/>
  <c r="D13" i="1083"/>
  <c r="D11" i="1083"/>
  <c r="D10" i="1083"/>
  <c r="D9" i="1083"/>
  <c r="D8" i="1083"/>
  <c r="D7" i="1083"/>
  <c r="D6" i="1083"/>
  <c r="D5" i="1083"/>
  <c r="D4" i="1083"/>
  <c r="C142" i="1085" l="1"/>
  <c r="C101" i="1085"/>
  <c r="C142" i="1083"/>
  <c r="D81" i="1084"/>
  <c r="B145" i="1083" l="1"/>
  <c r="B145" i="1085" l="1"/>
  <c r="B145" i="1084"/>
</calcChain>
</file>

<file path=xl/sharedStrings.xml><?xml version="1.0" encoding="utf-8"?>
<sst xmlns="http://schemas.openxmlformats.org/spreadsheetml/2006/main" count="604" uniqueCount="131">
  <si>
    <t>Produto</t>
  </si>
  <si>
    <t>Cerveja Skol 1 litro</t>
  </si>
  <si>
    <t>Cerveja Brahma 1 litro</t>
  </si>
  <si>
    <t>Cerveja Itaipava Latão</t>
  </si>
  <si>
    <t>Cerveja Lokal latão</t>
  </si>
  <si>
    <t>Refrigerante ItaUp sabores</t>
  </si>
  <si>
    <t>Refrigerante Pepsi 2 litros</t>
  </si>
  <si>
    <t>Refrigerante Antarctica 2 litros</t>
  </si>
  <si>
    <t>Energetico Fontt 2 litros</t>
  </si>
  <si>
    <t>H2OH 1,5 litro limoneto</t>
  </si>
  <si>
    <t>Cerveja Skol Lata 473ml</t>
  </si>
  <si>
    <t>Cerveja Brahma 473ml</t>
  </si>
  <si>
    <t>Preço Custo</t>
  </si>
  <si>
    <t>Quantidade Vendida Gelada</t>
  </si>
  <si>
    <t>Quantidade Vendida Quente</t>
  </si>
  <si>
    <t>Cerveja Antartica lata 473ml</t>
  </si>
  <si>
    <t>Cerveja Antartica 1 litro</t>
  </si>
  <si>
    <t>Wisky Red Label</t>
  </si>
  <si>
    <t>Soma de Itens</t>
  </si>
  <si>
    <t>Creveja Imperio Latão Puro Malte</t>
  </si>
  <si>
    <t>Refrigerante Coca Cola 2 litros</t>
  </si>
  <si>
    <t>Carvão Roytec 2,5kg</t>
  </si>
  <si>
    <t>Cerveja Heineken 600ml</t>
  </si>
  <si>
    <t>Venda Custo</t>
  </si>
  <si>
    <t>Cerveja Budweiser Latão</t>
  </si>
  <si>
    <t>Cerveja Budweiser LongNeck</t>
  </si>
  <si>
    <t>Ousadia 500ml</t>
  </si>
  <si>
    <t>Chopp Vinho Pink Moon 600ml</t>
  </si>
  <si>
    <t>Vodka Komaroff 1L</t>
  </si>
  <si>
    <t>Ice syn 300ml</t>
  </si>
  <si>
    <t>Wisky Cavalo Branco</t>
  </si>
  <si>
    <t>Vinho Cantina da serra</t>
  </si>
  <si>
    <t>Cerveja Stella 600ml</t>
  </si>
  <si>
    <t>Creveja Imperio Latão Large</t>
  </si>
  <si>
    <t>Cerveja Heineken 473ml</t>
  </si>
  <si>
    <t>Cerveja Amstel 473ml</t>
  </si>
  <si>
    <t>Refrigerante Antarctica 350ml</t>
  </si>
  <si>
    <t>Refrigerante Coca Cola mini 200ml</t>
  </si>
  <si>
    <t>Refrigerante Coca Cola lata 350ml</t>
  </si>
  <si>
    <t>AMBEV</t>
  </si>
  <si>
    <t>ITAIPAVA</t>
  </si>
  <si>
    <t>IMPERIO</t>
  </si>
  <si>
    <t>HEINEKEN</t>
  </si>
  <si>
    <t>ITAUP</t>
  </si>
  <si>
    <t>COCA COLA</t>
  </si>
  <si>
    <t>CARVÃO ROYTEC</t>
  </si>
  <si>
    <t>ARBOL</t>
  </si>
  <si>
    <t>Suco Kappo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</si>
  <si>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</si>
  <si>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</si>
  <si>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</si>
  <si>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</si>
  <si>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</si>
  <si>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</si>
  <si>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</si>
  <si>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</si>
  <si>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Coluna9</t>
  </si>
  <si>
    <t>Coluna10</t>
  </si>
  <si>
    <t>Coluna11</t>
  </si>
  <si>
    <t>Suco DelVale 1,5</t>
  </si>
  <si>
    <t>GostoGin lata 269ml</t>
  </si>
  <si>
    <t>Cerveja Amstel 1 litro</t>
  </si>
  <si>
    <t>Cerveja Budweiser 1 litro</t>
  </si>
  <si>
    <t>Cerveja corona LongNeck</t>
  </si>
  <si>
    <t>Cerveja Stella lata 473 ml</t>
  </si>
  <si>
    <t>Vodka Orloff 1 litro</t>
  </si>
  <si>
    <t>Vodka Smirnoff 998ml</t>
  </si>
  <si>
    <t>INAH</t>
  </si>
  <si>
    <t>TOTAL DAS VENDAS GERAL</t>
  </si>
  <si>
    <t>TOTAL DAS VENDAS CUSTO</t>
  </si>
  <si>
    <t>CACHAÇA</t>
  </si>
  <si>
    <t>Cachaça 200ml</t>
  </si>
  <si>
    <t>Cerveja Skol Beats Lata 269ml</t>
  </si>
  <si>
    <t>Refrigerante Coca Cola 600ml</t>
  </si>
  <si>
    <t xml:space="preserve">                                                                                 </t>
  </si>
  <si>
    <t>Refrigerante Fanta Laranja 2 litros</t>
  </si>
  <si>
    <t>Cachaça 500ml</t>
  </si>
  <si>
    <t>Cachaça 300ml</t>
  </si>
  <si>
    <t>Energetico one 2 litros</t>
  </si>
  <si>
    <t>Vodka Darkoff 900ml</t>
  </si>
  <si>
    <t>Vinho Bodegão Bordo 1 Litro</t>
  </si>
  <si>
    <t>Ice One 300ml</t>
  </si>
  <si>
    <t>BE LONG</t>
  </si>
  <si>
    <t>Chopp Bodegão 600ml</t>
  </si>
  <si>
    <t>Cachaça Seleta 1 litro</t>
  </si>
  <si>
    <t>Cerveja Antartica 300ml</t>
  </si>
  <si>
    <t>Cerveja original 300ml</t>
  </si>
  <si>
    <t>Coquetel Banana Belong 960ml</t>
  </si>
  <si>
    <t>Refrigerante Antarctica 200ml</t>
  </si>
  <si>
    <t>Refrigerante Pepsi 200ml</t>
  </si>
  <si>
    <t>Refrigerante Coca Cola 2 litros Sem Açucar</t>
  </si>
  <si>
    <t>Cerveja original 1 Litro</t>
  </si>
  <si>
    <t>Cerveja Heineken 350ml</t>
  </si>
  <si>
    <t>Refrigerante Sukita Laranja 200ml</t>
  </si>
  <si>
    <t>Cerveja original 473 ml</t>
  </si>
  <si>
    <t>Refrigerante Coca Cola lata 350ml sem açucar</t>
  </si>
  <si>
    <t>Bala Halls</t>
  </si>
  <si>
    <t>Refrigerante Fanta Laranja 600ml</t>
  </si>
  <si>
    <t>NESTLE</t>
  </si>
  <si>
    <t>CHOKITO</t>
  </si>
  <si>
    <t>PRESTIGIO</t>
  </si>
  <si>
    <t>PASSATEMPO</t>
  </si>
  <si>
    <t>BONO</t>
  </si>
  <si>
    <t>Menta 900ml</t>
  </si>
  <si>
    <t>Cerveja Brahma 300ml</t>
  </si>
  <si>
    <t>Energetico Jaya 2 litros</t>
  </si>
  <si>
    <t>Skol Beats</t>
  </si>
  <si>
    <t>Brahma Duplo Malte</t>
  </si>
  <si>
    <t>Cerveja Sparten Lata 473ml</t>
  </si>
  <si>
    <t>Vinho Bodegão 2 Litros</t>
  </si>
  <si>
    <t>Refrigerante Sukita 2 litros</t>
  </si>
  <si>
    <t>Energetico Red Bull 250ml</t>
  </si>
  <si>
    <t>Biscoito Piraque</t>
  </si>
  <si>
    <t>AGUA</t>
  </si>
  <si>
    <t>AGUA 20 LITROS</t>
  </si>
  <si>
    <t>AGUA COM GÁS 510ML</t>
  </si>
  <si>
    <t>AGUA SEM GÁS 510ML</t>
  </si>
  <si>
    <t>Refrigerante Coca Cola 2 litros Retornavel</t>
  </si>
  <si>
    <t>Cerveja BADEN 350ml</t>
  </si>
  <si>
    <t>Cerveja Budweiser Long Neck</t>
  </si>
  <si>
    <t>Agua Mamba Water 350ml</t>
  </si>
  <si>
    <t>Vodka Darkoff 1,50 litros</t>
  </si>
  <si>
    <t>Combo Jaya 1,50 litros</t>
  </si>
  <si>
    <t>Combo One 1,50 litros</t>
  </si>
  <si>
    <t>Combo Jaya 900ml</t>
  </si>
  <si>
    <t>Combo One 900ml</t>
  </si>
  <si>
    <t>Cerveja Lagunitas 350ml</t>
  </si>
  <si>
    <t>Refrigerante Coca Cola 2,250</t>
  </si>
  <si>
    <t>Refrigerante Coca Cola 2,250 Sem Açucar</t>
  </si>
  <si>
    <t>PRODUTO</t>
  </si>
  <si>
    <t>QUANTIDADE SAIDA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</si>
</sst>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499984740745262"/>
        <bgColor theme="4" tint="0.79998168889431442"/>
      </patternFill>
    </fill>
    <fill>
      <patternFill patternType="solid">
        <fgColor rgb="FFFFFF00"/>
        <bgColor theme="4" tint="0.59999389629810485"/>
      </patternFill>
    </fill>
  </fills>
  <borders count="18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4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44" fontId="2" fillId="2" borderId="2" xfId="1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164" fontId="0" fillId="3" borderId="5" xfId="2" applyNumberFormat="1" applyFont="1" applyFill="1" applyBorder="1" applyAlignment="1">
      <alignment horizontal="center"/>
    </xf>
    <xf numFmtId="44" fontId="0" fillId="3" borderId="5" xfId="1" applyFont="1" applyFill="1" applyBorder="1" applyAlignment="1">
      <alignment horizontal="center"/>
    </xf>
    <xf numFmtId="44" fontId="0" fillId="3" borderId="5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4" borderId="5" xfId="2" applyNumberFormat="1" applyFont="1" applyFill="1" applyBorder="1" applyAlignment="1">
      <alignment horizontal="center"/>
    </xf>
    <xf numFmtId="44" fontId="0" fillId="4" borderId="5" xfId="1" applyFont="1" applyFill="1" applyBorder="1" applyAlignment="1">
      <alignment horizontal="center"/>
    </xf>
    <xf numFmtId="44" fontId="0" fillId="4" borderId="5" xfId="0" applyNumberFormat="1" applyFill="1" applyBorder="1" applyAlignment="1">
      <alignment horizontal="center"/>
    </xf>
    <xf numFmtId="44" fontId="0" fillId="4" borderId="6" xfId="1" applyFont="1" applyFill="1" applyBorder="1" applyAlignment="1">
      <alignment horizontal="center"/>
    </xf>
    <xf numFmtId="44" fontId="0" fillId="0" borderId="0" xfId="1" applyFont="1"/>
    <xf numFmtId="0" fontId="0" fillId="4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44" fontId="0" fillId="3" borderId="6" xfId="1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44" fontId="0" fillId="5" borderId="5" xfId="1" applyFont="1" applyFill="1" applyBorder="1" applyAlignment="1">
      <alignment horizontal="center"/>
    </xf>
    <xf numFmtId="44" fontId="0" fillId="5" borderId="5" xfId="0" applyNumberFormat="1" applyFill="1" applyBorder="1" applyAlignment="1">
      <alignment horizontal="center"/>
    </xf>
    <xf numFmtId="44" fontId="0" fillId="5" borderId="6" xfId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5" xfId="2" applyNumberFormat="1" applyFont="1" applyFill="1" applyBorder="1" applyAlignment="1">
      <alignment horizontal="center"/>
    </xf>
    <xf numFmtId="44" fontId="0" fillId="0" borderId="5" xfId="1" applyFont="1" applyFill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6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0" xfId="2" applyNumberFormat="1" applyFont="1" applyFill="1" applyBorder="1" applyAlignment="1">
      <alignment horizontal="center"/>
    </xf>
    <xf numFmtId="44" fontId="0" fillId="0" borderId="10" xfId="1" applyFont="1" applyFill="1" applyBorder="1" applyAlignment="1">
      <alignment horizontal="center"/>
    </xf>
    <xf numFmtId="44" fontId="0" fillId="0" borderId="10" xfId="0" applyNumberFormat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2" applyNumberFormat="1" applyFont="1" applyFill="1" applyBorder="1" applyAlignment="1">
      <alignment horizontal="center"/>
    </xf>
    <xf numFmtId="44" fontId="0" fillId="0" borderId="13" xfId="1" applyFont="1" applyFill="1" applyBorder="1" applyAlignment="1">
      <alignment horizontal="center"/>
    </xf>
    <xf numFmtId="44" fontId="0" fillId="0" borderId="13" xfId="0" applyNumberFormat="1" applyBorder="1" applyAlignment="1">
      <alignment horizontal="center"/>
    </xf>
    <xf numFmtId="44" fontId="0" fillId="0" borderId="14" xfId="1" applyFont="1" applyFill="1" applyBorder="1" applyAlignment="1">
      <alignment horizontal="center"/>
    </xf>
    <xf numFmtId="44" fontId="0" fillId="0" borderId="0" xfId="1" applyFont="1" applyAlignment="1">
      <alignment horizontal="center"/>
    </xf>
    <xf numFmtId="0" fontId="4" fillId="0" borderId="5" xfId="0" applyFont="1" applyBorder="1" applyAlignment="1">
      <alignment horizontal="center"/>
    </xf>
    <xf numFmtId="164" fontId="4" fillId="0" borderId="5" xfId="2" applyNumberFormat="1" applyFont="1" applyFill="1" applyBorder="1" applyAlignment="1">
      <alignment horizontal="center"/>
    </xf>
    <xf numFmtId="44" fontId="4" fillId="0" borderId="5" xfId="1" applyFont="1" applyFill="1" applyBorder="1" applyAlignment="1">
      <alignment horizontal="center"/>
    </xf>
    <xf numFmtId="44" fontId="4" fillId="0" borderId="5" xfId="0" applyNumberFormat="1" applyFont="1" applyBorder="1" applyAlignment="1">
      <alignment horizontal="center"/>
    </xf>
    <xf numFmtId="44" fontId="4" fillId="0" borderId="6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4" borderId="6" xfId="2" applyNumberFormat="1" applyFont="1" applyFill="1" applyBorder="1" applyAlignment="1">
      <alignment horizontal="center"/>
    </xf>
    <xf numFmtId="164" fontId="0" fillId="4" borderId="4" xfId="2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164" fontId="0" fillId="5" borderId="6" xfId="2" applyNumberFormat="1" applyFont="1" applyFill="1" applyBorder="1" applyAlignment="1">
      <alignment horizontal="center"/>
    </xf>
    <xf numFmtId="164" fontId="0" fillId="5" borderId="4" xfId="2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3" fillId="0" borderId="0" xfId="0" applyFont="1"/>
    <xf numFmtId="44" fontId="0" fillId="4" borderId="4" xfId="1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103">
    <dxf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theme="0"/>
        </top>
      </border>
    </dxf>
    <dxf>
      <border outline="0">
        <bottom style="thin">
          <color theme="0"/>
        </bottom>
      </border>
    </dxf>
    <dxf>
      <border outline="0">
        <right style="thin">
          <color theme="0"/>
        </right>
        <top style="thin">
          <color rgb="FFFFFFFF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FFFFFF"/>
        </top>
      </border>
    </dxf>
    <dxf>
      <border outline="0"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FFFFFF"/>
        </top>
      </border>
    </dxf>
    <dxf>
      <border outline="0"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FFFFFF"/>
        </top>
      </border>
    </dxf>
    <dxf>
      <border outline="0"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FFFFFF"/>
        </top>
      </border>
    </dxf>
    <dxf>
      <border outline="0"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FFFFFF"/>
        </top>
      </border>
    </dxf>
    <dxf>
      <border outline="0"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FFFFFF"/>
        </top>
      </border>
    </dxf>
    <dxf>
      <border outline="0"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R$&quot;\ * #,##0.00_-;\-&quot;R$&quot;\ * #,##0.00_-;_-&quot;R$&quot;\ 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110E621F-BFDC-4753-A7EA-5F9250377D9C}" name="Tabela24567810111213141516217181920212223242526272829303132333423456789111213141516171819202122242526272829234567891011121314151645678911121314151718192021222324252627234567891011121314151617181920212223283032343638404246485052545658606264667072747678840" displayName="Tabela24567810111213141516217181920212223242526272829303132333423456789111213141516171819202122242526272829234567891011121314151645678911121314151718192021222324252627234567891011121314151617181920212223283032343638404246485052545658606264667072747678840" ref="A3:K36" totalsRowShown="0" headerRowDxfId="102" dataDxfId="100" headerRowBorderDxfId="101" tableBorderDxfId="99" totalsRowBorderDxfId="98" dataCellStyle="Moeda">
  <autoFilter ref="A3:K36" xr:uid="{00000000-0009-0000-0100-000005000000}"/>
  <tableColumns count="11">
    <tableColumn id="1" xr3:uid="{62F55102-3411-49EB-952C-69C1F7B4D10D}" name="Coluna1" dataDxfId="97"/>
    <tableColumn id="2" xr3:uid="{14B01B2D-C2E7-41E6-8C76-1882A2F679FC}" name="Coluna2" dataDxfId="96"/>
    <tableColumn id="3" xr3:uid="{86D77934-7687-4093-A0FA-22AAD82B00E9}" name="Coluna3" dataDxfId="95" dataCellStyle="Vírgula"/>
    <tableColumn id="4" xr3:uid="{2A4C2B5B-C032-4160-90FC-0D309B5859F8}" name="Coluna4" dataDxfId="94" dataCellStyle="Moeda"/>
    <tableColumn id="5" xr3:uid="{64A62F8A-EB9D-41F3-B052-67FF84C6F4D9}" name="Coluna5" dataDxfId="93" dataCellStyle="Moeda"/>
    <tableColumn id="6" xr3:uid="{833B9A63-8F21-4A95-8F63-CB6077779CD7}" name="Coluna6" dataDxfId="92" dataCellStyle="Moeda"/>
    <tableColumn id="7" xr3:uid="{553E5FBB-EB06-4CC5-81A6-1C9908855FB7}" name="Coluna7" dataDxfId="91" dataCellStyle="Moeda"/>
    <tableColumn id="8" xr3:uid="{323426F1-6464-4C14-8920-1D8A84083E0A}" name="Coluna8" dataDxfId="90" dataCellStyle="Moeda"/>
    <tableColumn id="9" xr3:uid="{35223481-7D95-4E8F-A596-E4B9C8D143EC}" name="Coluna9" dataDxfId="89" dataCellStyle="Moeda"/>
    <tableColumn id="10" xr3:uid="{DF0848C3-CD56-42B0-84F2-AFD52CC878F2}" name="Coluna10" dataDxfId="88"/>
    <tableColumn id="11" xr3:uid="{62AAAE7E-269E-4582-9B2A-180DEDCDE41E}" name="Coluna11" dataDxfId="87" dataCellStyle="Moeda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9C083E60-0CE6-4A89-96DA-33B99AA98A56}" name="Tabela24567810111213141516217181920212223242526272829303132333423456789111213141516171819202122242526272829234567891011121314151645678911121314151718192021222324252627234567891011121314151617181920212223262931333537394143474951535557596163656771737577741" displayName="Tabela24567810111213141516217181920212223242526272829303132333423456789111213141516171819202122242526272829234567891011121314151645678911121314151718192021222324252627234567891011121314151617181920212223262931333537394143474951535557596163656771737577741" ref="A106:K117" totalsRowShown="0" headerRowDxfId="86" dataDxfId="84" headerRowBorderDxfId="85" tableBorderDxfId="83" totalsRowBorderDxfId="82" dataCellStyle="Moeda">
  <autoFilter ref="A106:K117" xr:uid="{3DDF496E-5287-4839-ACAA-ADACD9BFF9C5}"/>
  <tableColumns count="11">
    <tableColumn id="1" xr3:uid="{EDF4EACE-A14B-41B6-A6C0-299703E7C9A4}" name="Coluna1" dataDxfId="81"/>
    <tableColumn id="2" xr3:uid="{F0BFBCD1-60CE-454C-AE1E-D0BA2DA8F932}" name="Coluna2" dataDxfId="80"/>
    <tableColumn id="3" xr3:uid="{8A9E8651-DBF0-49FD-A575-6A2E6510302F}" name="Coluna3" dataDxfId="79" dataCellStyle="Vírgula"/>
    <tableColumn id="4" xr3:uid="{D92EC9E9-4F16-4365-801D-838983824EDF}" name="Coluna4" dataDxfId="78" dataCellStyle="Moeda"/>
    <tableColumn id="5" xr3:uid="{D941DA7B-0768-4711-8BFC-F7A861F4955E}" name="Coluna5" dataDxfId="77" dataCellStyle="Moeda"/>
    <tableColumn id="6" xr3:uid="{6FB5D6CC-AF53-4DE3-81F6-1A0BC6A024B1}" name="Coluna6" dataDxfId="76" dataCellStyle="Moeda"/>
    <tableColumn id="7" xr3:uid="{F35E1881-3B70-45C1-981D-FDA71BFDD7B4}" name="Coluna7" dataDxfId="75" dataCellStyle="Moeda"/>
    <tableColumn id="8" xr3:uid="{4C1BA209-A082-4D04-B1A2-D40DEB79523B}" name="Coluna8" dataDxfId="74" dataCellStyle="Moeda"/>
    <tableColumn id="9" xr3:uid="{49AD1616-452B-4139-9DAF-89565E9A3C9F}" name="Coluna9" dataDxfId="73" dataCellStyle="Moeda"/>
    <tableColumn id="10" xr3:uid="{DB7D8420-0167-4EB2-BDC0-6C17DFDDD974}" name="Coluna10" dataDxfId="72"/>
    <tableColumn id="11" xr3:uid="{2F2FC23E-8E91-4DD1-AC63-BF3B15D7A9DF}" name="Coluna11" dataDxfId="71" dataCellStyle="Moeda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78C4DF08-54AD-4549-999A-F313070B03BE}" name="Tabela24567810111213141516217181920212223242526272829303132333423456789111213141516171819202122242526272829234567891011121314151645678911121314151718192021222324252627234567891011121314151617181920212223283032343638404246485052545658606264667072747678842" displayName="Tabela24567810111213141516217181920212223242526272829303132333423456789111213141516171819202122242526272829234567891011121314151645678911121314151718192021222324252627234567891011121314151617181920212223283032343638404246485052545658606264667072747678842" ref="A3:K36" totalsRowShown="0" headerRowDxfId="70" dataDxfId="68" headerRowBorderDxfId="69" tableBorderDxfId="67" totalsRowBorderDxfId="66" dataCellStyle="Moeda">
  <autoFilter ref="A3:K36" xr:uid="{00000000-0009-0000-0100-000005000000}"/>
  <tableColumns count="11">
    <tableColumn id="1" xr3:uid="{8BF95C2D-2823-4EE2-AE01-11EEB0DC7745}" name="Coluna1" dataDxfId="65"/>
    <tableColumn id="2" xr3:uid="{C591D65E-518E-4BC6-A5DF-61E0F29ABA03}" name="Coluna2" dataDxfId="64"/>
    <tableColumn id="3" xr3:uid="{690010D9-9EB2-467E-8CBD-90EEF9B4D0A0}" name="Coluna3" dataDxfId="63" dataCellStyle="Vírgula"/>
    <tableColumn id="4" xr3:uid="{ECDE5101-BE49-466C-9CAF-704215E5BD89}" name="Coluna4" dataDxfId="62" dataCellStyle="Moeda"/>
    <tableColumn id="5" xr3:uid="{C7D67E2F-62B7-40CA-9FAD-B726EAEF47BB}" name="Coluna5" dataDxfId="61" dataCellStyle="Moeda"/>
    <tableColumn id="6" xr3:uid="{34425AAF-A762-499A-A64F-A7E5DD3D8A8F}" name="Coluna6" dataDxfId="60" dataCellStyle="Moeda"/>
    <tableColumn id="7" xr3:uid="{07CA79D4-E227-4F95-AFFF-3C765C61D9A1}" name="Coluna7" dataDxfId="59" dataCellStyle="Moeda"/>
    <tableColumn id="8" xr3:uid="{04978B8A-D7FD-4A75-88C2-C5FD7861691C}" name="Coluna8" dataDxfId="58" dataCellStyle="Moeda"/>
    <tableColumn id="9" xr3:uid="{48D48670-7892-49D6-9B4F-5567E3155557}" name="Coluna9" dataDxfId="57" dataCellStyle="Moeda"/>
    <tableColumn id="10" xr3:uid="{FE2CB3EC-F4F4-4407-BAA0-AF29F585592C}" name="Coluna10" dataDxfId="56"/>
    <tableColumn id="11" xr3:uid="{B3F3F22A-A9CB-4CB1-90DF-06CD1D7F0130}" name="Coluna11" dataDxfId="55" dataCellStyle="Moeda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A791A93-0D7C-49B5-81FF-CCEDA81FA573}" name="Tabela24567810111213141516217181920212223242526272829303132333423456789111213141516171819202122242526272829234567891011121314151645678911121314151718192021222324252627234567891011121314151617181920212223262931333537394143474951535557596163656771737577743" displayName="Tabela24567810111213141516217181920212223242526272829303132333423456789111213141516171819202122242526272829234567891011121314151645678911121314151718192021222324252627234567891011121314151617181920212223262931333537394143474951535557596163656771737577743" ref="A106:K117" totalsRowShown="0" headerRowDxfId="54" dataDxfId="52" headerRowBorderDxfId="53" tableBorderDxfId="51" totalsRowBorderDxfId="50" dataCellStyle="Moeda">
  <autoFilter ref="A106:K117" xr:uid="{3DDF496E-5287-4839-ACAA-ADACD9BFF9C5}"/>
  <tableColumns count="11">
    <tableColumn id="1" xr3:uid="{E5C13D40-3E93-4817-9033-7B139A7DA5C9}" name="Coluna1" dataDxfId="49"/>
    <tableColumn id="2" xr3:uid="{D4E0892D-FA23-4AD6-9A22-586C79304DE9}" name="Coluna2" dataDxfId="48"/>
    <tableColumn id="3" xr3:uid="{0DF6B80F-FB49-43FD-8365-2B64546824EC}" name="Coluna3" dataDxfId="47" dataCellStyle="Vírgula"/>
    <tableColumn id="4" xr3:uid="{394638B4-6CF8-4179-B377-8B335226F5D0}" name="Coluna4" dataDxfId="46" dataCellStyle="Moeda"/>
    <tableColumn id="5" xr3:uid="{848DC0D5-F349-4A87-953B-36CDFC0AF1A5}" name="Coluna5" dataDxfId="45" dataCellStyle="Moeda"/>
    <tableColumn id="6" xr3:uid="{C72D8436-A3AE-472C-8797-B99622B0792F}" name="Coluna6" dataDxfId="44" dataCellStyle="Moeda"/>
    <tableColumn id="7" xr3:uid="{54AE4222-3C7B-49DA-8E81-993DDC15EC19}" name="Coluna7" dataDxfId="43" dataCellStyle="Moeda"/>
    <tableColumn id="8" xr3:uid="{7C0D7130-E2EB-4D4F-815F-F331B1927983}" name="Coluna8" dataDxfId="42" dataCellStyle="Moeda"/>
    <tableColumn id="9" xr3:uid="{A6B9C2ED-70F7-4354-9560-C91F6CBD1B99}" name="Coluna9" dataDxfId="41" dataCellStyle="Moeda"/>
    <tableColumn id="10" xr3:uid="{289C063E-8B3D-46E9-83FC-9C37EF639152}" name="Coluna10" dataDxfId="40"/>
    <tableColumn id="11" xr3:uid="{D9CBAB27-17A6-45F7-A9DA-E32F1C5089E8}" name="Coluna11" dataDxfId="39" dataCellStyle="Moeda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C7E9C2-DCD4-4784-B025-392C911DD8F5}" name="Tabela24567810111213141516217181920212223242526272829303132333423456789111213141516171819202122242526272829234567891011121314151645678911121314151718192021222324252627234567891011121314151617181920212223283032343638404246485052545658606264667072747678843" displayName="Tabela24567810111213141516217181920212223242526272829303132333423456789111213141516171819202122242526272829234567891011121314151645678911121314151718192021222324252627234567891011121314151617181920212223283032343638404246485052545658606264667072747678843" ref="A3:K36" totalsRowShown="0" headerRowDxfId="38" dataDxfId="36" headerRowBorderDxfId="37" tableBorderDxfId="35" totalsRowBorderDxfId="34" dataCellStyle="Moeda">
  <autoFilter ref="A3:K36" xr:uid="{00000000-0009-0000-0100-000005000000}"/>
  <tableColumns count="11">
    <tableColumn id="1" xr3:uid="{696AF52B-038D-467C-93F6-230B5292D9C0}" name="Coluna1" dataDxfId="33"/>
    <tableColumn id="2" xr3:uid="{0E555127-F77A-40DD-8C9A-8805BCAD76C7}" name="Coluna2" dataDxfId="32"/>
    <tableColumn id="3" xr3:uid="{6E9231E2-1238-4C70-8745-8FE169117498}" name="Coluna3" dataDxfId="31" dataCellStyle="Vírgula"/>
    <tableColumn id="4" xr3:uid="{2FB56392-3F61-41AB-A4D8-2ECE44B23EC2}" name="Coluna4" dataDxfId="30" dataCellStyle="Moeda"/>
    <tableColumn id="5" xr3:uid="{1F2FA3A2-2BD2-468D-AC61-7E85C8708AE5}" name="Coluna5" dataDxfId="29" dataCellStyle="Moeda"/>
    <tableColumn id="6" xr3:uid="{EE8268CF-0B39-4F0F-BCBB-6EBD34366B42}" name="Coluna6" dataDxfId="28" dataCellStyle="Moeda"/>
    <tableColumn id="7" xr3:uid="{C93422FD-98A9-4E95-969B-8F3AC60BF3DE}" name="Coluna7" dataDxfId="27" dataCellStyle="Moeda"/>
    <tableColumn id="8" xr3:uid="{1C79CFC8-53B4-417B-AE41-C9332FCC4EF8}" name="Coluna8" dataDxfId="26" dataCellStyle="Moeda"/>
    <tableColumn id="9" xr3:uid="{F21CE28D-5322-4D9B-865A-3A7695664407}" name="Coluna9" dataDxfId="25" dataCellStyle="Moeda"/>
    <tableColumn id="10" xr3:uid="{DE930C01-82C3-4586-964F-8CB118309BDC}" name="Coluna10" dataDxfId="24"/>
    <tableColumn id="11" xr3:uid="{4F235DC5-040F-41C2-B684-A3B319856A93}" name="Coluna11" dataDxfId="23" dataCellStyle="Moeda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D82BFD-A40C-4A13-94AB-1B64839200CA}" name="Tabela24567810111213141516217181920212223242526272829303132333423456789111213141516171819202122242526272829234567891011121314151645678911121314151718192021222324252627234567891011121314151617181920212223262931333537394143474951535557596163656771737577744" displayName="Tabela24567810111213141516217181920212223242526272829303132333423456789111213141516171819202122242526272829234567891011121314151645678911121314151718192021222324252627234567891011121314151617181920212223262931333537394143474951535557596163656771737577744" ref="A106:K117" totalsRowShown="0" headerRowDxfId="22" dataDxfId="20" headerRowBorderDxfId="21" tableBorderDxfId="19" totalsRowBorderDxfId="18" dataCellStyle="Moeda">
  <autoFilter ref="A106:K117" xr:uid="{3DDF496E-5287-4839-ACAA-ADACD9BFF9C5}"/>
  <tableColumns count="11">
    <tableColumn id="1" xr3:uid="{C6A7F5E2-DD24-449F-9420-483D1A102DBE}" name="Coluna1" dataDxfId="17"/>
    <tableColumn id="2" xr3:uid="{F4AA43DB-B981-4637-9D4F-2333212DB4FC}" name="Coluna2" dataDxfId="16"/>
    <tableColumn id="3" xr3:uid="{B1656D55-CD3A-43A9-BEC5-35A2EE37FFA2}" name="Coluna3" dataDxfId="15" dataCellStyle="Vírgula"/>
    <tableColumn id="4" xr3:uid="{1F766D5C-830B-40BE-9125-22E6F8BCF651}" name="Coluna4" dataDxfId="14" dataCellStyle="Moeda"/>
    <tableColumn id="5" xr3:uid="{733821F8-1450-4FB1-BFF3-49D083F8B929}" name="Coluna5" dataDxfId="13" dataCellStyle="Moeda"/>
    <tableColumn id="6" xr3:uid="{DB6F1C06-C666-495A-A17E-0C20E19FFDB0}" name="Coluna6" dataDxfId="12" dataCellStyle="Moeda"/>
    <tableColumn id="7" xr3:uid="{8FED0131-6BE3-4F5E-9D90-928370407CB3}" name="Coluna7" dataDxfId="11" dataCellStyle="Moeda"/>
    <tableColumn id="8" xr3:uid="{CF1BC115-2059-4FB5-837D-09F274E73B66}" name="Coluna8" dataDxfId="10" dataCellStyle="Moeda"/>
    <tableColumn id="9" xr3:uid="{7A52084F-C4A8-45A8-8DD8-5B70BC2426D6}" name="Coluna9" dataDxfId="9" dataCellStyle="Moeda"/>
    <tableColumn id="10" xr3:uid="{B3B4929B-CF1C-49E4-A912-3D41C5B3B9DA}" name="Coluna10" dataDxfId="8"/>
    <tableColumn id="11" xr3:uid="{963E908E-73D0-4974-BC31-76E05FF52B5D}" name="Coluna11" dataDxfId="7" dataCellStyle="Moeda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4C7A0A6-5D11-452E-8083-18AE7536DE43}" name="Tabela37" displayName="Tabela37" ref="A1:B103" totalsRowShown="0" headerRowDxfId="1" dataDxfId="2" headerRowBorderDxfId="5" tableBorderDxfId="6" totalsRowBorderDxfId="4">
  <autoFilter ref="A1:B103" xr:uid="{24C7A0A6-5D11-452E-8083-18AE7536DE43}"/>
  <tableColumns count="2">
    <tableColumn id="1" xr3:uid="{DF981338-AF98-4898-A42E-A4B03DFDE3EA}" name="PRODUTO" dataDxfId="3"/>
    <tableColumn id="2" xr3:uid="{215B80E2-49B6-4724-A3D9-4E963DEDEDCA}" name="QUANTIDADE SAIDA MÊS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8F556-FCA7-4885-A3D8-382B926FBF98}">
  <dimension ref="A1:N146"/>
  <sheetViews>
    <sheetView showGridLines="0" workbookViewId="0">
      <pane xSplit="1" ySplit="1" topLeftCell="B2" activePane="bottomRight" state="frozen"/>
      <selection activeCell="H20" sqref="H20"/>
      <selection pane="topRight" activeCell="H20" sqref="H20"/>
      <selection pane="bottomLeft" activeCell="H20" sqref="H20"/>
      <selection pane="bottomRight" activeCell="E1" sqref="E1:K1048576"/>
    </sheetView>
  </sheetViews>
  <sheetFormatPr defaultRowHeight="14.4" x14ac:dyDescent="0.3"/>
  <cols>
    <col min="1" max="1" width="41.5546875" bestFit="1" customWidth="1"/>
    <col min="2" max="2" width="15.6640625" customWidth="1"/>
    <col min="3" max="3" width="12.5546875" customWidth="1"/>
    <col min="4" max="4" width="11.6640625" customWidth="1"/>
    <col min="5" max="5" width="12.88671875" customWidth="1"/>
    <col min="6" max="6" width="14.88671875" customWidth="1"/>
    <col min="7" max="7" width="13.109375" customWidth="1"/>
    <col min="8" max="8" width="16.33203125" bestFit="1" customWidth="1"/>
    <col min="9" max="9" width="14.44140625" customWidth="1"/>
    <col min="10" max="10" width="13" customWidth="1"/>
    <col min="11" max="11" width="12.6640625" customWidth="1"/>
    <col min="12" max="12" width="8.88671875" customWidth="1"/>
    <col min="13" max="13" width="10.5546875" style="16" bestFit="1" customWidth="1"/>
    <col min="14" max="14" width="10.5546875" bestFit="1" customWidth="1"/>
  </cols>
  <sheetData>
    <row r="1" spans="1:14" ht="43.8" thickBot="1" x14ac:dyDescent="0.35">
      <c r="A1" s="2" t="s">
        <v>0</v>
      </c>
      <c r="B1" s="3" t="s">
        <v>14</v>
      </c>
      <c r="C1" s="4" t="s">
        <v>13</v>
      </c>
      <c r="D1" s="5" t="s">
        <v>12</v>
      </c>
      <c r="E1" s="5"/>
      <c r="F1" s="5"/>
      <c r="G1" s="5"/>
      <c r="H1" s="5"/>
      <c r="I1" s="5"/>
      <c r="J1" s="5"/>
      <c r="K1" s="6"/>
    </row>
    <row r="2" spans="1:14" ht="15" thickTop="1" x14ac:dyDescent="0.3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4" ht="15" hidden="1" customHeight="1" x14ac:dyDescent="0.3">
      <c r="A3" s="30" t="s">
        <v>48</v>
      </c>
      <c r="B3" s="31" t="s">
        <v>49</v>
      </c>
      <c r="C3" s="32" t="s">
        <v>50</v>
      </c>
      <c r="D3" s="33" t="s">
        <v>51</v>
      </c>
      <c r="E3" s="33" t="s">
        <v>52</v>
      </c>
      <c r="F3" s="33" t="s">
        <v>53</v>
      </c>
      <c r="G3" s="33" t="s">
        <v>54</v>
      </c>
      <c r="H3" s="33" t="s">
        <v>55</v>
      </c>
      <c r="I3" s="33" t="s">
        <v>56</v>
      </c>
      <c r="J3" s="34" t="s">
        <v>57</v>
      </c>
      <c r="K3" s="35" t="s">
        <v>58</v>
      </c>
      <c r="N3" s="1"/>
    </row>
    <row r="4" spans="1:14" x14ac:dyDescent="0.3">
      <c r="A4" s="24" t="s">
        <v>1</v>
      </c>
      <c r="B4" s="25"/>
      <c r="C4" s="26"/>
      <c r="D4" s="27">
        <f>83/12</f>
        <v>6.916666666666667</v>
      </c>
      <c r="E4" s="27"/>
      <c r="F4" s="27"/>
      <c r="G4" s="27"/>
      <c r="H4" s="27"/>
      <c r="I4" s="27"/>
      <c r="J4" s="28"/>
      <c r="K4" s="29"/>
      <c r="N4" s="1"/>
    </row>
    <row r="5" spans="1:14" x14ac:dyDescent="0.3">
      <c r="A5" s="24" t="s">
        <v>2</v>
      </c>
      <c r="B5" s="25"/>
      <c r="C5" s="26">
        <v>6</v>
      </c>
      <c r="D5" s="27">
        <f>78.5/12</f>
        <v>6.541666666666667</v>
      </c>
      <c r="E5" s="27"/>
      <c r="F5" s="27"/>
      <c r="G5" s="27"/>
      <c r="H5" s="27"/>
      <c r="I5" s="27"/>
      <c r="J5" s="28"/>
      <c r="K5" s="29"/>
      <c r="N5" s="1"/>
    </row>
    <row r="6" spans="1:14" x14ac:dyDescent="0.3">
      <c r="A6" s="24" t="s">
        <v>2</v>
      </c>
      <c r="B6" s="25"/>
      <c r="C6" s="26"/>
      <c r="D6" s="27">
        <f>78.5/12</f>
        <v>6.541666666666667</v>
      </c>
      <c r="E6" s="27"/>
      <c r="F6" s="27"/>
      <c r="G6" s="27"/>
      <c r="H6" s="27"/>
      <c r="I6" s="27"/>
      <c r="J6" s="28"/>
      <c r="K6" s="29"/>
      <c r="N6" s="1"/>
    </row>
    <row r="7" spans="1:14" x14ac:dyDescent="0.3">
      <c r="A7" s="24" t="s">
        <v>104</v>
      </c>
      <c r="B7" s="43"/>
      <c r="C7" s="44"/>
      <c r="D7" s="45">
        <f>49.48/23</f>
        <v>2.1513043478260867</v>
      </c>
      <c r="E7" s="45"/>
      <c r="F7" s="45"/>
      <c r="G7" s="45"/>
      <c r="H7" s="45"/>
      <c r="I7" s="45"/>
      <c r="J7" s="46"/>
      <c r="K7" s="47"/>
      <c r="N7" s="1"/>
    </row>
    <row r="8" spans="1:14" x14ac:dyDescent="0.3">
      <c r="A8" s="24" t="s">
        <v>16</v>
      </c>
      <c r="B8" s="25">
        <v>24</v>
      </c>
      <c r="C8" s="26">
        <v>19</v>
      </c>
      <c r="D8" s="27">
        <f>83/12</f>
        <v>6.916666666666667</v>
      </c>
      <c r="E8" s="27"/>
      <c r="F8" s="27"/>
      <c r="G8" s="27"/>
      <c r="H8" s="27"/>
      <c r="I8" s="27"/>
      <c r="J8" s="28"/>
      <c r="K8" s="29"/>
      <c r="N8" s="1"/>
    </row>
    <row r="9" spans="1:14" x14ac:dyDescent="0.3">
      <c r="A9" s="24" t="s">
        <v>16</v>
      </c>
      <c r="B9" s="25"/>
      <c r="C9" s="26"/>
      <c r="D9" s="27">
        <f>83/12</f>
        <v>6.916666666666667</v>
      </c>
      <c r="E9" s="27"/>
      <c r="F9" s="27"/>
      <c r="G9" s="27"/>
      <c r="H9" s="27"/>
      <c r="I9" s="27"/>
      <c r="J9" s="28"/>
      <c r="K9" s="29"/>
      <c r="N9" s="1"/>
    </row>
    <row r="10" spans="1:14" x14ac:dyDescent="0.3">
      <c r="A10" s="24" t="s">
        <v>62</v>
      </c>
      <c r="B10" s="43"/>
      <c r="C10" s="44"/>
      <c r="D10" s="45">
        <f>78.5/12</f>
        <v>6.541666666666667</v>
      </c>
      <c r="E10" s="45"/>
      <c r="F10" s="45"/>
      <c r="G10" s="45"/>
      <c r="H10" s="45"/>
      <c r="I10" s="45"/>
      <c r="J10" s="46"/>
      <c r="K10" s="47"/>
      <c r="N10" s="1"/>
    </row>
    <row r="11" spans="1:14" x14ac:dyDescent="0.3">
      <c r="A11" s="24" t="s">
        <v>62</v>
      </c>
      <c r="B11" s="43"/>
      <c r="C11" s="44"/>
      <c r="D11" s="45">
        <f>78.5/12</f>
        <v>6.541666666666667</v>
      </c>
      <c r="E11" s="45"/>
      <c r="F11" s="45"/>
      <c r="G11" s="45"/>
      <c r="H11" s="45"/>
      <c r="I11" s="45"/>
      <c r="J11" s="46"/>
      <c r="K11" s="47"/>
      <c r="N11" s="1"/>
    </row>
    <row r="12" spans="1:14" x14ac:dyDescent="0.3">
      <c r="A12" s="24" t="s">
        <v>119</v>
      </c>
      <c r="B12" s="43"/>
      <c r="C12" s="44"/>
      <c r="D12" s="45">
        <v>4</v>
      </c>
      <c r="E12" s="45"/>
      <c r="F12" s="45"/>
      <c r="G12" s="45"/>
      <c r="H12" s="45"/>
      <c r="I12" s="45"/>
      <c r="J12" s="46"/>
      <c r="K12" s="47"/>
      <c r="N12" s="1"/>
    </row>
    <row r="13" spans="1:14" x14ac:dyDescent="0.3">
      <c r="A13" s="24" t="s">
        <v>85</v>
      </c>
      <c r="B13" s="25"/>
      <c r="C13" s="44"/>
      <c r="D13" s="45">
        <f>53.48/23</f>
        <v>2.3252173913043479</v>
      </c>
      <c r="E13" s="45"/>
      <c r="F13" s="45"/>
      <c r="G13" s="45"/>
      <c r="H13" s="45"/>
      <c r="I13" s="45"/>
      <c r="J13" s="46"/>
      <c r="K13" s="47"/>
      <c r="N13" s="1"/>
    </row>
    <row r="14" spans="1:14" x14ac:dyDescent="0.3">
      <c r="A14" s="24" t="s">
        <v>86</v>
      </c>
      <c r="B14" s="43"/>
      <c r="C14" s="44"/>
      <c r="D14" s="45">
        <f>59/23</f>
        <v>2.5652173913043477</v>
      </c>
      <c r="E14" s="45"/>
      <c r="F14" s="45"/>
      <c r="G14" s="45"/>
      <c r="H14" s="45"/>
      <c r="I14" s="45"/>
      <c r="J14" s="46"/>
      <c r="K14" s="47"/>
      <c r="N14" s="1"/>
    </row>
    <row r="15" spans="1:14" x14ac:dyDescent="0.3">
      <c r="A15" s="24" t="s">
        <v>32</v>
      </c>
      <c r="B15" s="25"/>
      <c r="C15" s="26"/>
      <c r="D15" s="27">
        <f>181.2/24</f>
        <v>7.55</v>
      </c>
      <c r="E15" s="45"/>
      <c r="F15" s="27"/>
      <c r="G15" s="27"/>
      <c r="H15" s="27"/>
      <c r="I15" s="27"/>
      <c r="J15" s="28"/>
      <c r="K15" s="29"/>
      <c r="N15" s="1"/>
    </row>
    <row r="16" spans="1:14" x14ac:dyDescent="0.3">
      <c r="A16" s="24" t="s">
        <v>91</v>
      </c>
      <c r="B16" s="25"/>
      <c r="C16" s="26"/>
      <c r="D16" s="27">
        <f>89.9/12</f>
        <v>7.4916666666666671</v>
      </c>
      <c r="E16" s="45"/>
      <c r="F16" s="27"/>
      <c r="G16" s="27"/>
      <c r="H16" s="27"/>
      <c r="I16" s="27"/>
      <c r="J16" s="28"/>
      <c r="K16" s="29"/>
      <c r="N16" s="1"/>
    </row>
    <row r="17" spans="1:14" x14ac:dyDescent="0.3">
      <c r="A17" s="24" t="s">
        <v>94</v>
      </c>
      <c r="B17" s="43"/>
      <c r="C17" s="44"/>
      <c r="D17" s="45">
        <f>4.41</f>
        <v>4.41</v>
      </c>
      <c r="E17" s="45"/>
      <c r="F17" s="45"/>
      <c r="G17" s="45"/>
      <c r="H17" s="45"/>
      <c r="I17" s="45"/>
      <c r="J17" s="46"/>
      <c r="K17" s="47"/>
      <c r="N17" s="1"/>
    </row>
    <row r="18" spans="1:14" x14ac:dyDescent="0.3">
      <c r="A18" s="24" t="s">
        <v>65</v>
      </c>
      <c r="B18" s="43"/>
      <c r="C18" s="44"/>
      <c r="D18" s="45">
        <v>28.4</v>
      </c>
      <c r="E18" s="45"/>
      <c r="F18" s="45"/>
      <c r="G18" s="45"/>
      <c r="H18" s="45"/>
      <c r="I18" s="45"/>
      <c r="J18" s="46"/>
      <c r="K18" s="47"/>
      <c r="N18" s="1"/>
    </row>
    <row r="19" spans="1:14" x14ac:dyDescent="0.3">
      <c r="A19" s="24" t="s">
        <v>66</v>
      </c>
      <c r="B19" s="43"/>
      <c r="C19" s="44"/>
      <c r="D19" s="45">
        <v>33.729999999999997</v>
      </c>
      <c r="E19" s="45"/>
      <c r="F19" s="45"/>
      <c r="G19" s="45"/>
      <c r="H19" s="45"/>
      <c r="I19" s="45"/>
      <c r="J19" s="46"/>
      <c r="K19" s="47"/>
      <c r="N19" s="1"/>
    </row>
    <row r="20" spans="1:14" s="16" customFormat="1" x14ac:dyDescent="0.3">
      <c r="A20" s="24" t="s">
        <v>108</v>
      </c>
      <c r="B20" s="43"/>
      <c r="C20" s="44"/>
      <c r="D20" s="45">
        <f>49.9/12</f>
        <v>4.1583333333333332</v>
      </c>
      <c r="E20" s="45"/>
      <c r="F20" s="45"/>
      <c r="G20" s="45"/>
      <c r="H20" s="45"/>
      <c r="I20" s="45"/>
      <c r="J20" s="46"/>
      <c r="K20" s="47"/>
      <c r="L20"/>
      <c r="N20"/>
    </row>
    <row r="21" spans="1:14" x14ac:dyDescent="0.3">
      <c r="A21" s="24" t="s">
        <v>63</v>
      </c>
      <c r="B21" s="43"/>
      <c r="C21" s="44"/>
      <c r="D21" s="45">
        <f>127/24</f>
        <v>5.291666666666667</v>
      </c>
      <c r="E21" s="45"/>
      <c r="F21" s="45"/>
      <c r="G21" s="45"/>
      <c r="H21" s="45"/>
      <c r="I21" s="45"/>
      <c r="J21" s="46"/>
      <c r="K21" s="47"/>
      <c r="N21" s="1"/>
    </row>
    <row r="22" spans="1:14" x14ac:dyDescent="0.3">
      <c r="A22" s="24" t="s">
        <v>84</v>
      </c>
      <c r="B22" s="43"/>
      <c r="C22" s="44"/>
      <c r="D22" s="45">
        <v>29.9</v>
      </c>
      <c r="E22" s="45"/>
      <c r="F22" s="45"/>
      <c r="G22" s="45"/>
      <c r="H22" s="45"/>
      <c r="I22" s="45"/>
      <c r="J22" s="46"/>
      <c r="K22" s="47"/>
      <c r="N22" s="1"/>
    </row>
    <row r="23" spans="1:14" x14ac:dyDescent="0.3">
      <c r="A23" s="24" t="s">
        <v>17</v>
      </c>
      <c r="B23" s="25"/>
      <c r="C23" s="26"/>
      <c r="D23" s="27">
        <v>74.900000000000006</v>
      </c>
      <c r="E23" s="45"/>
      <c r="F23" s="27"/>
      <c r="G23" s="27"/>
      <c r="H23" s="27"/>
      <c r="I23" s="27"/>
      <c r="J23" s="28"/>
      <c r="K23" s="29"/>
      <c r="N23" s="1"/>
    </row>
    <row r="24" spans="1:14" x14ac:dyDescent="0.3">
      <c r="A24" s="24" t="s">
        <v>30</v>
      </c>
      <c r="B24" s="25"/>
      <c r="C24" s="26"/>
      <c r="D24" s="27">
        <v>62.9</v>
      </c>
      <c r="E24" s="45"/>
      <c r="F24" s="27"/>
      <c r="G24" s="27"/>
      <c r="H24" s="27"/>
      <c r="I24" s="27"/>
      <c r="J24" s="28"/>
      <c r="K24" s="29"/>
      <c r="N24" s="1"/>
    </row>
    <row r="25" spans="1:14" x14ac:dyDescent="0.3">
      <c r="A25" s="24" t="s">
        <v>6</v>
      </c>
      <c r="B25" s="25"/>
      <c r="C25" s="26">
        <v>1</v>
      </c>
      <c r="D25" s="27">
        <f>36.24/6</f>
        <v>6.04</v>
      </c>
      <c r="E25" s="45"/>
      <c r="F25" s="27"/>
      <c r="G25" s="27"/>
      <c r="H25" s="27"/>
      <c r="I25" s="27"/>
      <c r="J25" s="28"/>
      <c r="K25" s="29"/>
      <c r="N25" s="1"/>
    </row>
    <row r="26" spans="1:14" x14ac:dyDescent="0.3">
      <c r="A26" s="24" t="s">
        <v>89</v>
      </c>
      <c r="B26" s="25"/>
      <c r="C26" s="26"/>
      <c r="D26" s="27">
        <f>15/12</f>
        <v>1.25</v>
      </c>
      <c r="E26" s="45"/>
      <c r="F26" s="27"/>
      <c r="G26" s="27"/>
      <c r="H26" s="27"/>
      <c r="I26" s="27"/>
      <c r="J26" s="28"/>
      <c r="K26" s="29"/>
      <c r="N26" s="1"/>
    </row>
    <row r="27" spans="1:14" x14ac:dyDescent="0.3">
      <c r="A27" s="24" t="s">
        <v>7</v>
      </c>
      <c r="B27" s="25"/>
      <c r="C27" s="26">
        <v>2</v>
      </c>
      <c r="D27" s="27">
        <f>39.78/6</f>
        <v>6.63</v>
      </c>
      <c r="E27" s="45"/>
      <c r="F27" s="27"/>
      <c r="G27" s="27"/>
      <c r="H27" s="27"/>
      <c r="I27" s="27"/>
      <c r="J27" s="28"/>
      <c r="K27" s="29"/>
      <c r="N27" s="1"/>
    </row>
    <row r="28" spans="1:14" x14ac:dyDescent="0.3">
      <c r="A28" s="24" t="s">
        <v>88</v>
      </c>
      <c r="B28" s="25"/>
      <c r="C28" s="26"/>
      <c r="D28" s="27">
        <f>15/12</f>
        <v>1.25</v>
      </c>
      <c r="E28" s="45"/>
      <c r="F28" s="27"/>
      <c r="G28" s="27"/>
      <c r="H28" s="27"/>
      <c r="I28" s="27"/>
      <c r="J28" s="28"/>
      <c r="K28" s="29"/>
      <c r="N28" s="1"/>
    </row>
    <row r="29" spans="1:14" x14ac:dyDescent="0.3">
      <c r="A29" s="24" t="s">
        <v>36</v>
      </c>
      <c r="B29" s="25"/>
      <c r="C29" s="26"/>
      <c r="D29" s="27">
        <f>11.6/12</f>
        <v>0.96666666666666667</v>
      </c>
      <c r="E29" s="45"/>
      <c r="F29" s="27"/>
      <c r="G29" s="27"/>
      <c r="H29" s="27"/>
      <c r="I29" s="27"/>
      <c r="J29" s="28"/>
      <c r="K29" s="29"/>
      <c r="N29" s="1"/>
    </row>
    <row r="30" spans="1:14" x14ac:dyDescent="0.3">
      <c r="A30" s="24" t="s">
        <v>110</v>
      </c>
      <c r="B30" s="25"/>
      <c r="C30" s="26"/>
      <c r="D30" s="27">
        <f>28.75/6</f>
        <v>4.791666666666667</v>
      </c>
      <c r="E30" s="45"/>
      <c r="F30" s="27"/>
      <c r="G30" s="27"/>
      <c r="H30" s="27"/>
      <c r="I30" s="27"/>
      <c r="J30" s="28"/>
      <c r="K30" s="29"/>
      <c r="N30" s="1"/>
    </row>
    <row r="31" spans="1:14" x14ac:dyDescent="0.3">
      <c r="A31" s="24" t="s">
        <v>93</v>
      </c>
      <c r="B31" s="43"/>
      <c r="C31" s="44"/>
      <c r="D31" s="45">
        <f>16.68/12</f>
        <v>1.39</v>
      </c>
      <c r="E31" s="45"/>
      <c r="F31" s="45"/>
      <c r="G31" s="45"/>
      <c r="H31" s="45"/>
      <c r="I31" s="45"/>
      <c r="J31" s="46"/>
      <c r="K31" s="47"/>
      <c r="N31" s="1"/>
    </row>
    <row r="32" spans="1:14" x14ac:dyDescent="0.3">
      <c r="A32" s="24" t="s">
        <v>111</v>
      </c>
      <c r="B32" s="25"/>
      <c r="C32" s="26"/>
      <c r="D32" s="27">
        <v>7.29</v>
      </c>
      <c r="E32" s="45"/>
      <c r="F32" s="27"/>
      <c r="G32" s="27"/>
      <c r="H32" s="27"/>
      <c r="I32" s="27"/>
      <c r="J32" s="28"/>
      <c r="K32" s="29"/>
      <c r="N32" s="1"/>
    </row>
    <row r="33" spans="1:14" x14ac:dyDescent="0.3">
      <c r="A33" s="24" t="s">
        <v>9</v>
      </c>
      <c r="B33" s="25"/>
      <c r="C33" s="26"/>
      <c r="D33" s="27">
        <f>39.6/6</f>
        <v>6.6000000000000005</v>
      </c>
      <c r="E33" s="45"/>
      <c r="F33" s="27"/>
      <c r="G33" s="27"/>
      <c r="H33" s="27"/>
      <c r="I33" s="27"/>
      <c r="J33" s="28"/>
      <c r="K33" s="29"/>
      <c r="N33" s="1"/>
    </row>
    <row r="34" spans="1:14" x14ac:dyDescent="0.3">
      <c r="A34" s="24" t="s">
        <v>96</v>
      </c>
      <c r="B34" s="25"/>
      <c r="C34" s="26"/>
      <c r="D34" s="27">
        <v>1.1971000000000001</v>
      </c>
      <c r="E34" s="45"/>
      <c r="F34" s="27"/>
      <c r="G34" s="27"/>
      <c r="H34" s="27"/>
      <c r="I34" s="27"/>
      <c r="J34" s="28"/>
      <c r="K34" s="29"/>
      <c r="N34" s="1"/>
    </row>
    <row r="35" spans="1:14" x14ac:dyDescent="0.3">
      <c r="A35" s="24" t="s">
        <v>106</v>
      </c>
      <c r="B35" s="25"/>
      <c r="C35" s="26"/>
      <c r="D35" s="27">
        <f>38.4/8</f>
        <v>4.8</v>
      </c>
      <c r="E35" s="45"/>
      <c r="F35" s="27"/>
      <c r="G35" s="27"/>
      <c r="H35" s="27"/>
      <c r="I35" s="27"/>
      <c r="J35" s="28"/>
      <c r="K35" s="29"/>
      <c r="N35" s="1"/>
    </row>
    <row r="36" spans="1:14" x14ac:dyDescent="0.3">
      <c r="A36" s="36" t="s">
        <v>112</v>
      </c>
      <c r="B36" s="37"/>
      <c r="C36" s="38"/>
      <c r="D36" s="39">
        <v>2.5</v>
      </c>
      <c r="E36" s="45"/>
      <c r="F36" s="39"/>
      <c r="G36" s="39"/>
      <c r="H36" s="39"/>
      <c r="I36" s="39"/>
      <c r="J36" s="40"/>
      <c r="K36" s="41"/>
      <c r="N36" s="1"/>
    </row>
    <row r="37" spans="1:14" ht="15" thickBot="1" x14ac:dyDescent="0.35">
      <c r="A37" s="20"/>
      <c r="B37" s="20"/>
      <c r="C37" s="52" t="s">
        <v>23</v>
      </c>
      <c r="D37" s="53"/>
      <c r="E37" s="21"/>
      <c r="F37" s="21"/>
      <c r="G37" s="21"/>
      <c r="H37" s="21"/>
      <c r="I37" s="21"/>
      <c r="J37" s="22"/>
      <c r="K37" s="23"/>
      <c r="N37" s="1"/>
    </row>
    <row r="38" spans="1:14" ht="15" thickTop="1" x14ac:dyDescent="0.3">
      <c r="A38" s="51" t="s">
        <v>42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N38" s="1"/>
    </row>
    <row r="39" spans="1:14" x14ac:dyDescent="0.3">
      <c r="A39" s="17" t="s">
        <v>22</v>
      </c>
      <c r="B39" s="11"/>
      <c r="C39" s="12"/>
      <c r="D39" s="13">
        <v>8.2899999999999991</v>
      </c>
      <c r="E39" s="9"/>
      <c r="F39" s="9"/>
      <c r="G39" s="13"/>
      <c r="H39" s="13"/>
      <c r="I39" s="9"/>
      <c r="J39" s="10"/>
      <c r="K39" s="19"/>
      <c r="N39" s="1"/>
    </row>
    <row r="40" spans="1:14" x14ac:dyDescent="0.3">
      <c r="A40" s="17" t="s">
        <v>120</v>
      </c>
      <c r="B40" s="11"/>
      <c r="C40" s="12"/>
      <c r="D40" s="13">
        <v>2.17</v>
      </c>
      <c r="E40" s="9"/>
      <c r="F40" s="9"/>
      <c r="G40" s="13"/>
      <c r="H40" s="13"/>
      <c r="I40" s="9"/>
      <c r="J40" s="10"/>
      <c r="K40" s="19"/>
      <c r="N40" s="1"/>
    </row>
    <row r="41" spans="1:14" x14ac:dyDescent="0.3">
      <c r="A41" s="17" t="s">
        <v>126</v>
      </c>
      <c r="B41" s="11"/>
      <c r="C41" s="12"/>
      <c r="D41" s="13">
        <v>4</v>
      </c>
      <c r="E41" s="9"/>
      <c r="F41" s="9"/>
      <c r="G41" s="13"/>
      <c r="H41" s="13"/>
      <c r="I41" s="9"/>
      <c r="J41" s="10"/>
      <c r="K41" s="19"/>
      <c r="N41" s="1"/>
    </row>
    <row r="42" spans="1:14" x14ac:dyDescent="0.3">
      <c r="A42" s="18" t="s">
        <v>61</v>
      </c>
      <c r="B42" s="11"/>
      <c r="C42" s="12">
        <v>13</v>
      </c>
      <c r="D42" s="13">
        <f>74.95/12</f>
        <v>6.2458333333333336</v>
      </c>
      <c r="E42" s="9"/>
      <c r="F42" s="9"/>
      <c r="G42" s="13"/>
      <c r="H42" s="13"/>
      <c r="I42" s="9"/>
      <c r="J42" s="10"/>
      <c r="K42" s="19"/>
      <c r="N42" s="1"/>
    </row>
    <row r="43" spans="1:14" x14ac:dyDescent="0.3">
      <c r="A43" s="18" t="s">
        <v>118</v>
      </c>
      <c r="B43" s="11"/>
      <c r="C43" s="12"/>
      <c r="D43" s="13">
        <v>4.34</v>
      </c>
      <c r="E43" s="9"/>
      <c r="F43" s="9"/>
      <c r="G43" s="13"/>
      <c r="H43" s="13"/>
      <c r="I43" s="9"/>
      <c r="J43" s="10"/>
      <c r="K43" s="19"/>
      <c r="N43" s="1"/>
    </row>
    <row r="44" spans="1:14" ht="15" thickBot="1" x14ac:dyDescent="0.35">
      <c r="A44" s="17"/>
      <c r="B44" s="11"/>
      <c r="C44" s="52" t="s">
        <v>23</v>
      </c>
      <c r="D44" s="53"/>
      <c r="E44" s="21"/>
      <c r="F44" s="21"/>
      <c r="G44" s="21"/>
      <c r="H44" s="21"/>
      <c r="I44" s="21"/>
      <c r="J44" s="22"/>
      <c r="K44" s="23"/>
      <c r="N44" s="1"/>
    </row>
    <row r="45" spans="1:14" ht="15" thickTop="1" x14ac:dyDescent="0.3">
      <c r="A45" s="51" t="s">
        <v>43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N45" s="1"/>
    </row>
    <row r="46" spans="1:14" x14ac:dyDescent="0.3">
      <c r="A46" s="18" t="s">
        <v>5</v>
      </c>
      <c r="B46" s="7"/>
      <c r="C46" s="8"/>
      <c r="D46" s="9">
        <f>18.9/6</f>
        <v>3.15</v>
      </c>
      <c r="E46" s="9"/>
      <c r="F46" s="9"/>
      <c r="G46" s="9"/>
      <c r="H46" s="9"/>
      <c r="I46" s="9"/>
      <c r="J46" s="10"/>
      <c r="K46" s="19"/>
      <c r="N46" s="1"/>
    </row>
    <row r="47" spans="1:14" x14ac:dyDescent="0.3">
      <c r="A47" s="18" t="s">
        <v>8</v>
      </c>
      <c r="B47" s="7"/>
      <c r="C47" s="8"/>
      <c r="D47" s="9">
        <v>3</v>
      </c>
      <c r="E47" s="9"/>
      <c r="F47" s="9"/>
      <c r="G47" s="9"/>
      <c r="H47" s="9"/>
      <c r="I47" s="9"/>
      <c r="J47" s="10"/>
      <c r="K47" s="19"/>
      <c r="N47" s="1"/>
    </row>
    <row r="48" spans="1:14" ht="15" thickBot="1" x14ac:dyDescent="0.35">
      <c r="A48" s="17"/>
      <c r="B48" s="11"/>
      <c r="C48" s="52" t="s">
        <v>23</v>
      </c>
      <c r="D48" s="53"/>
      <c r="E48" s="21"/>
      <c r="F48" s="21"/>
      <c r="G48" s="21"/>
      <c r="H48" s="21"/>
      <c r="I48" s="21"/>
      <c r="J48" s="22"/>
      <c r="K48" s="23"/>
      <c r="N48" s="1"/>
    </row>
    <row r="49" spans="1:14" ht="15" thickTop="1" x14ac:dyDescent="0.3">
      <c r="A49" s="51" t="s">
        <v>44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N49" s="1"/>
    </row>
    <row r="50" spans="1:14" x14ac:dyDescent="0.3">
      <c r="A50" s="18" t="s">
        <v>20</v>
      </c>
      <c r="B50" s="7">
        <f>7*6</f>
        <v>42</v>
      </c>
      <c r="C50" s="8"/>
      <c r="D50" s="9">
        <f>46/6</f>
        <v>7.666666666666667</v>
      </c>
      <c r="E50" s="9"/>
      <c r="F50" s="9"/>
      <c r="G50" s="9"/>
      <c r="H50" s="9"/>
      <c r="I50" s="9"/>
      <c r="J50" s="10"/>
      <c r="K50" s="19"/>
      <c r="N50" s="1"/>
    </row>
    <row r="51" spans="1:14" x14ac:dyDescent="0.3">
      <c r="A51" s="18" t="s">
        <v>117</v>
      </c>
      <c r="B51" s="7"/>
      <c r="C51" s="8">
        <v>1</v>
      </c>
      <c r="D51" s="9">
        <v>5.7</v>
      </c>
      <c r="E51" s="9"/>
      <c r="F51" s="9"/>
      <c r="G51" s="9"/>
      <c r="H51" s="9"/>
      <c r="I51" s="9"/>
      <c r="J51" s="10"/>
      <c r="K51" s="19"/>
      <c r="N51" s="1"/>
    </row>
    <row r="52" spans="1:14" x14ac:dyDescent="0.3">
      <c r="A52" s="18" t="s">
        <v>75</v>
      </c>
      <c r="B52" s="7"/>
      <c r="C52" s="8"/>
      <c r="D52" s="9">
        <f>35.5/6</f>
        <v>5.916666666666667</v>
      </c>
      <c r="E52" s="9"/>
      <c r="F52" s="9"/>
      <c r="G52" s="9"/>
      <c r="H52" s="9"/>
      <c r="I52" s="9"/>
      <c r="J52" s="10"/>
      <c r="K52" s="19"/>
      <c r="N52" s="1"/>
    </row>
    <row r="53" spans="1:14" x14ac:dyDescent="0.3">
      <c r="A53" s="18" t="s">
        <v>90</v>
      </c>
      <c r="B53" s="7"/>
      <c r="C53" s="8"/>
      <c r="D53" s="9">
        <f>63.2/8</f>
        <v>7.9</v>
      </c>
      <c r="E53" s="9"/>
      <c r="F53" s="9"/>
      <c r="G53" s="9"/>
      <c r="H53" s="9"/>
      <c r="I53" s="9"/>
      <c r="J53" s="10"/>
      <c r="K53" s="19"/>
      <c r="N53" s="1"/>
    </row>
    <row r="54" spans="1:14" x14ac:dyDescent="0.3">
      <c r="A54" s="18" t="s">
        <v>37</v>
      </c>
      <c r="B54" s="7"/>
      <c r="C54" s="8"/>
      <c r="D54" s="9">
        <f>17.4/12</f>
        <v>1.45</v>
      </c>
      <c r="E54" s="9"/>
      <c r="F54" s="9"/>
      <c r="G54" s="9"/>
      <c r="H54" s="9"/>
      <c r="I54" s="9"/>
      <c r="J54" s="10"/>
      <c r="K54" s="19"/>
      <c r="N54" s="1"/>
    </row>
    <row r="55" spans="1:14" x14ac:dyDescent="0.3">
      <c r="A55" s="18" t="s">
        <v>97</v>
      </c>
      <c r="B55" s="7"/>
      <c r="C55" s="8"/>
      <c r="D55" s="9">
        <v>3.62</v>
      </c>
      <c r="E55" s="9"/>
      <c r="F55" s="9"/>
      <c r="G55" s="9"/>
      <c r="H55" s="9"/>
      <c r="I55" s="9"/>
      <c r="J55" s="10"/>
      <c r="K55" s="19"/>
      <c r="N55" s="1"/>
    </row>
    <row r="56" spans="1:14" x14ac:dyDescent="0.3">
      <c r="A56" s="18" t="s">
        <v>38</v>
      </c>
      <c r="B56" s="7"/>
      <c r="C56" s="8"/>
      <c r="D56" s="9">
        <f>33/12</f>
        <v>2.75</v>
      </c>
      <c r="E56" s="9"/>
      <c r="F56" s="9"/>
      <c r="G56" s="9"/>
      <c r="H56" s="9"/>
      <c r="I56" s="9"/>
      <c r="J56" s="10"/>
      <c r="K56" s="19"/>
      <c r="N56" s="1"/>
    </row>
    <row r="57" spans="1:14" x14ac:dyDescent="0.3">
      <c r="A57" s="18" t="s">
        <v>73</v>
      </c>
      <c r="B57" s="7"/>
      <c r="C57" s="8"/>
      <c r="D57" s="9">
        <v>4.5</v>
      </c>
      <c r="E57" s="9"/>
      <c r="F57" s="9"/>
      <c r="G57" s="9"/>
      <c r="H57" s="9"/>
      <c r="I57" s="9"/>
      <c r="J57" s="10"/>
      <c r="K57" s="19"/>
      <c r="N57" s="1"/>
    </row>
    <row r="58" spans="1:14" x14ac:dyDescent="0.3">
      <c r="A58" s="18" t="s">
        <v>95</v>
      </c>
      <c r="B58" s="11"/>
      <c r="C58" s="12"/>
      <c r="D58" s="13">
        <v>2.61</v>
      </c>
      <c r="E58" s="9"/>
      <c r="F58" s="9"/>
      <c r="G58" s="13"/>
      <c r="H58" s="13"/>
      <c r="I58" s="9"/>
      <c r="J58" s="10"/>
      <c r="K58" s="19"/>
      <c r="N58" s="1"/>
    </row>
    <row r="59" spans="1:14" x14ac:dyDescent="0.3">
      <c r="A59" s="17" t="s">
        <v>59</v>
      </c>
      <c r="B59" s="11"/>
      <c r="C59" s="12"/>
      <c r="D59" s="13">
        <v>7.03</v>
      </c>
      <c r="E59" s="9"/>
      <c r="F59" s="9"/>
      <c r="G59" s="13"/>
      <c r="H59" s="13"/>
      <c r="I59" s="9"/>
      <c r="J59" s="10"/>
      <c r="K59" s="19"/>
      <c r="N59" s="1"/>
    </row>
    <row r="60" spans="1:14" x14ac:dyDescent="0.3">
      <c r="A60" s="18" t="s">
        <v>47</v>
      </c>
      <c r="B60" s="7"/>
      <c r="C60" s="8"/>
      <c r="D60" s="9">
        <v>1.25</v>
      </c>
      <c r="E60" s="9"/>
      <c r="F60" s="9"/>
      <c r="G60" s="9"/>
      <c r="H60" s="9"/>
      <c r="I60" s="9"/>
      <c r="J60" s="10"/>
      <c r="K60" s="19"/>
      <c r="N60" s="1"/>
    </row>
    <row r="61" spans="1:14" ht="15" thickBot="1" x14ac:dyDescent="0.35">
      <c r="A61" s="18"/>
      <c r="B61" s="7"/>
      <c r="C61" s="52" t="s">
        <v>23</v>
      </c>
      <c r="D61" s="53"/>
      <c r="E61" s="21"/>
      <c r="F61" s="21"/>
      <c r="G61" s="21"/>
      <c r="H61" s="21"/>
      <c r="I61" s="21"/>
      <c r="J61" s="22"/>
      <c r="K61" s="23"/>
      <c r="N61" s="1"/>
    </row>
    <row r="62" spans="1:14" ht="15" thickTop="1" x14ac:dyDescent="0.3">
      <c r="A62" s="51" t="s">
        <v>98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N62" s="1"/>
    </row>
    <row r="63" spans="1:14" x14ac:dyDescent="0.3">
      <c r="A63" s="18" t="s">
        <v>99</v>
      </c>
      <c r="B63" s="7"/>
      <c r="C63" s="8"/>
      <c r="D63" s="9">
        <v>1.66</v>
      </c>
      <c r="E63" s="9"/>
      <c r="F63" s="9"/>
      <c r="G63" s="9"/>
      <c r="H63" s="9"/>
      <c r="I63" s="9"/>
      <c r="J63" s="10"/>
      <c r="K63" s="19"/>
      <c r="N63" s="1"/>
    </row>
    <row r="64" spans="1:14" x14ac:dyDescent="0.3">
      <c r="A64" s="18" t="s">
        <v>101</v>
      </c>
      <c r="B64" s="7"/>
      <c r="C64" s="8"/>
      <c r="D64" s="9">
        <v>2.29</v>
      </c>
      <c r="E64" s="9"/>
      <c r="F64" s="9"/>
      <c r="G64" s="9"/>
      <c r="H64" s="9"/>
      <c r="I64" s="9"/>
      <c r="J64" s="10"/>
      <c r="K64" s="19"/>
      <c r="N64" s="1"/>
    </row>
    <row r="65" spans="1:14" x14ac:dyDescent="0.3">
      <c r="A65" s="18" t="s">
        <v>102</v>
      </c>
      <c r="B65" s="7"/>
      <c r="C65" s="8"/>
      <c r="D65" s="9">
        <v>2.17</v>
      </c>
      <c r="E65" s="9"/>
      <c r="F65" s="9"/>
      <c r="G65" s="9"/>
      <c r="H65" s="9"/>
      <c r="I65" s="9"/>
      <c r="J65" s="10"/>
      <c r="K65" s="19"/>
      <c r="N65" s="1"/>
    </row>
    <row r="66" spans="1:14" x14ac:dyDescent="0.3">
      <c r="A66" s="17" t="s">
        <v>100</v>
      </c>
      <c r="B66" s="11"/>
      <c r="C66" s="12"/>
      <c r="D66" s="13">
        <v>1.54</v>
      </c>
      <c r="E66" s="9"/>
      <c r="F66" s="9"/>
      <c r="G66" s="13"/>
      <c r="H66" s="13"/>
      <c r="I66" s="9"/>
      <c r="J66" s="10"/>
      <c r="K66" s="19"/>
      <c r="N66" s="1"/>
    </row>
    <row r="67" spans="1:14" ht="15" thickBot="1" x14ac:dyDescent="0.35">
      <c r="A67" s="17"/>
      <c r="B67" s="11"/>
      <c r="C67" s="52" t="s">
        <v>23</v>
      </c>
      <c r="D67" s="53"/>
      <c r="E67" s="21"/>
      <c r="F67" s="21"/>
      <c r="G67" s="21"/>
      <c r="H67" s="21"/>
      <c r="I67" s="21"/>
      <c r="J67" s="22"/>
      <c r="K67" s="23"/>
      <c r="N67" s="1"/>
    </row>
    <row r="68" spans="1:14" ht="15" thickTop="1" x14ac:dyDescent="0.3">
      <c r="A68" s="51" t="s">
        <v>45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N68" s="1"/>
    </row>
    <row r="69" spans="1:14" x14ac:dyDescent="0.3">
      <c r="A69" s="17" t="s">
        <v>21</v>
      </c>
      <c r="B69" s="11"/>
      <c r="C69" s="12"/>
      <c r="D69" s="13">
        <v>8.5</v>
      </c>
      <c r="E69" s="9"/>
      <c r="F69" s="9"/>
      <c r="G69" s="13"/>
      <c r="H69" s="13"/>
      <c r="I69" s="9"/>
      <c r="J69" s="10"/>
      <c r="K69" s="19"/>
      <c r="N69" s="1"/>
    </row>
    <row r="70" spans="1:14" ht="15" thickBot="1" x14ac:dyDescent="0.35">
      <c r="A70" s="17"/>
      <c r="B70" s="11"/>
      <c r="C70" s="52" t="s">
        <v>23</v>
      </c>
      <c r="D70" s="53"/>
      <c r="E70" s="21"/>
      <c r="F70" s="21"/>
      <c r="G70" s="21"/>
      <c r="H70" s="21"/>
      <c r="I70" s="21"/>
      <c r="J70" s="22"/>
      <c r="K70" s="23"/>
      <c r="N70" s="1"/>
    </row>
    <row r="71" spans="1:14" ht="15" thickTop="1" x14ac:dyDescent="0.3">
      <c r="A71" s="51" t="s">
        <v>113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N71" s="1"/>
    </row>
    <row r="72" spans="1:14" x14ac:dyDescent="0.3">
      <c r="A72" s="17" t="s">
        <v>114</v>
      </c>
      <c r="B72" s="11"/>
      <c r="C72" s="12"/>
      <c r="D72" s="13">
        <v>6</v>
      </c>
      <c r="E72" s="9"/>
      <c r="F72" s="9"/>
      <c r="G72" s="13"/>
      <c r="H72" s="13"/>
      <c r="I72" s="9"/>
      <c r="J72" s="10"/>
      <c r="K72" s="19"/>
      <c r="N72" s="1"/>
    </row>
    <row r="73" spans="1:14" x14ac:dyDescent="0.3">
      <c r="A73" s="17" t="s">
        <v>115</v>
      </c>
      <c r="B73" s="11"/>
      <c r="C73" s="49"/>
      <c r="D73" s="56">
        <f>14/12</f>
        <v>1.1666666666666667</v>
      </c>
      <c r="E73" s="9"/>
      <c r="F73" s="9"/>
      <c r="G73" s="13"/>
      <c r="H73" s="13"/>
      <c r="I73" s="9"/>
      <c r="J73" s="10"/>
      <c r="K73" s="19"/>
      <c r="N73" s="1"/>
    </row>
    <row r="74" spans="1:14" x14ac:dyDescent="0.3">
      <c r="A74" s="17" t="s">
        <v>116</v>
      </c>
      <c r="B74" s="11"/>
      <c r="C74" s="49"/>
      <c r="D74" s="56">
        <f>10/12</f>
        <v>0.83333333333333337</v>
      </c>
      <c r="E74" s="9"/>
      <c r="F74" s="9"/>
      <c r="G74" s="13"/>
      <c r="H74" s="13"/>
      <c r="I74" s="9"/>
      <c r="J74" s="10"/>
      <c r="K74" s="19"/>
      <c r="N74" s="1"/>
    </row>
    <row r="75" spans="1:14" ht="15" thickBot="1" x14ac:dyDescent="0.35">
      <c r="A75" s="17"/>
      <c r="B75" s="11"/>
      <c r="C75" s="52" t="s">
        <v>23</v>
      </c>
      <c r="D75" s="53"/>
      <c r="E75" s="21"/>
      <c r="F75" s="21"/>
      <c r="G75" s="21"/>
      <c r="H75" s="21"/>
      <c r="I75" s="21"/>
      <c r="J75" s="22"/>
      <c r="K75" s="23"/>
      <c r="L75" s="48"/>
      <c r="M75" s="42"/>
      <c r="N75" s="1"/>
    </row>
    <row r="76" spans="1:14" ht="15" thickTop="1" x14ac:dyDescent="0.3">
      <c r="A76" s="51" t="s">
        <v>82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48"/>
      <c r="M76" s="42"/>
      <c r="N76" s="1"/>
    </row>
    <row r="77" spans="1:14" x14ac:dyDescent="0.3">
      <c r="A77" s="18" t="s">
        <v>78</v>
      </c>
      <c r="B77" s="12"/>
      <c r="C77" s="8"/>
      <c r="D77" s="13">
        <f>26.1/6</f>
        <v>4.3500000000000005</v>
      </c>
      <c r="E77" s="9"/>
      <c r="F77" s="13"/>
      <c r="G77" s="9"/>
      <c r="H77" s="13"/>
      <c r="I77" s="9"/>
      <c r="J77" s="13"/>
      <c r="K77" s="19"/>
      <c r="L77" s="48"/>
      <c r="M77" s="42"/>
      <c r="N77" s="1"/>
    </row>
    <row r="78" spans="1:14" x14ac:dyDescent="0.3">
      <c r="A78" s="18" t="s">
        <v>79</v>
      </c>
      <c r="B78" s="12"/>
      <c r="C78" s="8"/>
      <c r="D78" s="13">
        <v>5.5</v>
      </c>
      <c r="E78" s="9"/>
      <c r="F78" s="13"/>
      <c r="G78" s="9"/>
      <c r="H78" s="13"/>
      <c r="I78" s="9"/>
      <c r="J78" s="13"/>
      <c r="K78" s="19"/>
      <c r="L78" s="48"/>
      <c r="M78" s="42"/>
      <c r="N78" s="1"/>
    </row>
    <row r="79" spans="1:14" x14ac:dyDescent="0.3">
      <c r="A79" s="18" t="s">
        <v>121</v>
      </c>
      <c r="B79" s="12"/>
      <c r="C79" s="8"/>
      <c r="D79" s="13">
        <f>90/12</f>
        <v>7.5</v>
      </c>
      <c r="E79" s="9"/>
      <c r="F79" s="13"/>
      <c r="G79" s="9"/>
      <c r="H79" s="13"/>
      <c r="I79" s="9"/>
      <c r="J79" s="13"/>
      <c r="K79" s="19"/>
      <c r="L79" s="48"/>
      <c r="M79" s="42"/>
      <c r="N79" s="1"/>
    </row>
    <row r="80" spans="1:14" x14ac:dyDescent="0.3">
      <c r="A80" s="18" t="s">
        <v>122</v>
      </c>
      <c r="B80" s="12"/>
      <c r="C80" s="8">
        <v>3</v>
      </c>
      <c r="D80" s="13">
        <f>D79+D85</f>
        <v>14</v>
      </c>
      <c r="E80" s="9"/>
      <c r="F80" s="13"/>
      <c r="G80" s="9"/>
      <c r="H80" s="13"/>
      <c r="I80" s="9"/>
      <c r="J80" s="13"/>
      <c r="K80" s="19"/>
      <c r="L80" s="48"/>
      <c r="M80" s="42"/>
      <c r="N80" s="1"/>
    </row>
    <row r="81" spans="1:14" x14ac:dyDescent="0.3">
      <c r="A81" s="18" t="s">
        <v>123</v>
      </c>
      <c r="B81" s="12"/>
      <c r="C81" s="8">
        <v>1</v>
      </c>
      <c r="D81" s="13">
        <f>D79+D77</f>
        <v>11.850000000000001</v>
      </c>
      <c r="E81" s="9"/>
      <c r="F81" s="13"/>
      <c r="G81" s="9"/>
      <c r="H81" s="13"/>
      <c r="I81" s="9"/>
      <c r="J81" s="13"/>
      <c r="K81" s="19"/>
      <c r="L81" s="48"/>
      <c r="M81" s="42"/>
      <c r="N81" s="1"/>
    </row>
    <row r="82" spans="1:14" x14ac:dyDescent="0.3">
      <c r="A82" s="18" t="s">
        <v>124</v>
      </c>
      <c r="B82" s="12"/>
      <c r="C82" s="8"/>
      <c r="D82" s="13">
        <f>5.3+6.8</f>
        <v>12.1</v>
      </c>
      <c r="E82" s="9"/>
      <c r="F82" s="13"/>
      <c r="G82" s="9"/>
      <c r="H82" s="13"/>
      <c r="I82" s="9"/>
      <c r="J82" s="13"/>
      <c r="K82" s="19"/>
      <c r="L82" s="48"/>
      <c r="M82" s="42"/>
      <c r="N82" s="1"/>
    </row>
    <row r="83" spans="1:14" x14ac:dyDescent="0.3">
      <c r="A83" s="18" t="s">
        <v>125</v>
      </c>
      <c r="B83" s="12"/>
      <c r="C83" s="8"/>
      <c r="D83" s="13">
        <f>4.7+5.3</f>
        <v>10</v>
      </c>
      <c r="E83" s="9"/>
      <c r="F83" s="13"/>
      <c r="G83" s="9"/>
      <c r="H83" s="13"/>
      <c r="I83" s="9"/>
      <c r="J83" s="13"/>
      <c r="K83" s="19"/>
      <c r="L83" s="48"/>
      <c r="M83" s="42"/>
      <c r="N83" s="1"/>
    </row>
    <row r="84" spans="1:14" x14ac:dyDescent="0.3">
      <c r="A84" s="18" t="s">
        <v>80</v>
      </c>
      <c r="B84" s="12"/>
      <c r="C84" s="8"/>
      <c r="D84" s="13">
        <f>98.94/12</f>
        <v>8.2449999999999992</v>
      </c>
      <c r="E84" s="9"/>
      <c r="F84" s="13"/>
      <c r="G84" s="9"/>
      <c r="H84" s="13"/>
      <c r="I84" s="9"/>
      <c r="J84" s="13"/>
      <c r="K84" s="19"/>
      <c r="L84" s="48"/>
      <c r="M84" s="42"/>
      <c r="N84" s="1"/>
    </row>
    <row r="85" spans="1:14" x14ac:dyDescent="0.3">
      <c r="A85" s="18" t="s">
        <v>105</v>
      </c>
      <c r="B85" s="12"/>
      <c r="C85" s="8"/>
      <c r="D85" s="13">
        <v>6.5</v>
      </c>
      <c r="E85" s="9"/>
      <c r="F85" s="13"/>
      <c r="G85" s="9"/>
      <c r="H85" s="13"/>
      <c r="I85" s="9"/>
      <c r="J85" s="13"/>
      <c r="K85" s="19"/>
      <c r="L85" s="48"/>
      <c r="M85" s="42"/>
      <c r="N85" s="1"/>
    </row>
    <row r="86" spans="1:14" x14ac:dyDescent="0.3">
      <c r="A86" s="18" t="s">
        <v>81</v>
      </c>
      <c r="B86" s="12"/>
      <c r="C86" s="8"/>
      <c r="D86" s="13">
        <v>1.89</v>
      </c>
      <c r="E86" s="9"/>
      <c r="F86" s="13"/>
      <c r="G86" s="9"/>
      <c r="H86" s="13"/>
      <c r="I86" s="9"/>
      <c r="J86" s="13"/>
      <c r="K86" s="19"/>
      <c r="L86" s="48"/>
      <c r="M86" s="42"/>
      <c r="N86" s="1"/>
    </row>
    <row r="87" spans="1:14" x14ac:dyDescent="0.3">
      <c r="A87" s="18" t="s">
        <v>87</v>
      </c>
      <c r="B87" s="12"/>
      <c r="C87" s="8"/>
      <c r="D87" s="13">
        <f>93/6</f>
        <v>15.5</v>
      </c>
      <c r="E87" s="9"/>
      <c r="F87" s="13"/>
      <c r="G87" s="9"/>
      <c r="H87" s="13"/>
      <c r="I87" s="9"/>
      <c r="J87" s="13"/>
      <c r="K87" s="19"/>
      <c r="L87" s="48"/>
      <c r="M87" s="42"/>
      <c r="N87" s="1"/>
    </row>
    <row r="88" spans="1:14" x14ac:dyDescent="0.3">
      <c r="A88" s="18" t="s">
        <v>83</v>
      </c>
      <c r="B88" s="12"/>
      <c r="C88" s="8"/>
      <c r="D88" s="13">
        <f>59.4/12</f>
        <v>4.95</v>
      </c>
      <c r="E88" s="9"/>
      <c r="F88" s="13"/>
      <c r="G88" s="9"/>
      <c r="H88" s="13"/>
      <c r="I88" s="9"/>
      <c r="J88" s="13"/>
      <c r="K88" s="19"/>
      <c r="L88" s="48"/>
      <c r="M88" s="42"/>
      <c r="N88" s="1"/>
    </row>
    <row r="89" spans="1:14" x14ac:dyDescent="0.3">
      <c r="A89" s="18" t="s">
        <v>109</v>
      </c>
      <c r="B89" s="12"/>
      <c r="C89" s="8"/>
      <c r="D89" s="13">
        <v>16.5</v>
      </c>
      <c r="E89" s="9"/>
      <c r="F89" s="13"/>
      <c r="G89" s="9"/>
      <c r="H89" s="13"/>
      <c r="I89" s="9"/>
      <c r="J89" s="13"/>
      <c r="K89" s="19"/>
      <c r="L89" s="48"/>
      <c r="M89" s="42"/>
      <c r="N89" s="1"/>
    </row>
    <row r="90" spans="1:14" x14ac:dyDescent="0.3">
      <c r="A90" s="18" t="s">
        <v>103</v>
      </c>
      <c r="B90" s="12"/>
      <c r="C90" s="8"/>
      <c r="D90" s="13">
        <v>5.9</v>
      </c>
      <c r="E90" s="9"/>
      <c r="F90" s="13"/>
      <c r="G90" s="9"/>
      <c r="H90" s="13"/>
      <c r="I90" s="9"/>
      <c r="J90" s="13"/>
      <c r="K90" s="19"/>
      <c r="L90" s="48"/>
      <c r="M90" s="42"/>
      <c r="N90" s="1"/>
    </row>
    <row r="91" spans="1:14" ht="15" thickBot="1" x14ac:dyDescent="0.35">
      <c r="A91" s="18"/>
      <c r="B91" s="11"/>
      <c r="C91" s="52" t="s">
        <v>23</v>
      </c>
      <c r="D91" s="53"/>
      <c r="E91" s="21"/>
      <c r="F91" s="21"/>
      <c r="G91" s="21"/>
      <c r="H91" s="21"/>
      <c r="I91" s="21"/>
      <c r="J91" s="22"/>
      <c r="K91" s="23"/>
      <c r="L91" s="48"/>
      <c r="M91" s="42"/>
      <c r="N91" s="1"/>
    </row>
    <row r="92" spans="1:14" ht="15" thickTop="1" x14ac:dyDescent="0.3">
      <c r="A92" s="51" t="s">
        <v>46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48"/>
      <c r="M92" s="42"/>
      <c r="N92" s="1"/>
    </row>
    <row r="93" spans="1:14" x14ac:dyDescent="0.3">
      <c r="A93" s="18" t="s">
        <v>26</v>
      </c>
      <c r="B93" s="11"/>
      <c r="C93" s="12"/>
      <c r="D93" s="13">
        <f>38.92/12</f>
        <v>3.2433333333333336</v>
      </c>
      <c r="E93" s="9"/>
      <c r="F93" s="9"/>
      <c r="G93" s="13"/>
      <c r="H93" s="13"/>
      <c r="I93" s="9"/>
      <c r="J93" s="10"/>
      <c r="K93" s="19"/>
      <c r="L93" s="48"/>
      <c r="M93" s="42"/>
      <c r="N93" s="1"/>
    </row>
    <row r="94" spans="1:14" x14ac:dyDescent="0.3">
      <c r="A94" s="18" t="s">
        <v>27</v>
      </c>
      <c r="B94" s="11"/>
      <c r="C94" s="12"/>
      <c r="D94" s="13">
        <v>7.4</v>
      </c>
      <c r="E94" s="9"/>
      <c r="F94" s="9"/>
      <c r="G94" s="13"/>
      <c r="H94" s="13"/>
      <c r="I94" s="9"/>
      <c r="J94" s="10"/>
      <c r="K94" s="19"/>
      <c r="L94" s="48"/>
      <c r="M94" s="42"/>
      <c r="N94" s="1"/>
    </row>
    <row r="95" spans="1:14" x14ac:dyDescent="0.3">
      <c r="A95" s="18" t="s">
        <v>28</v>
      </c>
      <c r="B95" s="11"/>
      <c r="C95" s="12"/>
      <c r="D95" s="13">
        <v>6</v>
      </c>
      <c r="E95" s="9"/>
      <c r="F95" s="9"/>
      <c r="G95" s="13"/>
      <c r="H95" s="13"/>
      <c r="I95" s="9"/>
      <c r="J95" s="10"/>
      <c r="K95" s="19"/>
      <c r="L95" s="48"/>
      <c r="M95" s="42"/>
      <c r="N95" s="1"/>
    </row>
    <row r="96" spans="1:14" x14ac:dyDescent="0.3">
      <c r="A96" s="18" t="s">
        <v>29</v>
      </c>
      <c r="B96" s="11"/>
      <c r="C96" s="12"/>
      <c r="D96" s="13">
        <f>43.23/24</f>
        <v>1.8012499999999998</v>
      </c>
      <c r="E96" s="9"/>
      <c r="F96" s="9"/>
      <c r="G96" s="13"/>
      <c r="H96" s="13"/>
      <c r="I96" s="9"/>
      <c r="J96" s="10"/>
      <c r="K96" s="19"/>
      <c r="L96" s="48"/>
      <c r="M96" s="42"/>
      <c r="N96" s="1"/>
    </row>
    <row r="97" spans="1:14" x14ac:dyDescent="0.3">
      <c r="A97" s="18" t="s">
        <v>60</v>
      </c>
      <c r="B97" s="11"/>
      <c r="C97" s="12"/>
      <c r="D97" s="13">
        <f>81.58/24</f>
        <v>3.3991666666666664</v>
      </c>
      <c r="E97" s="9"/>
      <c r="F97" s="9"/>
      <c r="G97" s="13"/>
      <c r="H97" s="13"/>
      <c r="I97" s="9"/>
      <c r="J97" s="10"/>
      <c r="K97" s="19"/>
      <c r="L97" s="15"/>
      <c r="M97" s="42"/>
      <c r="N97" s="1"/>
    </row>
    <row r="98" spans="1:14" x14ac:dyDescent="0.3">
      <c r="A98" s="18" t="s">
        <v>31</v>
      </c>
      <c r="B98" s="11"/>
      <c r="C98" s="12"/>
      <c r="D98" s="13">
        <f>53.72/12</f>
        <v>4.4766666666666666</v>
      </c>
      <c r="E98" s="9"/>
      <c r="F98" s="9"/>
      <c r="G98" s="13"/>
      <c r="H98" s="13"/>
      <c r="I98" s="9"/>
      <c r="J98" s="10"/>
      <c r="K98" s="19"/>
      <c r="N98" s="1"/>
    </row>
    <row r="99" spans="1:14" x14ac:dyDescent="0.3">
      <c r="A99" s="18"/>
      <c r="B99" s="11"/>
      <c r="C99" s="52" t="s">
        <v>23</v>
      </c>
      <c r="D99" s="53"/>
      <c r="E99" s="21"/>
      <c r="F99" s="21"/>
      <c r="G99" s="21"/>
      <c r="H99" s="21"/>
      <c r="I99" s="21"/>
      <c r="J99" s="22"/>
      <c r="K99" s="23"/>
    </row>
    <row r="100" spans="1:14" x14ac:dyDescent="0.3">
      <c r="A100" s="18"/>
      <c r="B100" s="11"/>
      <c r="C100" s="12"/>
      <c r="D100" s="13"/>
      <c r="E100" s="9"/>
      <c r="F100" s="9"/>
      <c r="G100" s="13"/>
      <c r="H100" s="13"/>
      <c r="I100" s="9"/>
      <c r="J100" s="10"/>
      <c r="K100" s="19"/>
    </row>
    <row r="101" spans="1:14" x14ac:dyDescent="0.3">
      <c r="A101" s="18"/>
      <c r="B101" s="7" t="s">
        <v>18</v>
      </c>
      <c r="C101" s="8">
        <f>SUM(B4:C98)</f>
        <v>112</v>
      </c>
      <c r="D101" s="9"/>
      <c r="E101" s="9"/>
      <c r="F101" s="9"/>
      <c r="G101" s="9"/>
      <c r="H101" s="9"/>
      <c r="I101" s="9"/>
      <c r="J101" s="10"/>
      <c r="K101" s="19"/>
    </row>
    <row r="102" spans="1:14" x14ac:dyDescent="0.3">
      <c r="A102" s="17"/>
      <c r="B102" s="11"/>
      <c r="C102" s="49" t="s">
        <v>23</v>
      </c>
      <c r="D102" s="50"/>
      <c r="E102" s="13"/>
      <c r="F102" s="13"/>
      <c r="G102" s="13"/>
      <c r="H102" s="13"/>
      <c r="I102" s="13"/>
      <c r="J102" s="14"/>
      <c r="K102" s="15"/>
    </row>
    <row r="103" spans="1:14" ht="21" x14ac:dyDescent="0.4">
      <c r="A103" s="54" t="s">
        <v>67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4" ht="43.8" thickBot="1" x14ac:dyDescent="0.35">
      <c r="A104" s="2" t="s">
        <v>0</v>
      </c>
      <c r="B104" s="3" t="s">
        <v>14</v>
      </c>
      <c r="C104" s="4" t="s">
        <v>13</v>
      </c>
      <c r="D104" s="5" t="s">
        <v>12</v>
      </c>
      <c r="E104" s="5"/>
      <c r="F104" s="5"/>
      <c r="G104" s="5"/>
      <c r="H104" s="5"/>
      <c r="I104" s="5"/>
      <c r="J104" s="5"/>
      <c r="K104" s="6"/>
    </row>
    <row r="105" spans="1:14" s="16" customFormat="1" ht="15" thickTop="1" x14ac:dyDescent="0.3">
      <c r="A105" s="51" t="s">
        <v>39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/>
      <c r="N105"/>
    </row>
    <row r="106" spans="1:14" s="16" customFormat="1" x14ac:dyDescent="0.3">
      <c r="A106" s="30" t="s">
        <v>48</v>
      </c>
      <c r="B106" s="31" t="s">
        <v>49</v>
      </c>
      <c r="C106" s="32" t="s">
        <v>50</v>
      </c>
      <c r="D106" s="33" t="s">
        <v>51</v>
      </c>
      <c r="E106" s="33" t="s">
        <v>52</v>
      </c>
      <c r="F106" s="33" t="s">
        <v>53</v>
      </c>
      <c r="G106" s="33" t="s">
        <v>54</v>
      </c>
      <c r="H106" s="33" t="s">
        <v>55</v>
      </c>
      <c r="I106" s="33" t="s">
        <v>56</v>
      </c>
      <c r="J106" s="34" t="s">
        <v>57</v>
      </c>
      <c r="K106" s="35" t="s">
        <v>58</v>
      </c>
      <c r="L106"/>
      <c r="N106"/>
    </row>
    <row r="107" spans="1:14" s="16" customFormat="1" x14ac:dyDescent="0.3">
      <c r="A107" s="24" t="s">
        <v>10</v>
      </c>
      <c r="B107" s="25"/>
      <c r="C107" s="26"/>
      <c r="D107" s="27">
        <f>41.9/12</f>
        <v>3.4916666666666667</v>
      </c>
      <c r="E107" s="27"/>
      <c r="F107" s="27"/>
      <c r="G107" s="27"/>
      <c r="H107" s="27"/>
      <c r="I107" s="27"/>
      <c r="J107" s="28"/>
      <c r="K107" s="29"/>
      <c r="L107"/>
      <c r="N107"/>
    </row>
    <row r="108" spans="1:14" s="16" customFormat="1" x14ac:dyDescent="0.3">
      <c r="A108" s="24" t="s">
        <v>72</v>
      </c>
      <c r="B108" s="43"/>
      <c r="C108" s="44"/>
      <c r="D108" s="45">
        <v>5.14</v>
      </c>
      <c r="E108" s="45"/>
      <c r="F108" s="45"/>
      <c r="G108" s="45"/>
      <c r="H108" s="45"/>
      <c r="I108" s="45"/>
      <c r="J108" s="46"/>
      <c r="K108" s="47"/>
      <c r="L108"/>
      <c r="N108"/>
    </row>
    <row r="109" spans="1:14" s="16" customFormat="1" x14ac:dyDescent="0.3">
      <c r="A109" s="24" t="s">
        <v>11</v>
      </c>
      <c r="B109" s="25"/>
      <c r="C109" s="26"/>
      <c r="D109" s="27">
        <f>39/12</f>
        <v>3.25</v>
      </c>
      <c r="E109" s="27"/>
      <c r="F109" s="27"/>
      <c r="G109" s="27"/>
      <c r="H109" s="27"/>
      <c r="I109" s="27"/>
      <c r="J109" s="28"/>
      <c r="K109" s="29"/>
      <c r="L109"/>
      <c r="N109"/>
    </row>
    <row r="110" spans="1:14" s="16" customFormat="1" x14ac:dyDescent="0.3">
      <c r="A110" s="24" t="s">
        <v>11</v>
      </c>
      <c r="B110" s="25"/>
      <c r="C110" s="26"/>
      <c r="D110" s="27">
        <f>41.9/12</f>
        <v>3.4916666666666667</v>
      </c>
      <c r="E110" s="27"/>
      <c r="F110" s="27"/>
      <c r="G110" s="27"/>
      <c r="H110" s="27"/>
      <c r="I110" s="27"/>
      <c r="J110" s="28"/>
      <c r="K110" s="29"/>
      <c r="L110"/>
      <c r="N110"/>
    </row>
    <row r="111" spans="1:14" s="16" customFormat="1" x14ac:dyDescent="0.3">
      <c r="A111" s="24" t="s">
        <v>15</v>
      </c>
      <c r="B111" s="25">
        <f>142*12</f>
        <v>1704</v>
      </c>
      <c r="C111" s="26">
        <v>5</v>
      </c>
      <c r="D111" s="27">
        <f>41/12</f>
        <v>3.4166666666666665</v>
      </c>
      <c r="E111" s="27"/>
      <c r="F111" s="27"/>
      <c r="G111" s="27"/>
      <c r="H111" s="27"/>
      <c r="I111" s="27"/>
      <c r="J111" s="28"/>
      <c r="K111" s="29"/>
      <c r="L111"/>
      <c r="N111"/>
    </row>
    <row r="112" spans="1:14" s="16" customFormat="1" x14ac:dyDescent="0.3">
      <c r="A112" s="24" t="s">
        <v>15</v>
      </c>
      <c r="B112" s="25"/>
      <c r="C112" s="26"/>
      <c r="D112" s="27">
        <f>43.9/12</f>
        <v>3.6583333333333332</v>
      </c>
      <c r="E112" s="27"/>
      <c r="F112" s="27"/>
      <c r="G112" s="27"/>
      <c r="H112" s="27"/>
      <c r="I112" s="27"/>
      <c r="J112" s="28"/>
      <c r="K112" s="29"/>
      <c r="L112"/>
      <c r="N112"/>
    </row>
    <row r="113" spans="1:14" s="16" customFormat="1" x14ac:dyDescent="0.3">
      <c r="A113" s="24" t="s">
        <v>64</v>
      </c>
      <c r="B113" s="25"/>
      <c r="C113" s="26"/>
      <c r="D113" s="27">
        <f>46.9/12</f>
        <v>3.9083333333333332</v>
      </c>
      <c r="E113" s="27"/>
      <c r="F113" s="27"/>
      <c r="G113" s="27"/>
      <c r="H113" s="27"/>
      <c r="I113" s="27"/>
      <c r="J113" s="28"/>
      <c r="K113" s="29"/>
      <c r="L113"/>
      <c r="N113"/>
    </row>
    <row r="114" spans="1:14" s="16" customFormat="1" x14ac:dyDescent="0.3">
      <c r="A114" s="24" t="s">
        <v>24</v>
      </c>
      <c r="B114" s="25"/>
      <c r="C114" s="26"/>
      <c r="D114" s="27">
        <f>46.24/12</f>
        <v>3.8533333333333335</v>
      </c>
      <c r="E114" s="27"/>
      <c r="F114" s="27"/>
      <c r="G114" s="27"/>
      <c r="H114" s="27"/>
      <c r="I114" s="27"/>
      <c r="J114" s="28"/>
      <c r="K114" s="29"/>
      <c r="L114"/>
      <c r="N114"/>
    </row>
    <row r="115" spans="1:14" s="16" customFormat="1" x14ac:dyDescent="0.3">
      <c r="A115" s="24" t="s">
        <v>25</v>
      </c>
      <c r="B115" s="25"/>
      <c r="C115" s="26"/>
      <c r="D115" s="27">
        <f>95.8/24</f>
        <v>3.9916666666666667</v>
      </c>
      <c r="E115" s="27"/>
      <c r="F115" s="27"/>
      <c r="G115" s="27"/>
      <c r="H115" s="27"/>
      <c r="I115" s="27"/>
      <c r="J115" s="28"/>
      <c r="K115" s="29"/>
      <c r="L115"/>
      <c r="N115"/>
    </row>
    <row r="116" spans="1:14" s="16" customFormat="1" x14ac:dyDescent="0.3">
      <c r="A116" s="24" t="s">
        <v>107</v>
      </c>
      <c r="B116" s="43"/>
      <c r="C116" s="44"/>
      <c r="D116" s="45">
        <v>3.4249999999999998</v>
      </c>
      <c r="E116" s="45"/>
      <c r="F116" s="45"/>
      <c r="G116" s="45"/>
      <c r="H116" s="45"/>
      <c r="I116" s="45"/>
      <c r="J116" s="46"/>
      <c r="K116" s="47"/>
      <c r="L116"/>
      <c r="N116"/>
    </row>
    <row r="117" spans="1:14" s="16" customFormat="1" x14ac:dyDescent="0.3">
      <c r="A117" s="24"/>
      <c r="B117" s="43"/>
      <c r="C117" s="44"/>
      <c r="D117" s="45"/>
      <c r="E117" s="45"/>
      <c r="F117" s="45"/>
      <c r="G117" s="45"/>
      <c r="H117" s="45"/>
      <c r="I117" s="45"/>
      <c r="J117" s="46"/>
      <c r="K117" s="47"/>
      <c r="L117"/>
      <c r="N117"/>
    </row>
    <row r="118" spans="1:14" s="16" customFormat="1" ht="15" thickBot="1" x14ac:dyDescent="0.35">
      <c r="A118" s="20"/>
      <c r="B118" s="20"/>
      <c r="C118" s="52" t="s">
        <v>23</v>
      </c>
      <c r="D118" s="53"/>
      <c r="E118" s="21"/>
      <c r="F118" s="21"/>
      <c r="G118" s="21"/>
      <c r="H118" s="21"/>
      <c r="I118" s="21"/>
      <c r="J118" s="22"/>
      <c r="K118" s="23"/>
      <c r="L118"/>
      <c r="N118"/>
    </row>
    <row r="119" spans="1:14" s="16" customFormat="1" ht="15" thickTop="1" x14ac:dyDescent="0.3">
      <c r="A119" s="51" t="s">
        <v>40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/>
      <c r="N119"/>
    </row>
    <row r="120" spans="1:14" s="16" customFormat="1" x14ac:dyDescent="0.3">
      <c r="A120" s="18" t="s">
        <v>3</v>
      </c>
      <c r="B120" s="7"/>
      <c r="C120" s="8"/>
      <c r="D120" s="9">
        <f>30.15/12</f>
        <v>2.5124999999999997</v>
      </c>
      <c r="E120" s="9"/>
      <c r="F120" s="9"/>
      <c r="G120" s="9"/>
      <c r="H120" s="9"/>
      <c r="I120" s="9"/>
      <c r="J120" s="10"/>
      <c r="K120" s="19"/>
      <c r="L120"/>
      <c r="N120"/>
    </row>
    <row r="121" spans="1:14" s="16" customFormat="1" x14ac:dyDescent="0.3">
      <c r="A121" s="18" t="s">
        <v>4</v>
      </c>
      <c r="B121" s="7"/>
      <c r="C121" s="8"/>
      <c r="D121" s="9">
        <f>27.4/12</f>
        <v>2.2833333333333332</v>
      </c>
      <c r="E121" s="9"/>
      <c r="F121" s="9"/>
      <c r="G121" s="9"/>
      <c r="H121" s="9"/>
      <c r="I121" s="9"/>
      <c r="J121" s="10"/>
      <c r="K121" s="19"/>
      <c r="L121" t="s">
        <v>74</v>
      </c>
      <c r="N121"/>
    </row>
    <row r="122" spans="1:14" s="16" customFormat="1" ht="15" thickBot="1" x14ac:dyDescent="0.35">
      <c r="A122" s="18"/>
      <c r="B122" s="7"/>
      <c r="C122" s="52" t="s">
        <v>23</v>
      </c>
      <c r="D122" s="53"/>
      <c r="E122" s="21"/>
      <c r="F122" s="21"/>
      <c r="G122" s="21"/>
      <c r="H122" s="21"/>
      <c r="I122" s="21"/>
      <c r="J122" s="22"/>
      <c r="K122" s="23"/>
      <c r="L122"/>
      <c r="N122"/>
    </row>
    <row r="123" spans="1:14" ht="15" thickTop="1" x14ac:dyDescent="0.3">
      <c r="A123" s="51" t="s">
        <v>41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4" x14ac:dyDescent="0.3">
      <c r="A124" s="17" t="s">
        <v>19</v>
      </c>
      <c r="B124" s="11"/>
      <c r="C124" s="12"/>
      <c r="D124" s="13">
        <f>37/12</f>
        <v>3.0833333333333335</v>
      </c>
      <c r="E124" s="9"/>
      <c r="F124" s="9"/>
      <c r="G124" s="13"/>
      <c r="H124" s="13"/>
      <c r="I124" s="9"/>
      <c r="J124" s="10"/>
      <c r="K124" s="19"/>
    </row>
    <row r="125" spans="1:14" x14ac:dyDescent="0.3">
      <c r="A125" s="17" t="s">
        <v>19</v>
      </c>
      <c r="B125" s="11"/>
      <c r="C125" s="12"/>
      <c r="D125" s="13">
        <f>37/12</f>
        <v>3.0833333333333335</v>
      </c>
      <c r="E125" s="9"/>
      <c r="F125" s="9"/>
      <c r="G125" s="13"/>
      <c r="H125" s="13"/>
      <c r="I125" s="9"/>
      <c r="J125" s="10"/>
      <c r="K125" s="19"/>
    </row>
    <row r="126" spans="1:14" x14ac:dyDescent="0.3">
      <c r="A126" s="17" t="s">
        <v>33</v>
      </c>
      <c r="B126" s="11"/>
      <c r="C126" s="12"/>
      <c r="D126" s="13">
        <v>3.98</v>
      </c>
      <c r="E126" s="9"/>
      <c r="F126" s="9"/>
      <c r="G126" s="13"/>
      <c r="H126" s="13"/>
      <c r="I126" s="9"/>
      <c r="J126" s="10"/>
      <c r="K126" s="19"/>
    </row>
    <row r="127" spans="1:14" s="16" customFormat="1" ht="15" thickBot="1" x14ac:dyDescent="0.35">
      <c r="A127" s="18"/>
      <c r="B127" s="7"/>
      <c r="C127" s="52" t="s">
        <v>23</v>
      </c>
      <c r="D127" s="53"/>
      <c r="E127" s="21"/>
      <c r="F127" s="21"/>
      <c r="G127" s="21"/>
      <c r="H127" s="21"/>
      <c r="I127" s="21"/>
      <c r="J127" s="22"/>
      <c r="K127" s="23"/>
      <c r="L127"/>
      <c r="N127"/>
    </row>
    <row r="128" spans="1:14" s="16" customFormat="1" ht="15" thickTop="1" x14ac:dyDescent="0.3">
      <c r="A128" s="51" t="s">
        <v>42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1"/>
      <c r="N128"/>
    </row>
    <row r="129" spans="1:14" s="16" customFormat="1" x14ac:dyDescent="0.3">
      <c r="A129" s="17" t="s">
        <v>35</v>
      </c>
      <c r="B129" s="11">
        <v>12</v>
      </c>
      <c r="C129" s="12">
        <v>6</v>
      </c>
      <c r="D129" s="13">
        <f>41.5/12</f>
        <v>3.4583333333333335</v>
      </c>
      <c r="E129" s="9"/>
      <c r="F129" s="9"/>
      <c r="G129" s="13"/>
      <c r="H129" s="13"/>
      <c r="I129" s="9"/>
      <c r="J129" s="10"/>
      <c r="K129" s="19"/>
      <c r="L129"/>
      <c r="N129"/>
    </row>
    <row r="130" spans="1:14" s="16" customFormat="1" x14ac:dyDescent="0.3">
      <c r="A130" s="17" t="s">
        <v>35</v>
      </c>
      <c r="B130" s="11"/>
      <c r="C130" s="12"/>
      <c r="D130" s="13">
        <f>45/12</f>
        <v>3.75</v>
      </c>
      <c r="E130" s="9"/>
      <c r="F130" s="9"/>
      <c r="G130" s="13"/>
      <c r="H130" s="13"/>
      <c r="I130" s="9"/>
      <c r="J130" s="10"/>
      <c r="K130" s="19"/>
      <c r="L130"/>
      <c r="N130"/>
    </row>
    <row r="131" spans="1:14" s="16" customFormat="1" x14ac:dyDescent="0.3">
      <c r="A131" s="17" t="s">
        <v>92</v>
      </c>
      <c r="B131" s="11"/>
      <c r="C131" s="12"/>
      <c r="D131" s="13">
        <f>49.89/12</f>
        <v>4.1574999999999998</v>
      </c>
      <c r="E131" s="9"/>
      <c r="F131" s="9"/>
      <c r="G131" s="13"/>
      <c r="H131" s="13"/>
      <c r="I131" s="9"/>
      <c r="J131" s="10"/>
      <c r="K131" s="19"/>
      <c r="L131"/>
      <c r="N131"/>
    </row>
    <row r="132" spans="1:14" s="16" customFormat="1" x14ac:dyDescent="0.3">
      <c r="A132" s="17" t="s">
        <v>34</v>
      </c>
      <c r="B132" s="11">
        <f>13*12</f>
        <v>156</v>
      </c>
      <c r="C132" s="12">
        <v>13</v>
      </c>
      <c r="D132" s="13">
        <f>57/12</f>
        <v>4.75</v>
      </c>
      <c r="E132" s="9"/>
      <c r="F132" s="9"/>
      <c r="G132" s="13"/>
      <c r="H132" s="13"/>
      <c r="I132" s="9"/>
      <c r="J132" s="10"/>
      <c r="K132" s="19"/>
      <c r="L132"/>
      <c r="N132"/>
    </row>
    <row r="133" spans="1:14" s="16" customFormat="1" ht="15" thickBot="1" x14ac:dyDescent="0.35">
      <c r="A133" s="17"/>
      <c r="B133" s="11"/>
      <c r="C133" s="52" t="s">
        <v>23</v>
      </c>
      <c r="D133" s="53"/>
      <c r="E133" s="21"/>
      <c r="F133" s="21"/>
      <c r="G133" s="21"/>
      <c r="H133" s="21"/>
      <c r="I133" s="21"/>
      <c r="J133" s="22"/>
      <c r="K133" s="23"/>
      <c r="L133"/>
      <c r="N133"/>
    </row>
    <row r="134" spans="1:14" s="16" customFormat="1" ht="15" thickTop="1" x14ac:dyDescent="0.3">
      <c r="A134" s="51" t="s">
        <v>70</v>
      </c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/>
      <c r="N134"/>
    </row>
    <row r="135" spans="1:14" s="16" customFormat="1" x14ac:dyDescent="0.3">
      <c r="A135" s="18" t="s">
        <v>76</v>
      </c>
      <c r="B135" s="11"/>
      <c r="C135" s="12"/>
      <c r="D135" s="13">
        <v>4</v>
      </c>
      <c r="E135" s="9"/>
      <c r="F135" s="9"/>
      <c r="G135" s="13"/>
      <c r="H135" s="13"/>
      <c r="I135" s="9"/>
      <c r="J135" s="10"/>
      <c r="K135" s="19"/>
      <c r="L135"/>
      <c r="N135"/>
    </row>
    <row r="136" spans="1:14" s="16" customFormat="1" x14ac:dyDescent="0.3">
      <c r="A136" s="18" t="s">
        <v>77</v>
      </c>
      <c r="B136" s="11"/>
      <c r="C136" s="12"/>
      <c r="D136" s="13">
        <v>2.4</v>
      </c>
      <c r="E136" s="9"/>
      <c r="F136" s="9"/>
      <c r="G136" s="13"/>
      <c r="H136" s="13"/>
      <c r="I136" s="9"/>
      <c r="J136" s="10"/>
      <c r="K136" s="19"/>
      <c r="L136"/>
      <c r="N136"/>
    </row>
    <row r="137" spans="1:14" s="16" customFormat="1" x14ac:dyDescent="0.3">
      <c r="A137" s="18" t="s">
        <v>71</v>
      </c>
      <c r="B137" s="11"/>
      <c r="C137" s="12">
        <v>1</v>
      </c>
      <c r="D137" s="13">
        <v>1.5</v>
      </c>
      <c r="E137" s="9"/>
      <c r="F137" s="9"/>
      <c r="G137" s="13"/>
      <c r="H137" s="13"/>
      <c r="I137" s="9"/>
      <c r="J137" s="10"/>
      <c r="K137" s="19"/>
      <c r="L137"/>
      <c r="N137"/>
    </row>
    <row r="138" spans="1:14" s="16" customFormat="1" x14ac:dyDescent="0.3">
      <c r="A138" s="18"/>
      <c r="B138" s="11"/>
      <c r="C138" s="12"/>
      <c r="D138" s="13"/>
      <c r="E138" s="9"/>
      <c r="F138" s="9"/>
      <c r="G138" s="13"/>
      <c r="H138" s="13"/>
      <c r="I138" s="9"/>
      <c r="J138" s="10"/>
      <c r="K138" s="19"/>
      <c r="L138"/>
      <c r="N138"/>
    </row>
    <row r="139" spans="1:14" s="16" customFormat="1" x14ac:dyDescent="0.3">
      <c r="A139" s="17"/>
      <c r="B139" s="11"/>
      <c r="C139" s="52" t="s">
        <v>23</v>
      </c>
      <c r="D139" s="53"/>
      <c r="E139" s="21"/>
      <c r="F139" s="21"/>
      <c r="G139" s="21"/>
      <c r="H139" s="21"/>
      <c r="I139" s="21"/>
      <c r="J139" s="22"/>
      <c r="K139" s="23"/>
      <c r="L139"/>
      <c r="N139"/>
    </row>
    <row r="140" spans="1:14" s="16" customFormat="1" x14ac:dyDescent="0.3">
      <c r="A140" s="18"/>
      <c r="B140" s="11"/>
      <c r="C140" s="12"/>
      <c r="D140" s="13"/>
      <c r="E140" s="9"/>
      <c r="F140" s="9"/>
      <c r="G140" s="13"/>
      <c r="H140" s="13"/>
      <c r="I140" s="9"/>
      <c r="J140" s="10"/>
      <c r="K140" s="19"/>
      <c r="L140"/>
      <c r="N140"/>
    </row>
    <row r="141" spans="1:14" s="16" customFormat="1" x14ac:dyDescent="0.3">
      <c r="A141" s="18"/>
      <c r="B141" s="11"/>
      <c r="C141" s="12"/>
      <c r="D141" s="13"/>
      <c r="E141" s="9"/>
      <c r="F141" s="9"/>
      <c r="G141" s="13"/>
      <c r="H141" s="13"/>
      <c r="I141" s="9"/>
      <c r="J141" s="10"/>
      <c r="K141" s="19"/>
      <c r="L141"/>
      <c r="N141"/>
    </row>
    <row r="142" spans="1:14" s="16" customFormat="1" x14ac:dyDescent="0.3">
      <c r="A142" s="18"/>
      <c r="B142" s="7" t="s">
        <v>18</v>
      </c>
      <c r="C142" s="8">
        <f>SUM(B107:C138)</f>
        <v>1897</v>
      </c>
      <c r="D142" s="9"/>
      <c r="E142" s="9"/>
      <c r="F142" s="9"/>
      <c r="G142" s="9"/>
      <c r="H142" s="9"/>
      <c r="I142" s="9"/>
      <c r="J142" s="10"/>
      <c r="K142" s="19"/>
      <c r="L142"/>
      <c r="N142"/>
    </row>
    <row r="143" spans="1:14" x14ac:dyDescent="0.3">
      <c r="A143" s="17"/>
      <c r="B143" s="11"/>
      <c r="C143" s="49" t="s">
        <v>23</v>
      </c>
      <c r="D143" s="50"/>
      <c r="E143" s="13"/>
      <c r="F143" s="13"/>
      <c r="G143" s="13"/>
      <c r="H143" s="13"/>
      <c r="I143" s="13"/>
      <c r="J143" s="14"/>
      <c r="K143" s="15"/>
    </row>
    <row r="145" spans="1:9" x14ac:dyDescent="0.3">
      <c r="A145" t="s">
        <v>69</v>
      </c>
      <c r="B145" s="1">
        <f>E143+E102</f>
        <v>0</v>
      </c>
      <c r="C145" s="48" t="s">
        <v>68</v>
      </c>
      <c r="D145" s="48"/>
      <c r="E145" s="1"/>
      <c r="G145" s="48"/>
      <c r="H145" s="48"/>
      <c r="I145" s="1"/>
    </row>
    <row r="146" spans="1:9" x14ac:dyDescent="0.3">
      <c r="D146" s="55"/>
      <c r="E146" s="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05A4-2D39-4491-8CE2-A927095D7ACD}">
  <dimension ref="A1:N146"/>
  <sheetViews>
    <sheetView showGridLines="0" workbookViewId="0">
      <pane xSplit="1" ySplit="1" topLeftCell="B2" activePane="bottomRight" state="frozen"/>
      <selection activeCell="H20" sqref="H20"/>
      <selection pane="topRight" activeCell="H20" sqref="H20"/>
      <selection pane="bottomLeft" activeCell="H20" sqref="H20"/>
      <selection pane="bottomRight" activeCell="E1" sqref="E1:K1048576"/>
    </sheetView>
  </sheetViews>
  <sheetFormatPr defaultRowHeight="14.4" x14ac:dyDescent="0.3"/>
  <cols>
    <col min="1" max="1" width="41.5546875" bestFit="1" customWidth="1"/>
    <col min="2" max="2" width="15.6640625" customWidth="1"/>
    <col min="3" max="3" width="12.5546875" customWidth="1"/>
    <col min="4" max="4" width="11.6640625" customWidth="1"/>
    <col min="5" max="5" width="12.88671875" customWidth="1"/>
    <col min="6" max="6" width="14.88671875" customWidth="1"/>
    <col min="7" max="7" width="13.109375" customWidth="1"/>
    <col min="8" max="8" width="16.33203125" bestFit="1" customWidth="1"/>
    <col min="9" max="9" width="14.44140625" customWidth="1"/>
    <col min="10" max="10" width="13" customWidth="1"/>
    <col min="11" max="11" width="12.6640625" customWidth="1"/>
    <col min="12" max="12" width="8.88671875" customWidth="1"/>
    <col min="13" max="13" width="10.5546875" style="16" bestFit="1" customWidth="1"/>
    <col min="14" max="14" width="10.5546875" bestFit="1" customWidth="1"/>
  </cols>
  <sheetData>
    <row r="1" spans="1:14" ht="43.8" thickBot="1" x14ac:dyDescent="0.35">
      <c r="A1" s="2" t="s">
        <v>0</v>
      </c>
      <c r="B1" s="3" t="s">
        <v>14</v>
      </c>
      <c r="C1" s="4" t="s">
        <v>13</v>
      </c>
      <c r="D1" s="5" t="s">
        <v>12</v>
      </c>
      <c r="E1" s="5"/>
      <c r="F1" s="5"/>
      <c r="G1" s="5"/>
      <c r="H1" s="5"/>
      <c r="I1" s="5"/>
      <c r="J1" s="5"/>
      <c r="K1" s="6"/>
    </row>
    <row r="2" spans="1:14" ht="15" thickTop="1" x14ac:dyDescent="0.3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4" ht="15" hidden="1" customHeight="1" x14ac:dyDescent="0.3">
      <c r="A3" s="30" t="s">
        <v>48</v>
      </c>
      <c r="B3" s="31" t="s">
        <v>49</v>
      </c>
      <c r="C3" s="32" t="s">
        <v>50</v>
      </c>
      <c r="D3" s="33" t="s">
        <v>51</v>
      </c>
      <c r="E3" s="33" t="s">
        <v>52</v>
      </c>
      <c r="F3" s="33" t="s">
        <v>53</v>
      </c>
      <c r="G3" s="33" t="s">
        <v>54</v>
      </c>
      <c r="H3" s="33" t="s">
        <v>55</v>
      </c>
      <c r="I3" s="33" t="s">
        <v>56</v>
      </c>
      <c r="J3" s="34" t="s">
        <v>57</v>
      </c>
      <c r="K3" s="35" t="s">
        <v>58</v>
      </c>
      <c r="N3" s="1"/>
    </row>
    <row r="4" spans="1:14" x14ac:dyDescent="0.3">
      <c r="A4" s="24" t="s">
        <v>1</v>
      </c>
      <c r="B4" s="25"/>
      <c r="C4" s="26">
        <v>2</v>
      </c>
      <c r="D4" s="27">
        <f>83/12</f>
        <v>6.916666666666667</v>
      </c>
      <c r="E4" s="27"/>
      <c r="F4" s="27"/>
      <c r="G4" s="27"/>
      <c r="H4" s="27"/>
      <c r="I4" s="27"/>
      <c r="J4" s="28"/>
      <c r="K4" s="29"/>
      <c r="N4" s="1"/>
    </row>
    <row r="5" spans="1:14" x14ac:dyDescent="0.3">
      <c r="A5" s="24" t="s">
        <v>2</v>
      </c>
      <c r="B5" s="25"/>
      <c r="C5" s="26"/>
      <c r="D5" s="27">
        <f>78.5/12</f>
        <v>6.541666666666667</v>
      </c>
      <c r="E5" s="27"/>
      <c r="F5" s="27"/>
      <c r="G5" s="27"/>
      <c r="H5" s="27"/>
      <c r="I5" s="27"/>
      <c r="J5" s="28"/>
      <c r="K5" s="29"/>
      <c r="N5" s="1"/>
    </row>
    <row r="6" spans="1:14" x14ac:dyDescent="0.3">
      <c r="A6" s="24" t="s">
        <v>2</v>
      </c>
      <c r="B6" s="25"/>
      <c r="C6" s="26"/>
      <c r="D6" s="27">
        <f>78.5/12</f>
        <v>6.541666666666667</v>
      </c>
      <c r="E6" s="27"/>
      <c r="F6" s="27"/>
      <c r="G6" s="27"/>
      <c r="H6" s="27"/>
      <c r="I6" s="27"/>
      <c r="J6" s="28"/>
      <c r="K6" s="29"/>
      <c r="N6" s="1"/>
    </row>
    <row r="7" spans="1:14" x14ac:dyDescent="0.3">
      <c r="A7" s="24" t="s">
        <v>104</v>
      </c>
      <c r="B7" s="43"/>
      <c r="C7" s="44"/>
      <c r="D7" s="45">
        <f>49.48/23</f>
        <v>2.1513043478260867</v>
      </c>
      <c r="E7" s="45"/>
      <c r="F7" s="45"/>
      <c r="G7" s="45"/>
      <c r="H7" s="45"/>
      <c r="I7" s="45"/>
      <c r="J7" s="46"/>
      <c r="K7" s="47"/>
      <c r="N7" s="1"/>
    </row>
    <row r="8" spans="1:14" x14ac:dyDescent="0.3">
      <c r="A8" s="24" t="s">
        <v>16</v>
      </c>
      <c r="B8" s="25">
        <f>6*12</f>
        <v>72</v>
      </c>
      <c r="C8" s="26">
        <v>15</v>
      </c>
      <c r="D8" s="27">
        <f>83/12</f>
        <v>6.916666666666667</v>
      </c>
      <c r="E8" s="27"/>
      <c r="F8" s="27"/>
      <c r="G8" s="27"/>
      <c r="H8" s="27"/>
      <c r="I8" s="27"/>
      <c r="J8" s="28"/>
      <c r="K8" s="29"/>
      <c r="N8" s="1"/>
    </row>
    <row r="9" spans="1:14" x14ac:dyDescent="0.3">
      <c r="A9" s="24" t="s">
        <v>16</v>
      </c>
      <c r="B9" s="25"/>
      <c r="C9" s="26"/>
      <c r="D9" s="27">
        <f>83/12</f>
        <v>6.916666666666667</v>
      </c>
      <c r="E9" s="27"/>
      <c r="F9" s="27"/>
      <c r="G9" s="27"/>
      <c r="H9" s="27"/>
      <c r="I9" s="27"/>
      <c r="J9" s="28"/>
      <c r="K9" s="29"/>
      <c r="N9" s="1"/>
    </row>
    <row r="10" spans="1:14" x14ac:dyDescent="0.3">
      <c r="A10" s="24" t="s">
        <v>62</v>
      </c>
      <c r="B10" s="43"/>
      <c r="C10" s="44"/>
      <c r="D10" s="45">
        <f>78.5/12</f>
        <v>6.541666666666667</v>
      </c>
      <c r="E10" s="45"/>
      <c r="F10" s="45"/>
      <c r="G10" s="45"/>
      <c r="H10" s="45"/>
      <c r="I10" s="45"/>
      <c r="J10" s="46"/>
      <c r="K10" s="47"/>
      <c r="N10" s="1"/>
    </row>
    <row r="11" spans="1:14" x14ac:dyDescent="0.3">
      <c r="A11" s="24" t="s">
        <v>62</v>
      </c>
      <c r="B11" s="43"/>
      <c r="C11" s="44"/>
      <c r="D11" s="45">
        <f>78.5/12</f>
        <v>6.541666666666667</v>
      </c>
      <c r="E11" s="45"/>
      <c r="F11" s="45"/>
      <c r="G11" s="45"/>
      <c r="H11" s="45"/>
      <c r="I11" s="45"/>
      <c r="J11" s="46"/>
      <c r="K11" s="47"/>
      <c r="N11" s="1"/>
    </row>
    <row r="12" spans="1:14" x14ac:dyDescent="0.3">
      <c r="A12" s="24" t="s">
        <v>119</v>
      </c>
      <c r="B12" s="43"/>
      <c r="C12" s="44"/>
      <c r="D12" s="45">
        <v>4</v>
      </c>
      <c r="E12" s="45"/>
      <c r="F12" s="45"/>
      <c r="G12" s="45"/>
      <c r="H12" s="45"/>
      <c r="I12" s="45"/>
      <c r="J12" s="46"/>
      <c r="K12" s="47"/>
      <c r="N12" s="1"/>
    </row>
    <row r="13" spans="1:14" x14ac:dyDescent="0.3">
      <c r="A13" s="24" t="s">
        <v>85</v>
      </c>
      <c r="B13" s="25"/>
      <c r="C13" s="44"/>
      <c r="D13" s="45">
        <f>53.48/23</f>
        <v>2.3252173913043479</v>
      </c>
      <c r="E13" s="45"/>
      <c r="F13" s="45"/>
      <c r="G13" s="45"/>
      <c r="H13" s="45"/>
      <c r="I13" s="45"/>
      <c r="J13" s="46"/>
      <c r="K13" s="47"/>
      <c r="N13" s="1"/>
    </row>
    <row r="14" spans="1:14" x14ac:dyDescent="0.3">
      <c r="A14" s="24" t="s">
        <v>86</v>
      </c>
      <c r="B14" s="43"/>
      <c r="C14" s="44"/>
      <c r="D14" s="45">
        <f>59/23</f>
        <v>2.5652173913043477</v>
      </c>
      <c r="E14" s="45"/>
      <c r="F14" s="45"/>
      <c r="G14" s="45"/>
      <c r="H14" s="45"/>
      <c r="I14" s="45"/>
      <c r="J14" s="46"/>
      <c r="K14" s="47"/>
      <c r="N14" s="1"/>
    </row>
    <row r="15" spans="1:14" x14ac:dyDescent="0.3">
      <c r="A15" s="24" t="s">
        <v>32</v>
      </c>
      <c r="B15" s="25"/>
      <c r="C15" s="26"/>
      <c r="D15" s="27">
        <f>181.2/24</f>
        <v>7.55</v>
      </c>
      <c r="E15" s="45"/>
      <c r="F15" s="27"/>
      <c r="G15" s="27"/>
      <c r="H15" s="27"/>
      <c r="I15" s="27"/>
      <c r="J15" s="28"/>
      <c r="K15" s="29"/>
      <c r="N15" s="1"/>
    </row>
    <row r="16" spans="1:14" x14ac:dyDescent="0.3">
      <c r="A16" s="24" t="s">
        <v>91</v>
      </c>
      <c r="B16" s="25"/>
      <c r="C16" s="26"/>
      <c r="D16" s="27">
        <f>89.9/12</f>
        <v>7.4916666666666671</v>
      </c>
      <c r="E16" s="45"/>
      <c r="F16" s="27"/>
      <c r="G16" s="27"/>
      <c r="H16" s="27"/>
      <c r="I16" s="27"/>
      <c r="J16" s="28"/>
      <c r="K16" s="29"/>
      <c r="N16" s="1"/>
    </row>
    <row r="17" spans="1:14" x14ac:dyDescent="0.3">
      <c r="A17" s="24" t="s">
        <v>94</v>
      </c>
      <c r="B17" s="43"/>
      <c r="C17" s="44"/>
      <c r="D17" s="45">
        <f>4.41</f>
        <v>4.41</v>
      </c>
      <c r="E17" s="45"/>
      <c r="F17" s="45"/>
      <c r="G17" s="45"/>
      <c r="H17" s="45"/>
      <c r="I17" s="45"/>
      <c r="J17" s="46"/>
      <c r="K17" s="47"/>
      <c r="N17" s="1"/>
    </row>
    <row r="18" spans="1:14" x14ac:dyDescent="0.3">
      <c r="A18" s="24" t="s">
        <v>65</v>
      </c>
      <c r="B18" s="43"/>
      <c r="C18" s="44"/>
      <c r="D18" s="45">
        <v>28.4</v>
      </c>
      <c r="E18" s="45"/>
      <c r="F18" s="45"/>
      <c r="G18" s="45"/>
      <c r="H18" s="45"/>
      <c r="I18" s="45"/>
      <c r="J18" s="46"/>
      <c r="K18" s="47"/>
      <c r="N18" s="1"/>
    </row>
    <row r="19" spans="1:14" x14ac:dyDescent="0.3">
      <c r="A19" s="24" t="s">
        <v>66</v>
      </c>
      <c r="B19" s="43"/>
      <c r="C19" s="44"/>
      <c r="D19" s="45">
        <v>33.729999999999997</v>
      </c>
      <c r="E19" s="45"/>
      <c r="F19" s="45"/>
      <c r="G19" s="45"/>
      <c r="H19" s="45"/>
      <c r="I19" s="45"/>
      <c r="J19" s="46"/>
      <c r="K19" s="47"/>
      <c r="N19" s="1"/>
    </row>
    <row r="20" spans="1:14" s="16" customFormat="1" x14ac:dyDescent="0.3">
      <c r="A20" s="24" t="s">
        <v>108</v>
      </c>
      <c r="B20" s="43"/>
      <c r="C20" s="44"/>
      <c r="D20" s="45">
        <f>49.9/12</f>
        <v>4.1583333333333332</v>
      </c>
      <c r="E20" s="45"/>
      <c r="F20" s="45"/>
      <c r="G20" s="45"/>
      <c r="H20" s="45"/>
      <c r="I20" s="45"/>
      <c r="J20" s="46"/>
      <c r="K20" s="47"/>
      <c r="L20"/>
      <c r="N20"/>
    </row>
    <row r="21" spans="1:14" x14ac:dyDescent="0.3">
      <c r="A21" s="24" t="s">
        <v>63</v>
      </c>
      <c r="B21" s="43"/>
      <c r="C21" s="44"/>
      <c r="D21" s="45">
        <f>127/24</f>
        <v>5.291666666666667</v>
      </c>
      <c r="E21" s="45"/>
      <c r="F21" s="45"/>
      <c r="G21" s="45"/>
      <c r="H21" s="45"/>
      <c r="I21" s="45"/>
      <c r="J21" s="46"/>
      <c r="K21" s="47"/>
      <c r="N21" s="1"/>
    </row>
    <row r="22" spans="1:14" x14ac:dyDescent="0.3">
      <c r="A22" s="24" t="s">
        <v>84</v>
      </c>
      <c r="B22" s="43"/>
      <c r="C22" s="44"/>
      <c r="D22" s="45">
        <v>29.9</v>
      </c>
      <c r="E22" s="45"/>
      <c r="F22" s="45"/>
      <c r="G22" s="45"/>
      <c r="H22" s="45"/>
      <c r="I22" s="45"/>
      <c r="J22" s="46"/>
      <c r="K22" s="47"/>
      <c r="N22" s="1"/>
    </row>
    <row r="23" spans="1:14" x14ac:dyDescent="0.3">
      <c r="A23" s="24" t="s">
        <v>17</v>
      </c>
      <c r="B23" s="25"/>
      <c r="C23" s="26"/>
      <c r="D23" s="27">
        <v>74.900000000000006</v>
      </c>
      <c r="E23" s="45"/>
      <c r="F23" s="27"/>
      <c r="G23" s="27"/>
      <c r="H23" s="27"/>
      <c r="I23" s="27"/>
      <c r="J23" s="28"/>
      <c r="K23" s="29"/>
      <c r="N23" s="1"/>
    </row>
    <row r="24" spans="1:14" x14ac:dyDescent="0.3">
      <c r="A24" s="24" t="s">
        <v>30</v>
      </c>
      <c r="B24" s="25"/>
      <c r="C24" s="26"/>
      <c r="D24" s="27">
        <v>62.9</v>
      </c>
      <c r="E24" s="45"/>
      <c r="F24" s="27"/>
      <c r="G24" s="27"/>
      <c r="H24" s="27"/>
      <c r="I24" s="27"/>
      <c r="J24" s="28"/>
      <c r="K24" s="29"/>
      <c r="N24" s="1"/>
    </row>
    <row r="25" spans="1:14" x14ac:dyDescent="0.3">
      <c r="A25" s="24" t="s">
        <v>6</v>
      </c>
      <c r="B25" s="25"/>
      <c r="C25" s="26">
        <v>1</v>
      </c>
      <c r="D25" s="27">
        <v>6</v>
      </c>
      <c r="E25" s="45"/>
      <c r="F25" s="27"/>
      <c r="G25" s="27"/>
      <c r="H25" s="27"/>
      <c r="I25" s="27"/>
      <c r="J25" s="28"/>
      <c r="K25" s="29"/>
      <c r="N25" s="1"/>
    </row>
    <row r="26" spans="1:14" x14ac:dyDescent="0.3">
      <c r="A26" s="24" t="s">
        <v>89</v>
      </c>
      <c r="B26" s="25"/>
      <c r="C26" s="26"/>
      <c r="D26" s="27">
        <f>15/12</f>
        <v>1.25</v>
      </c>
      <c r="E26" s="45"/>
      <c r="F26" s="27"/>
      <c r="G26" s="27"/>
      <c r="H26" s="27"/>
      <c r="I26" s="27"/>
      <c r="J26" s="28"/>
      <c r="K26" s="29"/>
      <c r="N26" s="1"/>
    </row>
    <row r="27" spans="1:14" x14ac:dyDescent="0.3">
      <c r="A27" s="24" t="s">
        <v>7</v>
      </c>
      <c r="B27" s="25">
        <v>6</v>
      </c>
      <c r="C27" s="26"/>
      <c r="D27" s="27">
        <f>39.78/6</f>
        <v>6.63</v>
      </c>
      <c r="E27" s="45"/>
      <c r="F27" s="27"/>
      <c r="G27" s="27"/>
      <c r="H27" s="27"/>
      <c r="I27" s="27"/>
      <c r="J27" s="28"/>
      <c r="K27" s="29"/>
      <c r="N27" s="1"/>
    </row>
    <row r="28" spans="1:14" x14ac:dyDescent="0.3">
      <c r="A28" s="24" t="s">
        <v>88</v>
      </c>
      <c r="B28" s="25"/>
      <c r="C28" s="26"/>
      <c r="D28" s="27">
        <f>15/12</f>
        <v>1.25</v>
      </c>
      <c r="E28" s="45"/>
      <c r="F28" s="27"/>
      <c r="G28" s="27"/>
      <c r="H28" s="27"/>
      <c r="I28" s="27"/>
      <c r="J28" s="28"/>
      <c r="K28" s="29"/>
      <c r="N28" s="1"/>
    </row>
    <row r="29" spans="1:14" x14ac:dyDescent="0.3">
      <c r="A29" s="24" t="s">
        <v>36</v>
      </c>
      <c r="B29" s="25"/>
      <c r="C29" s="26"/>
      <c r="D29" s="27">
        <f>11.6/12</f>
        <v>0.96666666666666667</v>
      </c>
      <c r="E29" s="45"/>
      <c r="F29" s="27"/>
      <c r="G29" s="27"/>
      <c r="H29" s="27"/>
      <c r="I29" s="27"/>
      <c r="J29" s="28"/>
      <c r="K29" s="29"/>
      <c r="N29" s="1"/>
    </row>
    <row r="30" spans="1:14" x14ac:dyDescent="0.3">
      <c r="A30" s="24" t="s">
        <v>110</v>
      </c>
      <c r="B30" s="25"/>
      <c r="C30" s="26"/>
      <c r="D30" s="27">
        <f>28.75/6</f>
        <v>4.791666666666667</v>
      </c>
      <c r="E30" s="45"/>
      <c r="F30" s="27"/>
      <c r="G30" s="27"/>
      <c r="H30" s="27"/>
      <c r="I30" s="27"/>
      <c r="J30" s="28"/>
      <c r="K30" s="29"/>
      <c r="N30" s="1"/>
    </row>
    <row r="31" spans="1:14" x14ac:dyDescent="0.3">
      <c r="A31" s="24" t="s">
        <v>93</v>
      </c>
      <c r="B31" s="43"/>
      <c r="C31" s="44"/>
      <c r="D31" s="45">
        <f>16.68/12</f>
        <v>1.39</v>
      </c>
      <c r="E31" s="45"/>
      <c r="F31" s="45"/>
      <c r="G31" s="45"/>
      <c r="H31" s="45"/>
      <c r="I31" s="45"/>
      <c r="J31" s="46"/>
      <c r="K31" s="47"/>
      <c r="N31" s="1"/>
    </row>
    <row r="32" spans="1:14" x14ac:dyDescent="0.3">
      <c r="A32" s="24" t="s">
        <v>111</v>
      </c>
      <c r="B32" s="25"/>
      <c r="C32" s="26"/>
      <c r="D32" s="27">
        <v>7.29</v>
      </c>
      <c r="E32" s="45"/>
      <c r="F32" s="27"/>
      <c r="G32" s="27"/>
      <c r="H32" s="27"/>
      <c r="I32" s="27"/>
      <c r="J32" s="28"/>
      <c r="K32" s="29"/>
      <c r="N32" s="1"/>
    </row>
    <row r="33" spans="1:14" x14ac:dyDescent="0.3">
      <c r="A33" s="24" t="s">
        <v>9</v>
      </c>
      <c r="B33" s="25"/>
      <c r="C33" s="26"/>
      <c r="D33" s="27">
        <f>39.6/6</f>
        <v>6.6000000000000005</v>
      </c>
      <c r="E33" s="45"/>
      <c r="F33" s="27"/>
      <c r="G33" s="27"/>
      <c r="H33" s="27"/>
      <c r="I33" s="27"/>
      <c r="J33" s="28"/>
      <c r="K33" s="29"/>
      <c r="N33" s="1"/>
    </row>
    <row r="34" spans="1:14" x14ac:dyDescent="0.3">
      <c r="A34" s="24" t="s">
        <v>96</v>
      </c>
      <c r="B34" s="25"/>
      <c r="C34" s="26"/>
      <c r="D34" s="27">
        <v>1.1971000000000001</v>
      </c>
      <c r="E34" s="45"/>
      <c r="F34" s="27"/>
      <c r="G34" s="27"/>
      <c r="H34" s="27"/>
      <c r="I34" s="27"/>
      <c r="J34" s="28"/>
      <c r="K34" s="29"/>
      <c r="N34" s="1"/>
    </row>
    <row r="35" spans="1:14" x14ac:dyDescent="0.3">
      <c r="A35" s="24" t="s">
        <v>106</v>
      </c>
      <c r="B35" s="25"/>
      <c r="C35" s="26"/>
      <c r="D35" s="27">
        <f>38.4/8</f>
        <v>4.8</v>
      </c>
      <c r="E35" s="45"/>
      <c r="F35" s="27"/>
      <c r="G35" s="27"/>
      <c r="H35" s="27"/>
      <c r="I35" s="27"/>
      <c r="J35" s="28"/>
      <c r="K35" s="29"/>
      <c r="N35" s="1"/>
    </row>
    <row r="36" spans="1:14" x14ac:dyDescent="0.3">
      <c r="A36" s="36" t="s">
        <v>112</v>
      </c>
      <c r="B36" s="37"/>
      <c r="C36" s="38"/>
      <c r="D36" s="39">
        <v>2.5</v>
      </c>
      <c r="E36" s="45"/>
      <c r="F36" s="39"/>
      <c r="G36" s="39"/>
      <c r="H36" s="39"/>
      <c r="I36" s="39"/>
      <c r="J36" s="40"/>
      <c r="K36" s="41"/>
      <c r="N36" s="1"/>
    </row>
    <row r="37" spans="1:14" ht="15" thickBot="1" x14ac:dyDescent="0.35">
      <c r="A37" s="20"/>
      <c r="B37" s="20"/>
      <c r="C37" s="52" t="s">
        <v>23</v>
      </c>
      <c r="D37" s="53"/>
      <c r="E37" s="21"/>
      <c r="F37" s="21"/>
      <c r="G37" s="21"/>
      <c r="H37" s="21"/>
      <c r="I37" s="21"/>
      <c r="J37" s="22"/>
      <c r="K37" s="23"/>
      <c r="N37" s="1"/>
    </row>
    <row r="38" spans="1:14" ht="15" thickTop="1" x14ac:dyDescent="0.3">
      <c r="A38" s="51" t="s">
        <v>42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N38" s="1"/>
    </row>
    <row r="39" spans="1:14" x14ac:dyDescent="0.3">
      <c r="A39" s="17" t="s">
        <v>22</v>
      </c>
      <c r="B39" s="11"/>
      <c r="C39" s="12"/>
      <c r="D39" s="13">
        <v>8.2899999999999991</v>
      </c>
      <c r="E39" s="9"/>
      <c r="F39" s="9"/>
      <c r="G39" s="13"/>
      <c r="H39" s="13"/>
      <c r="I39" s="9"/>
      <c r="J39" s="10"/>
      <c r="K39" s="19"/>
      <c r="N39" s="1"/>
    </row>
    <row r="40" spans="1:14" x14ac:dyDescent="0.3">
      <c r="A40" s="17" t="s">
        <v>120</v>
      </c>
      <c r="B40" s="11"/>
      <c r="C40" s="12"/>
      <c r="D40" s="13">
        <v>2.17</v>
      </c>
      <c r="E40" s="9"/>
      <c r="F40" s="9"/>
      <c r="G40" s="13"/>
      <c r="H40" s="13"/>
      <c r="I40" s="9"/>
      <c r="J40" s="10"/>
      <c r="K40" s="19"/>
      <c r="N40" s="1"/>
    </row>
    <row r="41" spans="1:14" x14ac:dyDescent="0.3">
      <c r="A41" s="17" t="s">
        <v>126</v>
      </c>
      <c r="B41" s="11"/>
      <c r="C41" s="12"/>
      <c r="D41" s="13">
        <v>4</v>
      </c>
      <c r="E41" s="9"/>
      <c r="F41" s="9"/>
      <c r="G41" s="13"/>
      <c r="H41" s="13"/>
      <c r="I41" s="9"/>
      <c r="J41" s="10"/>
      <c r="K41" s="19"/>
      <c r="N41" s="1"/>
    </row>
    <row r="42" spans="1:14" x14ac:dyDescent="0.3">
      <c r="A42" s="18" t="s">
        <v>61</v>
      </c>
      <c r="B42" s="11"/>
      <c r="C42" s="12">
        <v>4</v>
      </c>
      <c r="D42" s="13">
        <f>74.95/12</f>
        <v>6.2458333333333336</v>
      </c>
      <c r="E42" s="9"/>
      <c r="F42" s="9"/>
      <c r="G42" s="13"/>
      <c r="H42" s="13"/>
      <c r="I42" s="9"/>
      <c r="J42" s="10"/>
      <c r="K42" s="19"/>
      <c r="N42" s="1"/>
    </row>
    <row r="43" spans="1:14" x14ac:dyDescent="0.3">
      <c r="A43" s="18" t="s">
        <v>118</v>
      </c>
      <c r="B43" s="11"/>
      <c r="C43" s="12"/>
      <c r="D43" s="13">
        <v>4.34</v>
      </c>
      <c r="E43" s="9"/>
      <c r="F43" s="9"/>
      <c r="G43" s="13"/>
      <c r="H43" s="13"/>
      <c r="I43" s="9"/>
      <c r="J43" s="10"/>
      <c r="K43" s="19"/>
      <c r="N43" s="1"/>
    </row>
    <row r="44" spans="1:14" ht="15" thickBot="1" x14ac:dyDescent="0.35">
      <c r="A44" s="17"/>
      <c r="B44" s="11"/>
      <c r="C44" s="52" t="s">
        <v>23</v>
      </c>
      <c r="D44" s="53"/>
      <c r="E44" s="21"/>
      <c r="F44" s="21"/>
      <c r="G44" s="21"/>
      <c r="H44" s="21"/>
      <c r="I44" s="21"/>
      <c r="J44" s="22"/>
      <c r="K44" s="23"/>
      <c r="N44" s="1"/>
    </row>
    <row r="45" spans="1:14" ht="15" thickTop="1" x14ac:dyDescent="0.3">
      <c r="A45" s="51" t="s">
        <v>43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N45" s="1"/>
    </row>
    <row r="46" spans="1:14" x14ac:dyDescent="0.3">
      <c r="A46" s="18" t="s">
        <v>5</v>
      </c>
      <c r="B46" s="7"/>
      <c r="C46" s="8"/>
      <c r="D46" s="9">
        <f>18.9/6</f>
        <v>3.15</v>
      </c>
      <c r="E46" s="9"/>
      <c r="F46" s="9"/>
      <c r="G46" s="9"/>
      <c r="H46" s="9"/>
      <c r="I46" s="9"/>
      <c r="J46" s="10"/>
      <c r="K46" s="19"/>
      <c r="N46" s="1"/>
    </row>
    <row r="47" spans="1:14" x14ac:dyDescent="0.3">
      <c r="A47" s="18" t="s">
        <v>8</v>
      </c>
      <c r="B47" s="7"/>
      <c r="C47" s="8"/>
      <c r="D47" s="9">
        <v>3</v>
      </c>
      <c r="E47" s="9"/>
      <c r="F47" s="9"/>
      <c r="G47" s="9"/>
      <c r="H47" s="9"/>
      <c r="I47" s="9"/>
      <c r="J47" s="10"/>
      <c r="K47" s="19"/>
      <c r="N47" s="1"/>
    </row>
    <row r="48" spans="1:14" ht="15" thickBot="1" x14ac:dyDescent="0.35">
      <c r="A48" s="17"/>
      <c r="B48" s="11"/>
      <c r="C48" s="52" t="s">
        <v>23</v>
      </c>
      <c r="D48" s="53"/>
      <c r="E48" s="21"/>
      <c r="F48" s="21"/>
      <c r="G48" s="21"/>
      <c r="H48" s="21"/>
      <c r="I48" s="21"/>
      <c r="J48" s="22"/>
      <c r="K48" s="23"/>
      <c r="N48" s="1"/>
    </row>
    <row r="49" spans="1:14" ht="15" thickTop="1" x14ac:dyDescent="0.3">
      <c r="A49" s="51" t="s">
        <v>44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N49" s="1"/>
    </row>
    <row r="50" spans="1:14" x14ac:dyDescent="0.3">
      <c r="A50" s="18" t="s">
        <v>20</v>
      </c>
      <c r="B50" s="7">
        <f>6*6</f>
        <v>36</v>
      </c>
      <c r="C50" s="8">
        <v>2</v>
      </c>
      <c r="D50" s="9">
        <f>46/6</f>
        <v>7.666666666666667</v>
      </c>
      <c r="E50" s="9"/>
      <c r="F50" s="9"/>
      <c r="G50" s="9"/>
      <c r="H50" s="9"/>
      <c r="I50" s="9"/>
      <c r="J50" s="10"/>
      <c r="K50" s="19"/>
      <c r="N50" s="1"/>
    </row>
    <row r="51" spans="1:14" x14ac:dyDescent="0.3">
      <c r="A51" s="18" t="s">
        <v>117</v>
      </c>
      <c r="B51" s="7"/>
      <c r="C51" s="8">
        <v>4</v>
      </c>
      <c r="D51" s="9">
        <v>5.7</v>
      </c>
      <c r="E51" s="9"/>
      <c r="F51" s="9"/>
      <c r="G51" s="9"/>
      <c r="H51" s="9"/>
      <c r="I51" s="9"/>
      <c r="J51" s="10"/>
      <c r="K51" s="19"/>
      <c r="N51" s="1"/>
    </row>
    <row r="52" spans="1:14" x14ac:dyDescent="0.3">
      <c r="A52" s="18" t="s">
        <v>75</v>
      </c>
      <c r="B52" s="7"/>
      <c r="C52" s="8"/>
      <c r="D52" s="9">
        <f>35.5/6</f>
        <v>5.916666666666667</v>
      </c>
      <c r="E52" s="9"/>
      <c r="F52" s="9"/>
      <c r="G52" s="9"/>
      <c r="H52" s="9"/>
      <c r="I52" s="9"/>
      <c r="J52" s="10"/>
      <c r="K52" s="19"/>
      <c r="N52" s="1"/>
    </row>
    <row r="53" spans="1:14" x14ac:dyDescent="0.3">
      <c r="A53" s="18" t="s">
        <v>90</v>
      </c>
      <c r="B53" s="7"/>
      <c r="C53" s="8"/>
      <c r="D53" s="9">
        <f>63.2/8</f>
        <v>7.9</v>
      </c>
      <c r="E53" s="9"/>
      <c r="F53" s="9"/>
      <c r="G53" s="9"/>
      <c r="H53" s="9"/>
      <c r="I53" s="9"/>
      <c r="J53" s="10"/>
      <c r="K53" s="19"/>
      <c r="N53" s="1"/>
    </row>
    <row r="54" spans="1:14" x14ac:dyDescent="0.3">
      <c r="A54" s="18" t="s">
        <v>37</v>
      </c>
      <c r="B54" s="7"/>
      <c r="C54" s="8"/>
      <c r="D54" s="9">
        <f>17.4/12</f>
        <v>1.45</v>
      </c>
      <c r="E54" s="9"/>
      <c r="F54" s="9"/>
      <c r="G54" s="9"/>
      <c r="H54" s="9"/>
      <c r="I54" s="9"/>
      <c r="J54" s="10"/>
      <c r="K54" s="19"/>
      <c r="N54" s="1"/>
    </row>
    <row r="55" spans="1:14" x14ac:dyDescent="0.3">
      <c r="A55" s="18" t="s">
        <v>97</v>
      </c>
      <c r="B55" s="7"/>
      <c r="C55" s="8"/>
      <c r="D55" s="9">
        <v>3.62</v>
      </c>
      <c r="E55" s="9"/>
      <c r="F55" s="9"/>
      <c r="G55" s="9"/>
      <c r="H55" s="9"/>
      <c r="I55" s="9"/>
      <c r="J55" s="10"/>
      <c r="K55" s="19"/>
      <c r="N55" s="1"/>
    </row>
    <row r="56" spans="1:14" x14ac:dyDescent="0.3">
      <c r="A56" s="18" t="s">
        <v>38</v>
      </c>
      <c r="B56" s="7"/>
      <c r="C56" s="8"/>
      <c r="D56" s="9">
        <f>33/12</f>
        <v>2.75</v>
      </c>
      <c r="E56" s="9"/>
      <c r="F56" s="9"/>
      <c r="G56" s="9"/>
      <c r="H56" s="9"/>
      <c r="I56" s="9"/>
      <c r="J56" s="10"/>
      <c r="K56" s="19"/>
      <c r="N56" s="1"/>
    </row>
    <row r="57" spans="1:14" x14ac:dyDescent="0.3">
      <c r="A57" s="18" t="s">
        <v>73</v>
      </c>
      <c r="B57" s="7"/>
      <c r="C57" s="8"/>
      <c r="D57" s="9">
        <v>4.5</v>
      </c>
      <c r="E57" s="9"/>
      <c r="F57" s="9"/>
      <c r="G57" s="9"/>
      <c r="H57" s="9"/>
      <c r="I57" s="9"/>
      <c r="J57" s="10"/>
      <c r="K57" s="19"/>
      <c r="N57" s="1"/>
    </row>
    <row r="58" spans="1:14" x14ac:dyDescent="0.3">
      <c r="A58" s="18" t="s">
        <v>95</v>
      </c>
      <c r="B58" s="11"/>
      <c r="C58" s="12"/>
      <c r="D58" s="13">
        <v>2.61</v>
      </c>
      <c r="E58" s="9"/>
      <c r="F58" s="9"/>
      <c r="G58" s="13"/>
      <c r="H58" s="13"/>
      <c r="I58" s="9"/>
      <c r="J58" s="10"/>
      <c r="K58" s="19"/>
      <c r="N58" s="1"/>
    </row>
    <row r="59" spans="1:14" x14ac:dyDescent="0.3">
      <c r="A59" s="17" t="s">
        <v>59</v>
      </c>
      <c r="B59" s="11"/>
      <c r="C59" s="12"/>
      <c r="D59" s="13">
        <v>7.03</v>
      </c>
      <c r="E59" s="9"/>
      <c r="F59" s="9"/>
      <c r="G59" s="13"/>
      <c r="H59" s="13"/>
      <c r="I59" s="9"/>
      <c r="J59" s="10"/>
      <c r="K59" s="19"/>
      <c r="N59" s="1"/>
    </row>
    <row r="60" spans="1:14" x14ac:dyDescent="0.3">
      <c r="A60" s="18" t="s">
        <v>47</v>
      </c>
      <c r="B60" s="7"/>
      <c r="C60" s="8"/>
      <c r="D60" s="9">
        <v>1.25</v>
      </c>
      <c r="E60" s="9"/>
      <c r="F60" s="9"/>
      <c r="G60" s="9"/>
      <c r="H60" s="9"/>
      <c r="I60" s="9"/>
      <c r="J60" s="10"/>
      <c r="K60" s="19"/>
      <c r="N60" s="1"/>
    </row>
    <row r="61" spans="1:14" ht="15" thickBot="1" x14ac:dyDescent="0.35">
      <c r="A61" s="18"/>
      <c r="B61" s="7"/>
      <c r="C61" s="52" t="s">
        <v>23</v>
      </c>
      <c r="D61" s="53"/>
      <c r="E61" s="21"/>
      <c r="F61" s="21"/>
      <c r="G61" s="21"/>
      <c r="H61" s="21"/>
      <c r="I61" s="21"/>
      <c r="J61" s="22"/>
      <c r="K61" s="23"/>
      <c r="N61" s="1"/>
    </row>
    <row r="62" spans="1:14" ht="15" thickTop="1" x14ac:dyDescent="0.3">
      <c r="A62" s="51" t="s">
        <v>98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N62" s="1"/>
    </row>
    <row r="63" spans="1:14" x14ac:dyDescent="0.3">
      <c r="A63" s="18" t="s">
        <v>99</v>
      </c>
      <c r="B63" s="7"/>
      <c r="C63" s="8"/>
      <c r="D63" s="9">
        <v>1.66</v>
      </c>
      <c r="E63" s="9"/>
      <c r="F63" s="9"/>
      <c r="G63" s="9"/>
      <c r="H63" s="9"/>
      <c r="I63" s="9"/>
      <c r="J63" s="10"/>
      <c r="K63" s="19"/>
      <c r="N63" s="1"/>
    </row>
    <row r="64" spans="1:14" x14ac:dyDescent="0.3">
      <c r="A64" s="18" t="s">
        <v>101</v>
      </c>
      <c r="B64" s="7"/>
      <c r="C64" s="8"/>
      <c r="D64" s="9">
        <v>2.29</v>
      </c>
      <c r="E64" s="9"/>
      <c r="F64" s="9"/>
      <c r="G64" s="9"/>
      <c r="H64" s="9"/>
      <c r="I64" s="9"/>
      <c r="J64" s="10"/>
      <c r="K64" s="19"/>
      <c r="N64" s="1"/>
    </row>
    <row r="65" spans="1:14" x14ac:dyDescent="0.3">
      <c r="A65" s="18" t="s">
        <v>102</v>
      </c>
      <c r="B65" s="7"/>
      <c r="C65" s="8"/>
      <c r="D65" s="9">
        <v>2.17</v>
      </c>
      <c r="E65" s="9"/>
      <c r="F65" s="9"/>
      <c r="G65" s="9"/>
      <c r="H65" s="9"/>
      <c r="I65" s="9"/>
      <c r="J65" s="10"/>
      <c r="K65" s="19"/>
      <c r="N65" s="1"/>
    </row>
    <row r="66" spans="1:14" x14ac:dyDescent="0.3">
      <c r="A66" s="17" t="s">
        <v>100</v>
      </c>
      <c r="B66" s="11"/>
      <c r="C66" s="12"/>
      <c r="D66" s="13">
        <v>1.54</v>
      </c>
      <c r="E66" s="9"/>
      <c r="F66" s="9"/>
      <c r="G66" s="13"/>
      <c r="H66" s="13"/>
      <c r="I66" s="9"/>
      <c r="J66" s="10"/>
      <c r="K66" s="19"/>
      <c r="N66" s="1"/>
    </row>
    <row r="67" spans="1:14" ht="15" thickBot="1" x14ac:dyDescent="0.35">
      <c r="A67" s="17"/>
      <c r="B67" s="11"/>
      <c r="C67" s="52" t="s">
        <v>23</v>
      </c>
      <c r="D67" s="53"/>
      <c r="E67" s="21"/>
      <c r="F67" s="21"/>
      <c r="G67" s="21"/>
      <c r="H67" s="21"/>
      <c r="I67" s="21"/>
      <c r="J67" s="22"/>
      <c r="K67" s="23"/>
      <c r="N67" s="1"/>
    </row>
    <row r="68" spans="1:14" ht="15" thickTop="1" x14ac:dyDescent="0.3">
      <c r="A68" s="51" t="s">
        <v>45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N68" s="1"/>
    </row>
    <row r="69" spans="1:14" x14ac:dyDescent="0.3">
      <c r="A69" s="17" t="s">
        <v>21</v>
      </c>
      <c r="B69" s="11"/>
      <c r="C69" s="12"/>
      <c r="D69" s="13">
        <v>8.5</v>
      </c>
      <c r="E69" s="9"/>
      <c r="F69" s="9"/>
      <c r="G69" s="13"/>
      <c r="H69" s="13"/>
      <c r="I69" s="9"/>
      <c r="J69" s="10"/>
      <c r="K69" s="19"/>
      <c r="N69" s="1"/>
    </row>
    <row r="70" spans="1:14" ht="15" thickBot="1" x14ac:dyDescent="0.35">
      <c r="A70" s="17"/>
      <c r="B70" s="11"/>
      <c r="C70" s="52" t="s">
        <v>23</v>
      </c>
      <c r="D70" s="53"/>
      <c r="E70" s="21"/>
      <c r="F70" s="21"/>
      <c r="G70" s="21"/>
      <c r="H70" s="21"/>
      <c r="I70" s="21"/>
      <c r="J70" s="22"/>
      <c r="K70" s="23"/>
      <c r="N70" s="1"/>
    </row>
    <row r="71" spans="1:14" ht="15" thickTop="1" x14ac:dyDescent="0.3">
      <c r="A71" s="51" t="s">
        <v>113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N71" s="1"/>
    </row>
    <row r="72" spans="1:14" x14ac:dyDescent="0.3">
      <c r="A72" s="17" t="s">
        <v>114</v>
      </c>
      <c r="B72" s="11"/>
      <c r="C72" s="12"/>
      <c r="D72" s="13">
        <v>6</v>
      </c>
      <c r="E72" s="9"/>
      <c r="F72" s="9"/>
      <c r="G72" s="13"/>
      <c r="H72" s="13"/>
      <c r="I72" s="9"/>
      <c r="J72" s="10"/>
      <c r="K72" s="19"/>
      <c r="N72" s="1"/>
    </row>
    <row r="73" spans="1:14" x14ac:dyDescent="0.3">
      <c r="A73" s="17" t="s">
        <v>115</v>
      </c>
      <c r="B73" s="11"/>
      <c r="C73" s="49"/>
      <c r="D73" s="56">
        <f>14/12</f>
        <v>1.1666666666666667</v>
      </c>
      <c r="E73" s="9"/>
      <c r="F73" s="9"/>
      <c r="G73" s="13"/>
      <c r="H73" s="13"/>
      <c r="I73" s="9"/>
      <c r="J73" s="10"/>
      <c r="K73" s="19"/>
      <c r="N73" s="1"/>
    </row>
    <row r="74" spans="1:14" x14ac:dyDescent="0.3">
      <c r="A74" s="17" t="s">
        <v>116</v>
      </c>
      <c r="B74" s="11"/>
      <c r="C74" s="49"/>
      <c r="D74" s="56">
        <f>10/12</f>
        <v>0.83333333333333337</v>
      </c>
      <c r="E74" s="9"/>
      <c r="F74" s="9"/>
      <c r="G74" s="13"/>
      <c r="H74" s="13"/>
      <c r="I74" s="9"/>
      <c r="J74" s="10"/>
      <c r="K74" s="19"/>
      <c r="N74" s="1"/>
    </row>
    <row r="75" spans="1:14" ht="15" thickBot="1" x14ac:dyDescent="0.35">
      <c r="A75" s="17"/>
      <c r="B75" s="11"/>
      <c r="C75" s="52" t="s">
        <v>23</v>
      </c>
      <c r="D75" s="53"/>
      <c r="E75" s="21"/>
      <c r="F75" s="21"/>
      <c r="G75" s="21"/>
      <c r="H75" s="21"/>
      <c r="I75" s="21"/>
      <c r="J75" s="22"/>
      <c r="K75" s="23"/>
      <c r="L75" s="48"/>
      <c r="M75" s="42"/>
      <c r="N75" s="1"/>
    </row>
    <row r="76" spans="1:14" ht="15" thickTop="1" x14ac:dyDescent="0.3">
      <c r="A76" s="51" t="s">
        <v>82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48"/>
      <c r="M76" s="42"/>
      <c r="N76" s="1"/>
    </row>
    <row r="77" spans="1:14" x14ac:dyDescent="0.3">
      <c r="A77" s="18" t="s">
        <v>78</v>
      </c>
      <c r="B77" s="12"/>
      <c r="C77" s="8"/>
      <c r="D77" s="13">
        <f>26.1/6</f>
        <v>4.3500000000000005</v>
      </c>
      <c r="E77" s="9"/>
      <c r="F77" s="13"/>
      <c r="G77" s="9"/>
      <c r="H77" s="13"/>
      <c r="I77" s="9"/>
      <c r="J77" s="13"/>
      <c r="K77" s="19"/>
      <c r="L77" s="48"/>
      <c r="M77" s="42"/>
      <c r="N77" s="1"/>
    </row>
    <row r="78" spans="1:14" x14ac:dyDescent="0.3">
      <c r="A78" s="18" t="s">
        <v>79</v>
      </c>
      <c r="B78" s="12"/>
      <c r="C78" s="8"/>
      <c r="D78" s="13">
        <v>5.5</v>
      </c>
      <c r="E78" s="9"/>
      <c r="F78" s="13"/>
      <c r="G78" s="9"/>
      <c r="H78" s="13"/>
      <c r="I78" s="9"/>
      <c r="J78" s="13"/>
      <c r="K78" s="19"/>
      <c r="L78" s="48"/>
      <c r="M78" s="42"/>
      <c r="N78" s="1"/>
    </row>
    <row r="79" spans="1:14" x14ac:dyDescent="0.3">
      <c r="A79" s="18" t="s">
        <v>121</v>
      </c>
      <c r="B79" s="12"/>
      <c r="C79" s="8"/>
      <c r="D79" s="13">
        <f>90/12</f>
        <v>7.5</v>
      </c>
      <c r="E79" s="9"/>
      <c r="F79" s="13"/>
      <c r="G79" s="9"/>
      <c r="H79" s="13"/>
      <c r="I79" s="9"/>
      <c r="J79" s="13"/>
      <c r="K79" s="19"/>
      <c r="L79" s="48"/>
      <c r="M79" s="42"/>
      <c r="N79" s="1"/>
    </row>
    <row r="80" spans="1:14" x14ac:dyDescent="0.3">
      <c r="A80" s="18" t="s">
        <v>122</v>
      </c>
      <c r="B80" s="12"/>
      <c r="C80" s="8"/>
      <c r="D80" s="13">
        <f>D79+D85</f>
        <v>14</v>
      </c>
      <c r="E80" s="9"/>
      <c r="F80" s="13"/>
      <c r="G80" s="9"/>
      <c r="H80" s="13"/>
      <c r="I80" s="9"/>
      <c r="J80" s="13"/>
      <c r="K80" s="19"/>
      <c r="L80" s="48"/>
      <c r="M80" s="42"/>
      <c r="N80" s="1"/>
    </row>
    <row r="81" spans="1:14" x14ac:dyDescent="0.3">
      <c r="A81" s="18" t="s">
        <v>123</v>
      </c>
      <c r="B81" s="12"/>
      <c r="C81" s="8"/>
      <c r="D81" s="13">
        <f>D79+D77</f>
        <v>11.850000000000001</v>
      </c>
      <c r="E81" s="9"/>
      <c r="F81" s="13"/>
      <c r="G81" s="9"/>
      <c r="H81" s="13"/>
      <c r="I81" s="9"/>
      <c r="J81" s="13"/>
      <c r="K81" s="19"/>
      <c r="L81" s="48"/>
      <c r="M81" s="42"/>
      <c r="N81" s="1"/>
    </row>
    <row r="82" spans="1:14" x14ac:dyDescent="0.3">
      <c r="A82" s="18" t="s">
        <v>124</v>
      </c>
      <c r="B82" s="12"/>
      <c r="C82" s="8"/>
      <c r="D82" s="13">
        <f>5.3+6.8</f>
        <v>12.1</v>
      </c>
      <c r="E82" s="9"/>
      <c r="F82" s="13"/>
      <c r="G82" s="9"/>
      <c r="H82" s="13"/>
      <c r="I82" s="9"/>
      <c r="J82" s="13"/>
      <c r="K82" s="19"/>
      <c r="L82" s="48"/>
      <c r="M82" s="42"/>
      <c r="N82" s="1"/>
    </row>
    <row r="83" spans="1:14" x14ac:dyDescent="0.3">
      <c r="A83" s="18" t="s">
        <v>125</v>
      </c>
      <c r="B83" s="12"/>
      <c r="C83" s="8"/>
      <c r="D83" s="13">
        <f>4.7+5.3</f>
        <v>10</v>
      </c>
      <c r="E83" s="9"/>
      <c r="F83" s="13"/>
      <c r="G83" s="9"/>
      <c r="H83" s="13"/>
      <c r="I83" s="9"/>
      <c r="J83" s="13"/>
      <c r="K83" s="19"/>
      <c r="L83" s="48"/>
      <c r="M83" s="42"/>
      <c r="N83" s="1"/>
    </row>
    <row r="84" spans="1:14" x14ac:dyDescent="0.3">
      <c r="A84" s="18" t="s">
        <v>80</v>
      </c>
      <c r="B84" s="12"/>
      <c r="C84" s="8"/>
      <c r="D84" s="13">
        <f>98.94/12</f>
        <v>8.2449999999999992</v>
      </c>
      <c r="E84" s="9"/>
      <c r="F84" s="13"/>
      <c r="G84" s="9"/>
      <c r="H84" s="13"/>
      <c r="I84" s="9"/>
      <c r="J84" s="13"/>
      <c r="K84" s="19"/>
      <c r="L84" s="48"/>
      <c r="M84" s="42"/>
      <c r="N84" s="1"/>
    </row>
    <row r="85" spans="1:14" x14ac:dyDescent="0.3">
      <c r="A85" s="18" t="s">
        <v>105</v>
      </c>
      <c r="B85" s="12"/>
      <c r="C85" s="8"/>
      <c r="D85" s="13">
        <v>6.5</v>
      </c>
      <c r="E85" s="9"/>
      <c r="F85" s="13"/>
      <c r="G85" s="9"/>
      <c r="H85" s="13"/>
      <c r="I85" s="9"/>
      <c r="J85" s="13"/>
      <c r="K85" s="19"/>
      <c r="L85" s="48"/>
      <c r="M85" s="42"/>
      <c r="N85" s="1"/>
    </row>
    <row r="86" spans="1:14" x14ac:dyDescent="0.3">
      <c r="A86" s="18" t="s">
        <v>81</v>
      </c>
      <c r="B86" s="12"/>
      <c r="C86" s="8"/>
      <c r="D86" s="13">
        <v>1.89</v>
      </c>
      <c r="E86" s="9"/>
      <c r="F86" s="13"/>
      <c r="G86" s="9"/>
      <c r="H86" s="13"/>
      <c r="I86" s="9"/>
      <c r="J86" s="13"/>
      <c r="K86" s="19"/>
      <c r="L86" s="48"/>
      <c r="M86" s="42"/>
      <c r="N86" s="1"/>
    </row>
    <row r="87" spans="1:14" x14ac:dyDescent="0.3">
      <c r="A87" s="18" t="s">
        <v>87</v>
      </c>
      <c r="B87" s="12"/>
      <c r="C87" s="8"/>
      <c r="D87" s="13">
        <f>93/6</f>
        <v>15.5</v>
      </c>
      <c r="E87" s="9"/>
      <c r="F87" s="13"/>
      <c r="G87" s="9"/>
      <c r="H87" s="13"/>
      <c r="I87" s="9"/>
      <c r="J87" s="13"/>
      <c r="K87" s="19"/>
      <c r="L87" s="48"/>
      <c r="M87" s="42"/>
      <c r="N87" s="1"/>
    </row>
    <row r="88" spans="1:14" x14ac:dyDescent="0.3">
      <c r="A88" s="18" t="s">
        <v>83</v>
      </c>
      <c r="B88" s="12"/>
      <c r="C88" s="8"/>
      <c r="D88" s="13">
        <f>59.4/12</f>
        <v>4.95</v>
      </c>
      <c r="E88" s="9"/>
      <c r="F88" s="13"/>
      <c r="G88" s="9"/>
      <c r="H88" s="13"/>
      <c r="I88" s="9"/>
      <c r="J88" s="13"/>
      <c r="K88" s="19"/>
      <c r="L88" s="48"/>
      <c r="M88" s="42"/>
      <c r="N88" s="1"/>
    </row>
    <row r="89" spans="1:14" x14ac:dyDescent="0.3">
      <c r="A89" s="18" t="s">
        <v>109</v>
      </c>
      <c r="B89" s="12"/>
      <c r="C89" s="8"/>
      <c r="D89" s="13">
        <v>16.5</v>
      </c>
      <c r="E89" s="9"/>
      <c r="F89" s="13"/>
      <c r="G89" s="9"/>
      <c r="H89" s="13"/>
      <c r="I89" s="9"/>
      <c r="J89" s="13"/>
      <c r="K89" s="19"/>
      <c r="L89" s="48"/>
      <c r="M89" s="42"/>
      <c r="N89" s="1"/>
    </row>
    <row r="90" spans="1:14" x14ac:dyDescent="0.3">
      <c r="A90" s="18" t="s">
        <v>103</v>
      </c>
      <c r="B90" s="12"/>
      <c r="C90" s="8"/>
      <c r="D90" s="13">
        <v>5.9</v>
      </c>
      <c r="E90" s="9"/>
      <c r="F90" s="13"/>
      <c r="G90" s="9"/>
      <c r="H90" s="13"/>
      <c r="I90" s="9"/>
      <c r="J90" s="13"/>
      <c r="K90" s="19"/>
      <c r="L90" s="48"/>
      <c r="M90" s="42"/>
      <c r="N90" s="1"/>
    </row>
    <row r="91" spans="1:14" ht="15" thickBot="1" x14ac:dyDescent="0.35">
      <c r="A91" s="18"/>
      <c r="B91" s="11"/>
      <c r="C91" s="52" t="s">
        <v>23</v>
      </c>
      <c r="D91" s="53"/>
      <c r="E91" s="21"/>
      <c r="F91" s="21"/>
      <c r="G91" s="21"/>
      <c r="H91" s="21"/>
      <c r="I91" s="21"/>
      <c r="J91" s="22"/>
      <c r="K91" s="23"/>
      <c r="L91" s="48"/>
      <c r="M91" s="42"/>
      <c r="N91" s="1"/>
    </row>
    <row r="92" spans="1:14" ht="15" thickTop="1" x14ac:dyDescent="0.3">
      <c r="A92" s="51" t="s">
        <v>46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48"/>
      <c r="M92" s="42"/>
      <c r="N92" s="1"/>
    </row>
    <row r="93" spans="1:14" x14ac:dyDescent="0.3">
      <c r="A93" s="18" t="s">
        <v>26</v>
      </c>
      <c r="B93" s="11"/>
      <c r="C93" s="12"/>
      <c r="D93" s="13">
        <f>38.92/12</f>
        <v>3.2433333333333336</v>
      </c>
      <c r="E93" s="9"/>
      <c r="F93" s="9"/>
      <c r="G93" s="13"/>
      <c r="H93" s="13"/>
      <c r="I93" s="9"/>
      <c r="J93" s="10"/>
      <c r="K93" s="19"/>
      <c r="L93" s="48"/>
      <c r="M93" s="42"/>
      <c r="N93" s="1"/>
    </row>
    <row r="94" spans="1:14" x14ac:dyDescent="0.3">
      <c r="A94" s="18" t="s">
        <v>27</v>
      </c>
      <c r="B94" s="11"/>
      <c r="C94" s="12"/>
      <c r="D94" s="13">
        <v>7.4</v>
      </c>
      <c r="E94" s="9"/>
      <c r="F94" s="9"/>
      <c r="G94" s="13"/>
      <c r="H94" s="13"/>
      <c r="I94" s="9"/>
      <c r="J94" s="10"/>
      <c r="K94" s="19"/>
      <c r="L94" s="48"/>
      <c r="M94" s="42"/>
      <c r="N94" s="1"/>
    </row>
    <row r="95" spans="1:14" x14ac:dyDescent="0.3">
      <c r="A95" s="18" t="s">
        <v>28</v>
      </c>
      <c r="B95" s="11"/>
      <c r="C95" s="12"/>
      <c r="D95" s="13">
        <v>6</v>
      </c>
      <c r="E95" s="9"/>
      <c r="F95" s="9"/>
      <c r="G95" s="13"/>
      <c r="H95" s="13"/>
      <c r="I95" s="9"/>
      <c r="J95" s="10"/>
      <c r="K95" s="19"/>
      <c r="L95" s="48"/>
      <c r="M95" s="42"/>
      <c r="N95" s="1"/>
    </row>
    <row r="96" spans="1:14" x14ac:dyDescent="0.3">
      <c r="A96" s="18" t="s">
        <v>29</v>
      </c>
      <c r="B96" s="11"/>
      <c r="C96" s="12"/>
      <c r="D96" s="13">
        <f>43.23/24</f>
        <v>1.8012499999999998</v>
      </c>
      <c r="E96" s="9"/>
      <c r="F96" s="9"/>
      <c r="G96" s="13"/>
      <c r="H96" s="13"/>
      <c r="I96" s="9"/>
      <c r="J96" s="10"/>
      <c r="K96" s="19"/>
      <c r="L96" s="48"/>
      <c r="M96" s="42"/>
      <c r="N96" s="1"/>
    </row>
    <row r="97" spans="1:14" x14ac:dyDescent="0.3">
      <c r="A97" s="18" t="s">
        <v>60</v>
      </c>
      <c r="B97" s="11"/>
      <c r="C97" s="12"/>
      <c r="D97" s="13">
        <f>81.58/24</f>
        <v>3.3991666666666664</v>
      </c>
      <c r="E97" s="9"/>
      <c r="F97" s="9"/>
      <c r="G97" s="13"/>
      <c r="H97" s="13"/>
      <c r="I97" s="9"/>
      <c r="J97" s="10"/>
      <c r="K97" s="19"/>
      <c r="L97" s="15"/>
      <c r="M97" s="42"/>
      <c r="N97" s="1"/>
    </row>
    <row r="98" spans="1:14" x14ac:dyDescent="0.3">
      <c r="A98" s="18" t="s">
        <v>31</v>
      </c>
      <c r="B98" s="11"/>
      <c r="C98" s="12"/>
      <c r="D98" s="13">
        <f>53.72/12</f>
        <v>4.4766666666666666</v>
      </c>
      <c r="E98" s="9"/>
      <c r="F98" s="9"/>
      <c r="G98" s="13"/>
      <c r="H98" s="13"/>
      <c r="I98" s="9"/>
      <c r="J98" s="10"/>
      <c r="K98" s="19"/>
      <c r="N98" s="1"/>
    </row>
    <row r="99" spans="1:14" x14ac:dyDescent="0.3">
      <c r="A99" s="18"/>
      <c r="B99" s="11"/>
      <c r="C99" s="52" t="s">
        <v>23</v>
      </c>
      <c r="D99" s="53"/>
      <c r="E99" s="21"/>
      <c r="F99" s="21"/>
      <c r="G99" s="21"/>
      <c r="H99" s="21"/>
      <c r="I99" s="21"/>
      <c r="J99" s="22"/>
      <c r="K99" s="23"/>
    </row>
    <row r="100" spans="1:14" x14ac:dyDescent="0.3">
      <c r="A100" s="18"/>
      <c r="B100" s="11"/>
      <c r="C100" s="12"/>
      <c r="D100" s="13"/>
      <c r="E100" s="9"/>
      <c r="F100" s="9"/>
      <c r="G100" s="13"/>
      <c r="H100" s="13"/>
      <c r="I100" s="9"/>
      <c r="J100" s="10"/>
      <c r="K100" s="19"/>
    </row>
    <row r="101" spans="1:14" x14ac:dyDescent="0.3">
      <c r="A101" s="18"/>
      <c r="B101" s="7" t="s">
        <v>18</v>
      </c>
      <c r="C101" s="8">
        <f>SUM(B4:C98)</f>
        <v>142</v>
      </c>
      <c r="D101" s="9"/>
      <c r="E101" s="9"/>
      <c r="F101" s="9"/>
      <c r="G101" s="9"/>
      <c r="H101" s="9"/>
      <c r="I101" s="9"/>
      <c r="J101" s="10"/>
      <c r="K101" s="19"/>
    </row>
    <row r="102" spans="1:14" x14ac:dyDescent="0.3">
      <c r="A102" s="17"/>
      <c r="B102" s="11"/>
      <c r="C102" s="49" t="s">
        <v>23</v>
      </c>
      <c r="D102" s="50"/>
      <c r="E102" s="13"/>
      <c r="F102" s="13"/>
      <c r="G102" s="13"/>
      <c r="H102" s="13"/>
      <c r="I102" s="13"/>
      <c r="J102" s="14"/>
      <c r="K102" s="15"/>
    </row>
    <row r="103" spans="1:14" ht="21" x14ac:dyDescent="0.4">
      <c r="A103" s="54" t="s">
        <v>67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4" ht="43.8" thickBot="1" x14ac:dyDescent="0.35">
      <c r="A104" s="2" t="s">
        <v>0</v>
      </c>
      <c r="B104" s="3" t="s">
        <v>14</v>
      </c>
      <c r="C104" s="4" t="s">
        <v>13</v>
      </c>
      <c r="D104" s="5" t="s">
        <v>12</v>
      </c>
      <c r="E104" s="5"/>
      <c r="F104" s="5"/>
      <c r="G104" s="5"/>
      <c r="H104" s="5"/>
      <c r="I104" s="5"/>
      <c r="J104" s="5"/>
      <c r="K104" s="6"/>
    </row>
    <row r="105" spans="1:14" s="16" customFormat="1" ht="15" thickTop="1" x14ac:dyDescent="0.3">
      <c r="A105" s="51" t="s">
        <v>39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/>
      <c r="N105"/>
    </row>
    <row r="106" spans="1:14" s="16" customFormat="1" x14ac:dyDescent="0.3">
      <c r="A106" s="30" t="s">
        <v>48</v>
      </c>
      <c r="B106" s="31" t="s">
        <v>49</v>
      </c>
      <c r="C106" s="32" t="s">
        <v>50</v>
      </c>
      <c r="D106" s="33" t="s">
        <v>51</v>
      </c>
      <c r="E106" s="33" t="s">
        <v>52</v>
      </c>
      <c r="F106" s="33" t="s">
        <v>53</v>
      </c>
      <c r="G106" s="33" t="s">
        <v>54</v>
      </c>
      <c r="H106" s="33" t="s">
        <v>55</v>
      </c>
      <c r="I106" s="33" t="s">
        <v>56</v>
      </c>
      <c r="J106" s="34" t="s">
        <v>57</v>
      </c>
      <c r="K106" s="35" t="s">
        <v>58</v>
      </c>
      <c r="L106"/>
      <c r="N106"/>
    </row>
    <row r="107" spans="1:14" s="16" customFormat="1" x14ac:dyDescent="0.3">
      <c r="A107" s="24" t="s">
        <v>10</v>
      </c>
      <c r="B107" s="25"/>
      <c r="C107" s="26"/>
      <c r="D107" s="27">
        <f>41.9/12</f>
        <v>3.4916666666666667</v>
      </c>
      <c r="E107" s="27"/>
      <c r="F107" s="27"/>
      <c r="G107" s="27"/>
      <c r="H107" s="27"/>
      <c r="I107" s="27"/>
      <c r="J107" s="28"/>
      <c r="K107" s="29"/>
      <c r="L107"/>
      <c r="N107"/>
    </row>
    <row r="108" spans="1:14" s="16" customFormat="1" x14ac:dyDescent="0.3">
      <c r="A108" s="24" t="s">
        <v>72</v>
      </c>
      <c r="B108" s="43"/>
      <c r="C108" s="44"/>
      <c r="D108" s="45">
        <v>5.14</v>
      </c>
      <c r="E108" s="45"/>
      <c r="F108" s="45"/>
      <c r="G108" s="45"/>
      <c r="H108" s="45"/>
      <c r="I108" s="45"/>
      <c r="J108" s="46"/>
      <c r="K108" s="47"/>
      <c r="L108"/>
      <c r="N108"/>
    </row>
    <row r="109" spans="1:14" s="16" customFormat="1" x14ac:dyDescent="0.3">
      <c r="A109" s="24" t="s">
        <v>11</v>
      </c>
      <c r="B109" s="25"/>
      <c r="C109" s="26"/>
      <c r="D109" s="27">
        <f>39/12</f>
        <v>3.25</v>
      </c>
      <c r="E109" s="27"/>
      <c r="F109" s="27"/>
      <c r="G109" s="27"/>
      <c r="H109" s="27"/>
      <c r="I109" s="27"/>
      <c r="J109" s="28"/>
      <c r="K109" s="29"/>
      <c r="L109"/>
      <c r="N109"/>
    </row>
    <row r="110" spans="1:14" s="16" customFormat="1" x14ac:dyDescent="0.3">
      <c r="A110" s="24" t="s">
        <v>11</v>
      </c>
      <c r="B110" s="25">
        <f>30*12</f>
        <v>360</v>
      </c>
      <c r="C110" s="26"/>
      <c r="D110" s="27">
        <f>40/12</f>
        <v>3.3333333333333335</v>
      </c>
      <c r="E110" s="27"/>
      <c r="F110" s="27"/>
      <c r="G110" s="27"/>
      <c r="H110" s="27"/>
      <c r="I110" s="27"/>
      <c r="J110" s="28"/>
      <c r="K110" s="29"/>
      <c r="L110"/>
      <c r="N110"/>
    </row>
    <row r="111" spans="1:14" s="16" customFormat="1" x14ac:dyDescent="0.3">
      <c r="A111" s="24" t="s">
        <v>15</v>
      </c>
      <c r="B111" s="25">
        <f>109*12</f>
        <v>1308</v>
      </c>
      <c r="C111" s="26"/>
      <c r="D111" s="27">
        <f>41/12</f>
        <v>3.4166666666666665</v>
      </c>
      <c r="E111" s="27"/>
      <c r="F111" s="27"/>
      <c r="G111" s="27"/>
      <c r="H111" s="27"/>
      <c r="I111" s="27"/>
      <c r="J111" s="28"/>
      <c r="K111" s="29"/>
      <c r="L111"/>
      <c r="N111"/>
    </row>
    <row r="112" spans="1:14" s="16" customFormat="1" x14ac:dyDescent="0.3">
      <c r="A112" s="24" t="s">
        <v>15</v>
      </c>
      <c r="B112" s="25"/>
      <c r="C112" s="26"/>
      <c r="D112" s="27">
        <f>43.9/12</f>
        <v>3.6583333333333332</v>
      </c>
      <c r="E112" s="27"/>
      <c r="F112" s="27"/>
      <c r="G112" s="27"/>
      <c r="H112" s="27"/>
      <c r="I112" s="27"/>
      <c r="J112" s="28"/>
      <c r="K112" s="29"/>
      <c r="L112"/>
      <c r="N112"/>
    </row>
    <row r="113" spans="1:14" s="16" customFormat="1" x14ac:dyDescent="0.3">
      <c r="A113" s="24" t="s">
        <v>64</v>
      </c>
      <c r="B113" s="25"/>
      <c r="C113" s="26"/>
      <c r="D113" s="27">
        <f>46.9/12</f>
        <v>3.9083333333333332</v>
      </c>
      <c r="E113" s="27"/>
      <c r="F113" s="27"/>
      <c r="G113" s="27"/>
      <c r="H113" s="27"/>
      <c r="I113" s="27"/>
      <c r="J113" s="28"/>
      <c r="K113" s="29"/>
      <c r="L113"/>
      <c r="N113"/>
    </row>
    <row r="114" spans="1:14" s="16" customFormat="1" x14ac:dyDescent="0.3">
      <c r="A114" s="24" t="s">
        <v>24</v>
      </c>
      <c r="B114" s="25"/>
      <c r="C114" s="26"/>
      <c r="D114" s="27">
        <f>46.24/12</f>
        <v>3.8533333333333335</v>
      </c>
      <c r="E114" s="27"/>
      <c r="F114" s="27"/>
      <c r="G114" s="27"/>
      <c r="H114" s="27"/>
      <c r="I114" s="27"/>
      <c r="J114" s="28"/>
      <c r="K114" s="29"/>
      <c r="L114"/>
      <c r="N114"/>
    </row>
    <row r="115" spans="1:14" s="16" customFormat="1" x14ac:dyDescent="0.3">
      <c r="A115" s="24" t="s">
        <v>25</v>
      </c>
      <c r="B115" s="25"/>
      <c r="C115" s="26"/>
      <c r="D115" s="27">
        <f>95.8/24</f>
        <v>3.9916666666666667</v>
      </c>
      <c r="E115" s="27"/>
      <c r="F115" s="27"/>
      <c r="G115" s="27"/>
      <c r="H115" s="27"/>
      <c r="I115" s="27"/>
      <c r="J115" s="28"/>
      <c r="K115" s="29"/>
      <c r="L115"/>
      <c r="N115"/>
    </row>
    <row r="116" spans="1:14" s="16" customFormat="1" x14ac:dyDescent="0.3">
      <c r="A116" s="24" t="s">
        <v>107</v>
      </c>
      <c r="B116" s="43"/>
      <c r="C116" s="44"/>
      <c r="D116" s="45">
        <v>3.4249999999999998</v>
      </c>
      <c r="E116" s="45"/>
      <c r="F116" s="45"/>
      <c r="G116" s="45"/>
      <c r="H116" s="45"/>
      <c r="I116" s="45"/>
      <c r="J116" s="46"/>
      <c r="K116" s="47"/>
      <c r="L116"/>
      <c r="N116"/>
    </row>
    <row r="117" spans="1:14" s="16" customFormat="1" x14ac:dyDescent="0.3">
      <c r="A117" s="24"/>
      <c r="B117" s="43"/>
      <c r="C117" s="44"/>
      <c r="D117" s="45"/>
      <c r="E117" s="45"/>
      <c r="F117" s="45"/>
      <c r="G117" s="45"/>
      <c r="H117" s="45"/>
      <c r="I117" s="45"/>
      <c r="J117" s="46"/>
      <c r="K117" s="47"/>
      <c r="L117"/>
      <c r="N117"/>
    </row>
    <row r="118" spans="1:14" s="16" customFormat="1" ht="15" thickBot="1" x14ac:dyDescent="0.35">
      <c r="A118" s="20"/>
      <c r="B118" s="20"/>
      <c r="C118" s="52" t="s">
        <v>23</v>
      </c>
      <c r="D118" s="53"/>
      <c r="E118" s="21"/>
      <c r="F118" s="21"/>
      <c r="G118" s="21"/>
      <c r="H118" s="21"/>
      <c r="I118" s="21"/>
      <c r="J118" s="22"/>
      <c r="K118" s="23"/>
      <c r="L118"/>
      <c r="N118"/>
    </row>
    <row r="119" spans="1:14" s="16" customFormat="1" ht="15" thickTop="1" x14ac:dyDescent="0.3">
      <c r="A119" s="51" t="s">
        <v>40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/>
      <c r="N119"/>
    </row>
    <row r="120" spans="1:14" s="16" customFormat="1" x14ac:dyDescent="0.3">
      <c r="A120" s="18" t="s">
        <v>3</v>
      </c>
      <c r="B120" s="7"/>
      <c r="C120" s="8"/>
      <c r="D120" s="9">
        <f>30.15/12</f>
        <v>2.5124999999999997</v>
      </c>
      <c r="E120" s="9"/>
      <c r="F120" s="9"/>
      <c r="G120" s="9"/>
      <c r="H120" s="9"/>
      <c r="I120" s="9"/>
      <c r="J120" s="10"/>
      <c r="K120" s="19"/>
      <c r="L120"/>
      <c r="N120"/>
    </row>
    <row r="121" spans="1:14" s="16" customFormat="1" x14ac:dyDescent="0.3">
      <c r="A121" s="18" t="s">
        <v>4</v>
      </c>
      <c r="B121" s="7"/>
      <c r="C121" s="8"/>
      <c r="D121" s="9">
        <f>27.4/12</f>
        <v>2.2833333333333332</v>
      </c>
      <c r="E121" s="9"/>
      <c r="F121" s="9"/>
      <c r="G121" s="9"/>
      <c r="H121" s="9"/>
      <c r="I121" s="9"/>
      <c r="J121" s="10"/>
      <c r="K121" s="19"/>
      <c r="L121" t="s">
        <v>74</v>
      </c>
      <c r="N121"/>
    </row>
    <row r="122" spans="1:14" s="16" customFormat="1" ht="15" thickBot="1" x14ac:dyDescent="0.35">
      <c r="A122" s="18"/>
      <c r="B122" s="7"/>
      <c r="C122" s="52" t="s">
        <v>23</v>
      </c>
      <c r="D122" s="53"/>
      <c r="E122" s="21"/>
      <c r="F122" s="21"/>
      <c r="G122" s="21"/>
      <c r="H122" s="21"/>
      <c r="I122" s="21"/>
      <c r="J122" s="22"/>
      <c r="K122" s="23"/>
      <c r="L122"/>
      <c r="N122"/>
    </row>
    <row r="123" spans="1:14" ht="15" thickTop="1" x14ac:dyDescent="0.3">
      <c r="A123" s="51" t="s">
        <v>41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4" x14ac:dyDescent="0.3">
      <c r="A124" s="17" t="s">
        <v>19</v>
      </c>
      <c r="B124" s="11"/>
      <c r="C124" s="12">
        <v>8</v>
      </c>
      <c r="D124" s="13">
        <f>37/12</f>
        <v>3.0833333333333335</v>
      </c>
      <c r="E124" s="9"/>
      <c r="F124" s="9"/>
      <c r="G124" s="13"/>
      <c r="H124" s="13"/>
      <c r="I124" s="9"/>
      <c r="J124" s="10"/>
      <c r="K124" s="19"/>
    </row>
    <row r="125" spans="1:14" x14ac:dyDescent="0.3">
      <c r="A125" s="17" t="s">
        <v>19</v>
      </c>
      <c r="B125" s="11"/>
      <c r="C125" s="12">
        <v>1</v>
      </c>
      <c r="D125" s="13">
        <f>37/12</f>
        <v>3.0833333333333335</v>
      </c>
      <c r="E125" s="9"/>
      <c r="F125" s="9"/>
      <c r="G125" s="13"/>
      <c r="H125" s="13"/>
      <c r="I125" s="9"/>
      <c r="J125" s="10"/>
      <c r="K125" s="19"/>
    </row>
    <row r="126" spans="1:14" x14ac:dyDescent="0.3">
      <c r="A126" s="17" t="s">
        <v>33</v>
      </c>
      <c r="B126" s="11"/>
      <c r="C126" s="12"/>
      <c r="D126" s="13">
        <v>3.98</v>
      </c>
      <c r="E126" s="9"/>
      <c r="F126" s="9"/>
      <c r="G126" s="13"/>
      <c r="H126" s="13"/>
      <c r="I126" s="9"/>
      <c r="J126" s="10"/>
      <c r="K126" s="19"/>
    </row>
    <row r="127" spans="1:14" s="16" customFormat="1" ht="15" thickBot="1" x14ac:dyDescent="0.35">
      <c r="A127" s="18"/>
      <c r="B127" s="7"/>
      <c r="C127" s="52" t="s">
        <v>23</v>
      </c>
      <c r="D127" s="53"/>
      <c r="E127" s="21"/>
      <c r="F127" s="21"/>
      <c r="G127" s="21"/>
      <c r="H127" s="21"/>
      <c r="I127" s="21"/>
      <c r="J127" s="22"/>
      <c r="K127" s="23"/>
      <c r="L127"/>
      <c r="N127"/>
    </row>
    <row r="128" spans="1:14" s="16" customFormat="1" ht="15" thickTop="1" x14ac:dyDescent="0.3">
      <c r="A128" s="51" t="s">
        <v>42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1"/>
      <c r="N128"/>
    </row>
    <row r="129" spans="1:14" s="16" customFormat="1" x14ac:dyDescent="0.3">
      <c r="A129" s="17" t="s">
        <v>35</v>
      </c>
      <c r="B129" s="11">
        <f>43*12</f>
        <v>516</v>
      </c>
      <c r="C129" s="12">
        <v>2</v>
      </c>
      <c r="D129" s="13">
        <f>41.5/12</f>
        <v>3.4583333333333335</v>
      </c>
      <c r="E129" s="9"/>
      <c r="F129" s="9"/>
      <c r="G129" s="13"/>
      <c r="H129" s="13"/>
      <c r="I129" s="9"/>
      <c r="J129" s="10"/>
      <c r="K129" s="19"/>
      <c r="L129"/>
      <c r="N129"/>
    </row>
    <row r="130" spans="1:14" s="16" customFormat="1" x14ac:dyDescent="0.3">
      <c r="A130" s="17" t="s">
        <v>35</v>
      </c>
      <c r="B130" s="11"/>
      <c r="C130" s="12"/>
      <c r="D130" s="13">
        <f>45/12</f>
        <v>3.75</v>
      </c>
      <c r="E130" s="9"/>
      <c r="F130" s="9"/>
      <c r="G130" s="13"/>
      <c r="H130" s="13"/>
      <c r="I130" s="9"/>
      <c r="J130" s="10"/>
      <c r="K130" s="19"/>
      <c r="L130"/>
      <c r="N130"/>
    </row>
    <row r="131" spans="1:14" s="16" customFormat="1" x14ac:dyDescent="0.3">
      <c r="A131" s="17" t="s">
        <v>92</v>
      </c>
      <c r="B131" s="11"/>
      <c r="C131" s="12"/>
      <c r="D131" s="13">
        <f>49.89/12</f>
        <v>4.1574999999999998</v>
      </c>
      <c r="E131" s="9"/>
      <c r="F131" s="9"/>
      <c r="G131" s="13"/>
      <c r="H131" s="13"/>
      <c r="I131" s="9"/>
      <c r="J131" s="10"/>
      <c r="K131" s="19"/>
      <c r="L131"/>
      <c r="N131"/>
    </row>
    <row r="132" spans="1:14" s="16" customFormat="1" x14ac:dyDescent="0.3">
      <c r="A132" s="17" t="s">
        <v>34</v>
      </c>
      <c r="B132" s="11">
        <v>48</v>
      </c>
      <c r="C132" s="12">
        <v>1</v>
      </c>
      <c r="D132" s="13">
        <f>57/12</f>
        <v>4.75</v>
      </c>
      <c r="E132" s="9"/>
      <c r="F132" s="9"/>
      <c r="G132" s="13"/>
      <c r="H132" s="13"/>
      <c r="I132" s="9"/>
      <c r="J132" s="10"/>
      <c r="K132" s="19"/>
      <c r="L132"/>
      <c r="N132"/>
    </row>
    <row r="133" spans="1:14" s="16" customFormat="1" ht="15" thickBot="1" x14ac:dyDescent="0.35">
      <c r="A133" s="17"/>
      <c r="B133" s="11"/>
      <c r="C133" s="52" t="s">
        <v>23</v>
      </c>
      <c r="D133" s="53"/>
      <c r="E133" s="21"/>
      <c r="F133" s="21"/>
      <c r="G133" s="21"/>
      <c r="H133" s="21"/>
      <c r="I133" s="21"/>
      <c r="J133" s="22"/>
      <c r="K133" s="23"/>
      <c r="L133"/>
      <c r="N133"/>
    </row>
    <row r="134" spans="1:14" s="16" customFormat="1" ht="15" thickTop="1" x14ac:dyDescent="0.3">
      <c r="A134" s="51" t="s">
        <v>70</v>
      </c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/>
      <c r="N134"/>
    </row>
    <row r="135" spans="1:14" s="16" customFormat="1" x14ac:dyDescent="0.3">
      <c r="A135" s="18" t="s">
        <v>76</v>
      </c>
      <c r="B135" s="11"/>
      <c r="C135" s="12"/>
      <c r="D135" s="13">
        <v>4</v>
      </c>
      <c r="E135" s="9"/>
      <c r="F135" s="9"/>
      <c r="G135" s="13"/>
      <c r="H135" s="13"/>
      <c r="I135" s="9"/>
      <c r="J135" s="10"/>
      <c r="K135" s="19"/>
      <c r="L135"/>
      <c r="N135"/>
    </row>
    <row r="136" spans="1:14" s="16" customFormat="1" x14ac:dyDescent="0.3">
      <c r="A136" s="18" t="s">
        <v>77</v>
      </c>
      <c r="B136" s="11"/>
      <c r="C136" s="12"/>
      <c r="D136" s="13">
        <v>2.4</v>
      </c>
      <c r="E136" s="9"/>
      <c r="F136" s="9"/>
      <c r="G136" s="13"/>
      <c r="H136" s="13"/>
      <c r="I136" s="9"/>
      <c r="J136" s="10"/>
      <c r="K136" s="19"/>
      <c r="L136"/>
      <c r="N136"/>
    </row>
    <row r="137" spans="1:14" s="16" customFormat="1" x14ac:dyDescent="0.3">
      <c r="A137" s="18" t="s">
        <v>71</v>
      </c>
      <c r="B137" s="11"/>
      <c r="C137" s="12">
        <v>1</v>
      </c>
      <c r="D137" s="13">
        <v>1.5</v>
      </c>
      <c r="E137" s="9"/>
      <c r="F137" s="9"/>
      <c r="G137" s="13"/>
      <c r="H137" s="13"/>
      <c r="I137" s="9"/>
      <c r="J137" s="10"/>
      <c r="K137" s="19"/>
      <c r="L137"/>
      <c r="N137"/>
    </row>
    <row r="138" spans="1:14" s="16" customFormat="1" x14ac:dyDescent="0.3">
      <c r="A138" s="18"/>
      <c r="B138" s="11"/>
      <c r="C138" s="12"/>
      <c r="D138" s="13"/>
      <c r="E138" s="9"/>
      <c r="F138" s="9"/>
      <c r="G138" s="13"/>
      <c r="H138" s="13"/>
      <c r="I138" s="9"/>
      <c r="J138" s="10"/>
      <c r="K138" s="19"/>
      <c r="L138"/>
      <c r="N138"/>
    </row>
    <row r="139" spans="1:14" s="16" customFormat="1" x14ac:dyDescent="0.3">
      <c r="A139" s="17"/>
      <c r="B139" s="11"/>
      <c r="C139" s="52" t="s">
        <v>23</v>
      </c>
      <c r="D139" s="53"/>
      <c r="E139" s="21"/>
      <c r="F139" s="21"/>
      <c r="G139" s="21"/>
      <c r="H139" s="21"/>
      <c r="I139" s="21"/>
      <c r="J139" s="22"/>
      <c r="K139" s="23"/>
      <c r="L139"/>
      <c r="N139"/>
    </row>
    <row r="140" spans="1:14" s="16" customFormat="1" x14ac:dyDescent="0.3">
      <c r="A140" s="18"/>
      <c r="B140" s="11"/>
      <c r="C140" s="12"/>
      <c r="D140" s="13"/>
      <c r="E140" s="9"/>
      <c r="F140" s="9"/>
      <c r="G140" s="13"/>
      <c r="H140" s="13"/>
      <c r="I140" s="9"/>
      <c r="J140" s="10"/>
      <c r="K140" s="19"/>
      <c r="L140"/>
      <c r="N140"/>
    </row>
    <row r="141" spans="1:14" s="16" customFormat="1" x14ac:dyDescent="0.3">
      <c r="A141" s="18"/>
      <c r="B141" s="11"/>
      <c r="C141" s="12"/>
      <c r="D141" s="13"/>
      <c r="E141" s="9"/>
      <c r="F141" s="9"/>
      <c r="G141" s="13"/>
      <c r="H141" s="13"/>
      <c r="I141" s="9"/>
      <c r="J141" s="10"/>
      <c r="K141" s="19"/>
      <c r="L141"/>
      <c r="N141"/>
    </row>
    <row r="142" spans="1:14" s="16" customFormat="1" x14ac:dyDescent="0.3">
      <c r="A142" s="18"/>
      <c r="B142" s="7" t="s">
        <v>18</v>
      </c>
      <c r="C142" s="8">
        <f>SUM(B107:C138)</f>
        <v>2245</v>
      </c>
      <c r="D142" s="9"/>
      <c r="E142" s="9"/>
      <c r="F142" s="9"/>
      <c r="G142" s="9"/>
      <c r="H142" s="9"/>
      <c r="I142" s="9"/>
      <c r="J142" s="10"/>
      <c r="K142" s="19"/>
      <c r="L142"/>
      <c r="N142"/>
    </row>
    <row r="143" spans="1:14" x14ac:dyDescent="0.3">
      <c r="A143" s="17"/>
      <c r="B143" s="11"/>
      <c r="C143" s="49" t="s">
        <v>23</v>
      </c>
      <c r="D143" s="50"/>
      <c r="E143" s="13"/>
      <c r="F143" s="13"/>
      <c r="G143" s="13"/>
      <c r="H143" s="13"/>
      <c r="I143" s="13"/>
      <c r="J143" s="14"/>
      <c r="K143" s="15"/>
    </row>
    <row r="145" spans="1:9" x14ac:dyDescent="0.3">
      <c r="A145" t="s">
        <v>69</v>
      </c>
      <c r="B145" s="1">
        <f>E143+E102</f>
        <v>0</v>
      </c>
      <c r="C145" s="48" t="s">
        <v>68</v>
      </c>
      <c r="D145" s="48"/>
      <c r="E145" s="1"/>
      <c r="G145" s="48"/>
      <c r="H145" s="48"/>
      <c r="I145" s="1"/>
    </row>
    <row r="146" spans="1:9" x14ac:dyDescent="0.3">
      <c r="D146" s="55"/>
      <c r="E146" s="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771DB-8405-4C59-B4B1-77F51BA00113}">
  <dimension ref="A1:N146"/>
  <sheetViews>
    <sheetView showGridLines="0" tabSelected="1" workbookViewId="0">
      <pane xSplit="1" ySplit="1" topLeftCell="B2" activePane="bottomRight" state="frozen"/>
      <selection activeCell="H20" sqref="H20"/>
      <selection pane="topRight" activeCell="H20" sqref="H20"/>
      <selection pane="bottomLeft" activeCell="H20" sqref="H20"/>
      <selection pane="bottomRight" activeCell="I8" sqref="I8"/>
    </sheetView>
  </sheetViews>
  <sheetFormatPr defaultRowHeight="14.4" x14ac:dyDescent="0.3"/>
  <cols>
    <col min="1" max="1" width="41.5546875" bestFit="1" customWidth="1"/>
    <col min="2" max="2" width="15.6640625" customWidth="1"/>
    <col min="3" max="3" width="12.5546875" customWidth="1"/>
    <col min="4" max="4" width="11.6640625" customWidth="1"/>
    <col min="5" max="5" width="12.88671875" customWidth="1"/>
    <col min="6" max="6" width="14.88671875" customWidth="1"/>
    <col min="7" max="7" width="13.109375" customWidth="1"/>
    <col min="8" max="8" width="16.33203125" bestFit="1" customWidth="1"/>
    <col min="9" max="9" width="14.44140625" customWidth="1"/>
    <col min="10" max="10" width="13" customWidth="1"/>
    <col min="11" max="11" width="12.6640625" customWidth="1"/>
    <col min="12" max="12" width="8.88671875" customWidth="1"/>
    <col min="13" max="13" width="10.5546875" style="16" bestFit="1" customWidth="1"/>
    <col min="14" max="14" width="10.5546875" bestFit="1" customWidth="1"/>
  </cols>
  <sheetData>
    <row r="1" spans="1:14" ht="43.8" thickBot="1" x14ac:dyDescent="0.35">
      <c r="A1" s="2" t="s">
        <v>0</v>
      </c>
      <c r="B1" s="3" t="s">
        <v>14</v>
      </c>
      <c r="C1" s="4" t="s">
        <v>13</v>
      </c>
      <c r="D1" s="5" t="s">
        <v>12</v>
      </c>
      <c r="E1" s="5"/>
      <c r="F1" s="5"/>
      <c r="G1" s="5"/>
      <c r="H1" s="5"/>
      <c r="I1" s="5"/>
      <c r="J1" s="5"/>
      <c r="K1" s="6"/>
    </row>
    <row r="2" spans="1:14" ht="15" thickTop="1" x14ac:dyDescent="0.3">
      <c r="A2" s="51" t="s">
        <v>39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4" ht="15" hidden="1" customHeight="1" x14ac:dyDescent="0.3">
      <c r="A3" s="30" t="s">
        <v>48</v>
      </c>
      <c r="B3" s="31" t="s">
        <v>49</v>
      </c>
      <c r="C3" s="32" t="s">
        <v>50</v>
      </c>
      <c r="D3" s="33" t="s">
        <v>51</v>
      </c>
      <c r="E3" s="33" t="s">
        <v>52</v>
      </c>
      <c r="F3" s="33" t="s">
        <v>53</v>
      </c>
      <c r="G3" s="33" t="s">
        <v>54</v>
      </c>
      <c r="H3" s="33" t="s">
        <v>55</v>
      </c>
      <c r="I3" s="33" t="s">
        <v>56</v>
      </c>
      <c r="J3" s="34" t="s">
        <v>57</v>
      </c>
      <c r="K3" s="35" t="s">
        <v>58</v>
      </c>
      <c r="N3" s="1"/>
    </row>
    <row r="4" spans="1:14" x14ac:dyDescent="0.3">
      <c r="A4" s="24" t="s">
        <v>1</v>
      </c>
      <c r="B4" s="25">
        <v>12</v>
      </c>
      <c r="C4" s="26">
        <v>2</v>
      </c>
      <c r="D4" s="27">
        <f>83/12</f>
        <v>6.916666666666667</v>
      </c>
      <c r="E4" s="27"/>
      <c r="F4" s="27"/>
      <c r="G4" s="27"/>
      <c r="H4" s="27"/>
      <c r="I4" s="27"/>
      <c r="J4" s="28"/>
      <c r="K4" s="29"/>
      <c r="N4" s="1"/>
    </row>
    <row r="5" spans="1:14" x14ac:dyDescent="0.3">
      <c r="A5" s="24" t="s">
        <v>2</v>
      </c>
      <c r="B5" s="25">
        <v>12</v>
      </c>
      <c r="C5" s="26">
        <v>1</v>
      </c>
      <c r="D5" s="27">
        <f>78.5/12</f>
        <v>6.541666666666667</v>
      </c>
      <c r="E5" s="27"/>
      <c r="F5" s="27"/>
      <c r="G5" s="27"/>
      <c r="H5" s="27"/>
      <c r="I5" s="27"/>
      <c r="J5" s="28"/>
      <c r="K5" s="29"/>
      <c r="N5" s="1"/>
    </row>
    <row r="6" spans="1:14" x14ac:dyDescent="0.3">
      <c r="A6" s="24" t="s">
        <v>2</v>
      </c>
      <c r="B6" s="25"/>
      <c r="C6" s="26"/>
      <c r="D6" s="27">
        <f>78.5/12</f>
        <v>6.541666666666667</v>
      </c>
      <c r="E6" s="27"/>
      <c r="F6" s="27"/>
      <c r="G6" s="27"/>
      <c r="H6" s="27"/>
      <c r="I6" s="27"/>
      <c r="J6" s="28"/>
      <c r="K6" s="29"/>
      <c r="N6" s="1"/>
    </row>
    <row r="7" spans="1:14" x14ac:dyDescent="0.3">
      <c r="A7" s="24" t="s">
        <v>104</v>
      </c>
      <c r="B7" s="43"/>
      <c r="C7" s="44"/>
      <c r="D7" s="45">
        <f>49.48/23</f>
        <v>2.1513043478260867</v>
      </c>
      <c r="E7" s="45"/>
      <c r="F7" s="45"/>
      <c r="G7" s="45"/>
      <c r="H7" s="45"/>
      <c r="I7" s="45"/>
      <c r="J7" s="46"/>
      <c r="K7" s="47"/>
      <c r="N7" s="1"/>
    </row>
    <row r="8" spans="1:14" x14ac:dyDescent="0.3">
      <c r="A8" s="24" t="s">
        <v>16</v>
      </c>
      <c r="B8" s="25">
        <f>17*12</f>
        <v>204</v>
      </c>
      <c r="C8" s="26">
        <v>78</v>
      </c>
      <c r="D8" s="27">
        <f>83/12</f>
        <v>6.916666666666667</v>
      </c>
      <c r="E8" s="27"/>
      <c r="F8" s="27"/>
      <c r="G8" s="27"/>
      <c r="H8" s="27"/>
      <c r="I8" s="27"/>
      <c r="J8" s="28"/>
      <c r="K8" s="29"/>
      <c r="N8" s="1"/>
    </row>
    <row r="9" spans="1:14" x14ac:dyDescent="0.3">
      <c r="A9" s="24" t="s">
        <v>16</v>
      </c>
      <c r="B9" s="25"/>
      <c r="C9" s="26"/>
      <c r="D9" s="27">
        <f>83/12</f>
        <v>6.916666666666667</v>
      </c>
      <c r="E9" s="27"/>
      <c r="F9" s="27"/>
      <c r="G9" s="27"/>
      <c r="H9" s="27"/>
      <c r="I9" s="27"/>
      <c r="J9" s="28"/>
      <c r="K9" s="29"/>
      <c r="N9" s="1"/>
    </row>
    <row r="10" spans="1:14" x14ac:dyDescent="0.3">
      <c r="A10" s="24" t="s">
        <v>62</v>
      </c>
      <c r="B10" s="43"/>
      <c r="C10" s="44"/>
      <c r="D10" s="45">
        <f>78.5/12</f>
        <v>6.541666666666667</v>
      </c>
      <c r="E10" s="45"/>
      <c r="F10" s="45"/>
      <c r="G10" s="45"/>
      <c r="H10" s="45"/>
      <c r="I10" s="45"/>
      <c r="J10" s="46"/>
      <c r="K10" s="47"/>
      <c r="N10" s="1"/>
    </row>
    <row r="11" spans="1:14" x14ac:dyDescent="0.3">
      <c r="A11" s="24" t="s">
        <v>62</v>
      </c>
      <c r="B11" s="43"/>
      <c r="C11" s="44"/>
      <c r="D11" s="45">
        <f>78.5/12</f>
        <v>6.541666666666667</v>
      </c>
      <c r="E11" s="45"/>
      <c r="F11" s="45"/>
      <c r="G11" s="45"/>
      <c r="H11" s="45"/>
      <c r="I11" s="45"/>
      <c r="J11" s="46"/>
      <c r="K11" s="47"/>
      <c r="N11" s="1"/>
    </row>
    <row r="12" spans="1:14" x14ac:dyDescent="0.3">
      <c r="A12" s="24" t="s">
        <v>119</v>
      </c>
      <c r="B12" s="43"/>
      <c r="C12" s="44"/>
      <c r="D12" s="45">
        <v>4</v>
      </c>
      <c r="E12" s="45"/>
      <c r="F12" s="45"/>
      <c r="G12" s="45"/>
      <c r="H12" s="45"/>
      <c r="I12" s="45"/>
      <c r="J12" s="46"/>
      <c r="K12" s="47"/>
      <c r="N12" s="1"/>
    </row>
    <row r="13" spans="1:14" x14ac:dyDescent="0.3">
      <c r="A13" s="24" t="s">
        <v>85</v>
      </c>
      <c r="B13" s="25"/>
      <c r="C13" s="44"/>
      <c r="D13" s="45">
        <f>53.48/23</f>
        <v>2.3252173913043479</v>
      </c>
      <c r="E13" s="45"/>
      <c r="F13" s="45"/>
      <c r="G13" s="45"/>
      <c r="H13" s="45"/>
      <c r="I13" s="45"/>
      <c r="J13" s="46"/>
      <c r="K13" s="47"/>
      <c r="N13" s="1"/>
    </row>
    <row r="14" spans="1:14" x14ac:dyDescent="0.3">
      <c r="A14" s="24" t="s">
        <v>86</v>
      </c>
      <c r="B14" s="43"/>
      <c r="C14" s="44"/>
      <c r="D14" s="45">
        <f>59/23</f>
        <v>2.5652173913043477</v>
      </c>
      <c r="E14" s="45"/>
      <c r="F14" s="45"/>
      <c r="G14" s="45"/>
      <c r="H14" s="45"/>
      <c r="I14" s="45"/>
      <c r="J14" s="46"/>
      <c r="K14" s="47"/>
      <c r="N14" s="1"/>
    </row>
    <row r="15" spans="1:14" x14ac:dyDescent="0.3">
      <c r="A15" s="24" t="s">
        <v>32</v>
      </c>
      <c r="B15" s="25"/>
      <c r="C15" s="26"/>
      <c r="D15" s="27">
        <f>181.2/24</f>
        <v>7.55</v>
      </c>
      <c r="E15" s="45"/>
      <c r="F15" s="27"/>
      <c r="G15" s="27"/>
      <c r="H15" s="27"/>
      <c r="I15" s="27"/>
      <c r="J15" s="28"/>
      <c r="K15" s="29"/>
      <c r="N15" s="1"/>
    </row>
    <row r="16" spans="1:14" x14ac:dyDescent="0.3">
      <c r="A16" s="24" t="s">
        <v>91</v>
      </c>
      <c r="B16" s="25"/>
      <c r="C16" s="26"/>
      <c r="D16" s="27">
        <f>89.9/12</f>
        <v>7.4916666666666671</v>
      </c>
      <c r="E16" s="45"/>
      <c r="F16" s="27"/>
      <c r="G16" s="27"/>
      <c r="H16" s="27"/>
      <c r="I16" s="27"/>
      <c r="J16" s="28"/>
      <c r="K16" s="29"/>
      <c r="N16" s="1"/>
    </row>
    <row r="17" spans="1:14" x14ac:dyDescent="0.3">
      <c r="A17" s="24" t="s">
        <v>94</v>
      </c>
      <c r="B17" s="43"/>
      <c r="C17" s="44"/>
      <c r="D17" s="45">
        <f>4.41</f>
        <v>4.41</v>
      </c>
      <c r="E17" s="45"/>
      <c r="F17" s="45"/>
      <c r="G17" s="45"/>
      <c r="H17" s="45"/>
      <c r="I17" s="45"/>
      <c r="J17" s="46"/>
      <c r="K17" s="47"/>
      <c r="N17" s="1"/>
    </row>
    <row r="18" spans="1:14" x14ac:dyDescent="0.3">
      <c r="A18" s="24" t="s">
        <v>65</v>
      </c>
      <c r="B18" s="43"/>
      <c r="C18" s="44"/>
      <c r="D18" s="45">
        <v>28.4</v>
      </c>
      <c r="E18" s="45"/>
      <c r="F18" s="45"/>
      <c r="G18" s="45"/>
      <c r="H18" s="45"/>
      <c r="I18" s="45"/>
      <c r="J18" s="46"/>
      <c r="K18" s="47"/>
      <c r="N18" s="1"/>
    </row>
    <row r="19" spans="1:14" x14ac:dyDescent="0.3">
      <c r="A19" s="24" t="s">
        <v>66</v>
      </c>
      <c r="B19" s="43"/>
      <c r="C19" s="44"/>
      <c r="D19" s="45">
        <v>33.729999999999997</v>
      </c>
      <c r="E19" s="45"/>
      <c r="F19" s="45"/>
      <c r="G19" s="45"/>
      <c r="H19" s="45"/>
      <c r="I19" s="45"/>
      <c r="J19" s="46"/>
      <c r="K19" s="47"/>
      <c r="N19" s="1"/>
    </row>
    <row r="20" spans="1:14" s="16" customFormat="1" x14ac:dyDescent="0.3">
      <c r="A20" s="24" t="s">
        <v>108</v>
      </c>
      <c r="B20" s="43"/>
      <c r="C20" s="44"/>
      <c r="D20" s="45">
        <f>49.9/12</f>
        <v>4.1583333333333332</v>
      </c>
      <c r="E20" s="45"/>
      <c r="F20" s="45"/>
      <c r="G20" s="45"/>
      <c r="H20" s="45"/>
      <c r="I20" s="45"/>
      <c r="J20" s="46"/>
      <c r="K20" s="47"/>
      <c r="L20"/>
      <c r="N20"/>
    </row>
    <row r="21" spans="1:14" x14ac:dyDescent="0.3">
      <c r="A21" s="24" t="s">
        <v>63</v>
      </c>
      <c r="B21" s="43"/>
      <c r="C21" s="44"/>
      <c r="D21" s="45">
        <f>127/24</f>
        <v>5.291666666666667</v>
      </c>
      <c r="E21" s="45"/>
      <c r="F21" s="45"/>
      <c r="G21" s="45"/>
      <c r="H21" s="45"/>
      <c r="I21" s="45"/>
      <c r="J21" s="46"/>
      <c r="K21" s="47"/>
      <c r="N21" s="1"/>
    </row>
    <row r="22" spans="1:14" x14ac:dyDescent="0.3">
      <c r="A22" s="24" t="s">
        <v>84</v>
      </c>
      <c r="B22" s="43"/>
      <c r="C22" s="44"/>
      <c r="D22" s="45">
        <v>29.9</v>
      </c>
      <c r="E22" s="45"/>
      <c r="F22" s="45"/>
      <c r="G22" s="45"/>
      <c r="H22" s="45"/>
      <c r="I22" s="45"/>
      <c r="J22" s="46"/>
      <c r="K22" s="47"/>
      <c r="N22" s="1"/>
    </row>
    <row r="23" spans="1:14" x14ac:dyDescent="0.3">
      <c r="A23" s="24" t="s">
        <v>17</v>
      </c>
      <c r="B23" s="25"/>
      <c r="C23" s="26"/>
      <c r="D23" s="27">
        <v>74.900000000000006</v>
      </c>
      <c r="E23" s="45"/>
      <c r="F23" s="27"/>
      <c r="G23" s="27"/>
      <c r="H23" s="27"/>
      <c r="I23" s="27"/>
      <c r="J23" s="28"/>
      <c r="K23" s="29"/>
      <c r="N23" s="1"/>
    </row>
    <row r="24" spans="1:14" x14ac:dyDescent="0.3">
      <c r="A24" s="24" t="s">
        <v>30</v>
      </c>
      <c r="B24" s="25"/>
      <c r="C24" s="26"/>
      <c r="D24" s="27">
        <v>62.9</v>
      </c>
      <c r="E24" s="45"/>
      <c r="F24" s="27"/>
      <c r="G24" s="27"/>
      <c r="H24" s="27"/>
      <c r="I24" s="27"/>
      <c r="J24" s="28"/>
      <c r="K24" s="29"/>
      <c r="N24" s="1"/>
    </row>
    <row r="25" spans="1:14" x14ac:dyDescent="0.3">
      <c r="A25" s="24" t="s">
        <v>6</v>
      </c>
      <c r="B25" s="25"/>
      <c r="C25" s="26"/>
      <c r="D25" s="27">
        <v>6</v>
      </c>
      <c r="E25" s="45"/>
      <c r="F25" s="27"/>
      <c r="G25" s="27"/>
      <c r="H25" s="27"/>
      <c r="I25" s="27"/>
      <c r="J25" s="28"/>
      <c r="K25" s="29"/>
      <c r="N25" s="1"/>
    </row>
    <row r="26" spans="1:14" x14ac:dyDescent="0.3">
      <c r="A26" s="24" t="s">
        <v>89</v>
      </c>
      <c r="B26" s="25"/>
      <c r="C26" s="26"/>
      <c r="D26" s="27">
        <f>15/12</f>
        <v>1.25</v>
      </c>
      <c r="E26" s="45"/>
      <c r="F26" s="27"/>
      <c r="G26" s="27"/>
      <c r="H26" s="27"/>
      <c r="I26" s="27"/>
      <c r="J26" s="28"/>
      <c r="K26" s="29"/>
      <c r="N26" s="1"/>
    </row>
    <row r="27" spans="1:14" x14ac:dyDescent="0.3">
      <c r="A27" s="24" t="s">
        <v>7</v>
      </c>
      <c r="B27" s="25"/>
      <c r="C27" s="26">
        <v>1</v>
      </c>
      <c r="D27" s="27">
        <f>39.78/6</f>
        <v>6.63</v>
      </c>
      <c r="E27" s="45"/>
      <c r="F27" s="27"/>
      <c r="G27" s="27"/>
      <c r="H27" s="27"/>
      <c r="I27" s="27"/>
      <c r="J27" s="28"/>
      <c r="K27" s="29"/>
      <c r="N27" s="1"/>
    </row>
    <row r="28" spans="1:14" x14ac:dyDescent="0.3">
      <c r="A28" s="24" t="s">
        <v>88</v>
      </c>
      <c r="B28" s="25"/>
      <c r="C28" s="26"/>
      <c r="D28" s="27">
        <f>15/12</f>
        <v>1.25</v>
      </c>
      <c r="E28" s="45"/>
      <c r="F28" s="27"/>
      <c r="G28" s="27"/>
      <c r="H28" s="27"/>
      <c r="I28" s="27"/>
      <c r="J28" s="28"/>
      <c r="K28" s="29"/>
      <c r="N28" s="1"/>
    </row>
    <row r="29" spans="1:14" x14ac:dyDescent="0.3">
      <c r="A29" s="24" t="s">
        <v>36</v>
      </c>
      <c r="B29" s="25"/>
      <c r="C29" s="26"/>
      <c r="D29" s="27">
        <f>11.6/12</f>
        <v>0.96666666666666667</v>
      </c>
      <c r="E29" s="45"/>
      <c r="F29" s="27"/>
      <c r="G29" s="27"/>
      <c r="H29" s="27"/>
      <c r="I29" s="27"/>
      <c r="J29" s="28"/>
      <c r="K29" s="29"/>
      <c r="N29" s="1"/>
    </row>
    <row r="30" spans="1:14" x14ac:dyDescent="0.3">
      <c r="A30" s="24" t="s">
        <v>110</v>
      </c>
      <c r="B30" s="25"/>
      <c r="C30" s="26">
        <v>2</v>
      </c>
      <c r="D30" s="27">
        <f>28.75/6</f>
        <v>4.791666666666667</v>
      </c>
      <c r="E30" s="45"/>
      <c r="F30" s="27"/>
      <c r="G30" s="27"/>
      <c r="H30" s="27"/>
      <c r="I30" s="27"/>
      <c r="J30" s="28"/>
      <c r="K30" s="29"/>
      <c r="N30" s="1"/>
    </row>
    <row r="31" spans="1:14" x14ac:dyDescent="0.3">
      <c r="A31" s="24" t="s">
        <v>93</v>
      </c>
      <c r="B31" s="43"/>
      <c r="C31" s="44"/>
      <c r="D31" s="45">
        <f>16.68/12</f>
        <v>1.39</v>
      </c>
      <c r="E31" s="45"/>
      <c r="F31" s="45"/>
      <c r="G31" s="45"/>
      <c r="H31" s="45"/>
      <c r="I31" s="45"/>
      <c r="J31" s="46"/>
      <c r="K31" s="47"/>
      <c r="N31" s="1"/>
    </row>
    <row r="32" spans="1:14" x14ac:dyDescent="0.3">
      <c r="A32" s="24" t="s">
        <v>111</v>
      </c>
      <c r="B32" s="25"/>
      <c r="C32" s="26"/>
      <c r="D32" s="27">
        <v>7.29</v>
      </c>
      <c r="E32" s="45"/>
      <c r="F32" s="27"/>
      <c r="G32" s="27"/>
      <c r="H32" s="27"/>
      <c r="I32" s="27"/>
      <c r="J32" s="28"/>
      <c r="K32" s="29"/>
      <c r="N32" s="1"/>
    </row>
    <row r="33" spans="1:14" x14ac:dyDescent="0.3">
      <c r="A33" s="24" t="s">
        <v>9</v>
      </c>
      <c r="B33" s="25"/>
      <c r="C33" s="26"/>
      <c r="D33" s="27">
        <f>39.6/6</f>
        <v>6.6000000000000005</v>
      </c>
      <c r="E33" s="45"/>
      <c r="F33" s="27"/>
      <c r="G33" s="27"/>
      <c r="H33" s="27"/>
      <c r="I33" s="27"/>
      <c r="J33" s="28"/>
      <c r="K33" s="29"/>
      <c r="N33" s="1"/>
    </row>
    <row r="34" spans="1:14" x14ac:dyDescent="0.3">
      <c r="A34" s="24" t="s">
        <v>96</v>
      </c>
      <c r="B34" s="25"/>
      <c r="C34" s="26"/>
      <c r="D34" s="27">
        <v>1.1971000000000001</v>
      </c>
      <c r="E34" s="45"/>
      <c r="F34" s="27"/>
      <c r="G34" s="27"/>
      <c r="H34" s="27"/>
      <c r="I34" s="27"/>
      <c r="J34" s="28"/>
      <c r="K34" s="29"/>
      <c r="N34" s="1"/>
    </row>
    <row r="35" spans="1:14" x14ac:dyDescent="0.3">
      <c r="A35" s="24" t="s">
        <v>106</v>
      </c>
      <c r="B35" s="25"/>
      <c r="C35" s="26"/>
      <c r="D35" s="27">
        <f>38.4/8</f>
        <v>4.8</v>
      </c>
      <c r="E35" s="45"/>
      <c r="F35" s="27"/>
      <c r="G35" s="27"/>
      <c r="H35" s="27"/>
      <c r="I35" s="27"/>
      <c r="J35" s="28"/>
      <c r="K35" s="29"/>
      <c r="N35" s="1"/>
    </row>
    <row r="36" spans="1:14" x14ac:dyDescent="0.3">
      <c r="A36" s="36" t="s">
        <v>112</v>
      </c>
      <c r="B36" s="37"/>
      <c r="C36" s="38"/>
      <c r="D36" s="39">
        <v>2.5</v>
      </c>
      <c r="E36" s="45"/>
      <c r="F36" s="39"/>
      <c r="G36" s="39"/>
      <c r="H36" s="39"/>
      <c r="I36" s="39"/>
      <c r="J36" s="40"/>
      <c r="K36" s="41"/>
      <c r="N36" s="1"/>
    </row>
    <row r="37" spans="1:14" ht="15" thickBot="1" x14ac:dyDescent="0.35">
      <c r="A37" s="20"/>
      <c r="B37" s="20"/>
      <c r="C37" s="52" t="s">
        <v>23</v>
      </c>
      <c r="D37" s="53"/>
      <c r="E37" s="21"/>
      <c r="F37" s="21"/>
      <c r="G37" s="21"/>
      <c r="H37" s="21"/>
      <c r="I37" s="21"/>
      <c r="J37" s="22"/>
      <c r="K37" s="23"/>
      <c r="N37" s="1"/>
    </row>
    <row r="38" spans="1:14" ht="15" thickTop="1" x14ac:dyDescent="0.3">
      <c r="A38" s="51" t="s">
        <v>42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N38" s="1"/>
    </row>
    <row r="39" spans="1:14" x14ac:dyDescent="0.3">
      <c r="A39" s="17" t="s">
        <v>22</v>
      </c>
      <c r="B39" s="11"/>
      <c r="C39" s="12"/>
      <c r="D39" s="13">
        <v>8.2899999999999991</v>
      </c>
      <c r="E39" s="9"/>
      <c r="F39" s="9"/>
      <c r="G39" s="13"/>
      <c r="H39" s="13"/>
      <c r="I39" s="9"/>
      <c r="J39" s="10"/>
      <c r="K39" s="19"/>
      <c r="N39" s="1"/>
    </row>
    <row r="40" spans="1:14" x14ac:dyDescent="0.3">
      <c r="A40" s="17" t="s">
        <v>120</v>
      </c>
      <c r="B40" s="11"/>
      <c r="C40" s="12"/>
      <c r="D40" s="13">
        <v>2.17</v>
      </c>
      <c r="E40" s="9"/>
      <c r="F40" s="9"/>
      <c r="G40" s="13"/>
      <c r="H40" s="13"/>
      <c r="I40" s="9"/>
      <c r="J40" s="10"/>
      <c r="K40" s="19"/>
      <c r="N40" s="1"/>
    </row>
    <row r="41" spans="1:14" x14ac:dyDescent="0.3">
      <c r="A41" s="17" t="s">
        <v>126</v>
      </c>
      <c r="B41" s="11"/>
      <c r="C41" s="12"/>
      <c r="D41" s="13">
        <v>4</v>
      </c>
      <c r="E41" s="9"/>
      <c r="F41" s="9"/>
      <c r="G41" s="13"/>
      <c r="H41" s="13"/>
      <c r="I41" s="9"/>
      <c r="J41" s="10"/>
      <c r="K41" s="19"/>
      <c r="N41" s="1"/>
    </row>
    <row r="42" spans="1:14" x14ac:dyDescent="0.3">
      <c r="A42" s="18" t="s">
        <v>61</v>
      </c>
      <c r="B42" s="11">
        <v>12</v>
      </c>
      <c r="C42" s="12">
        <v>12</v>
      </c>
      <c r="D42" s="13">
        <f>74.95/12</f>
        <v>6.2458333333333336</v>
      </c>
      <c r="E42" s="9"/>
      <c r="F42" s="9"/>
      <c r="G42" s="13"/>
      <c r="H42" s="13"/>
      <c r="I42" s="9"/>
      <c r="J42" s="10"/>
      <c r="K42" s="19"/>
      <c r="N42" s="1"/>
    </row>
    <row r="43" spans="1:14" x14ac:dyDescent="0.3">
      <c r="A43" s="18" t="s">
        <v>118</v>
      </c>
      <c r="B43" s="11"/>
      <c r="C43" s="12"/>
      <c r="D43" s="13">
        <v>4.34</v>
      </c>
      <c r="E43" s="9"/>
      <c r="F43" s="9"/>
      <c r="G43" s="13"/>
      <c r="H43" s="13"/>
      <c r="I43" s="9"/>
      <c r="J43" s="10"/>
      <c r="K43" s="19"/>
      <c r="N43" s="1"/>
    </row>
    <row r="44" spans="1:14" ht="15" thickBot="1" x14ac:dyDescent="0.35">
      <c r="A44" s="17"/>
      <c r="B44" s="11"/>
      <c r="C44" s="52" t="s">
        <v>23</v>
      </c>
      <c r="D44" s="53"/>
      <c r="E44" s="21"/>
      <c r="F44" s="21"/>
      <c r="G44" s="21"/>
      <c r="H44" s="21"/>
      <c r="I44" s="21"/>
      <c r="J44" s="22"/>
      <c r="K44" s="23"/>
      <c r="N44" s="1"/>
    </row>
    <row r="45" spans="1:14" ht="15" thickTop="1" x14ac:dyDescent="0.3">
      <c r="A45" s="51" t="s">
        <v>43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N45" s="1"/>
    </row>
    <row r="46" spans="1:14" x14ac:dyDescent="0.3">
      <c r="A46" s="18" t="s">
        <v>5</v>
      </c>
      <c r="B46" s="7"/>
      <c r="C46" s="8"/>
      <c r="D46" s="9">
        <f>18.9/6</f>
        <v>3.15</v>
      </c>
      <c r="E46" s="9"/>
      <c r="F46" s="9"/>
      <c r="G46" s="9"/>
      <c r="H46" s="9"/>
      <c r="I46" s="9"/>
      <c r="J46" s="10"/>
      <c r="K46" s="19"/>
      <c r="N46" s="1"/>
    </row>
    <row r="47" spans="1:14" x14ac:dyDescent="0.3">
      <c r="A47" s="18" t="s">
        <v>8</v>
      </c>
      <c r="B47" s="7"/>
      <c r="C47" s="8"/>
      <c r="D47" s="9">
        <v>3</v>
      </c>
      <c r="E47" s="9"/>
      <c r="F47" s="9"/>
      <c r="G47" s="9"/>
      <c r="H47" s="9"/>
      <c r="I47" s="9"/>
      <c r="J47" s="10"/>
      <c r="K47" s="19"/>
      <c r="N47" s="1"/>
    </row>
    <row r="48" spans="1:14" ht="15" thickBot="1" x14ac:dyDescent="0.35">
      <c r="A48" s="17"/>
      <c r="B48" s="11"/>
      <c r="C48" s="52" t="s">
        <v>23</v>
      </c>
      <c r="D48" s="53"/>
      <c r="E48" s="21"/>
      <c r="F48" s="21"/>
      <c r="G48" s="21"/>
      <c r="H48" s="21"/>
      <c r="I48" s="21"/>
      <c r="J48" s="22"/>
      <c r="K48" s="23"/>
      <c r="N48" s="1"/>
    </row>
    <row r="49" spans="1:14" ht="15" thickTop="1" x14ac:dyDescent="0.3">
      <c r="A49" s="51" t="s">
        <v>44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N49" s="1"/>
    </row>
    <row r="50" spans="1:14" x14ac:dyDescent="0.3">
      <c r="A50" s="18" t="s">
        <v>20</v>
      </c>
      <c r="B50" s="7">
        <f>5*6</f>
        <v>30</v>
      </c>
      <c r="C50" s="8">
        <v>1</v>
      </c>
      <c r="D50" s="9">
        <f>46/6</f>
        <v>7.666666666666667</v>
      </c>
      <c r="E50" s="9"/>
      <c r="F50" s="9"/>
      <c r="G50" s="9"/>
      <c r="H50" s="9"/>
      <c r="I50" s="9"/>
      <c r="J50" s="10"/>
      <c r="K50" s="19"/>
      <c r="N50" s="1"/>
    </row>
    <row r="51" spans="1:14" x14ac:dyDescent="0.3">
      <c r="A51" s="18" t="s">
        <v>117</v>
      </c>
      <c r="B51" s="7"/>
      <c r="C51" s="8"/>
      <c r="D51" s="9">
        <v>5.7</v>
      </c>
      <c r="E51" s="9"/>
      <c r="F51" s="9"/>
      <c r="G51" s="9"/>
      <c r="H51" s="9"/>
      <c r="I51" s="9"/>
      <c r="J51" s="10"/>
      <c r="K51" s="19"/>
      <c r="N51" s="1"/>
    </row>
    <row r="52" spans="1:14" x14ac:dyDescent="0.3">
      <c r="A52" s="18" t="s">
        <v>75</v>
      </c>
      <c r="B52" s="7"/>
      <c r="C52" s="8"/>
      <c r="D52" s="9">
        <f>35.5/6</f>
        <v>5.916666666666667</v>
      </c>
      <c r="E52" s="9"/>
      <c r="F52" s="9"/>
      <c r="G52" s="9"/>
      <c r="H52" s="9"/>
      <c r="I52" s="9"/>
      <c r="J52" s="10"/>
      <c r="K52" s="19"/>
      <c r="N52" s="1"/>
    </row>
    <row r="53" spans="1:14" x14ac:dyDescent="0.3">
      <c r="A53" s="18" t="s">
        <v>90</v>
      </c>
      <c r="B53" s="7"/>
      <c r="C53" s="8"/>
      <c r="D53" s="9">
        <f>63.2/8</f>
        <v>7.9</v>
      </c>
      <c r="E53" s="9"/>
      <c r="F53" s="9"/>
      <c r="G53" s="9"/>
      <c r="H53" s="9"/>
      <c r="I53" s="9"/>
      <c r="J53" s="10"/>
      <c r="K53" s="19"/>
      <c r="N53" s="1"/>
    </row>
    <row r="54" spans="1:14" x14ac:dyDescent="0.3">
      <c r="A54" s="18" t="s">
        <v>37</v>
      </c>
      <c r="B54" s="7"/>
      <c r="C54" s="8"/>
      <c r="D54" s="9">
        <f>17.4/12</f>
        <v>1.45</v>
      </c>
      <c r="E54" s="9"/>
      <c r="F54" s="9"/>
      <c r="G54" s="9"/>
      <c r="H54" s="9"/>
      <c r="I54" s="9"/>
      <c r="J54" s="10"/>
      <c r="K54" s="19"/>
      <c r="N54" s="1"/>
    </row>
    <row r="55" spans="1:14" x14ac:dyDescent="0.3">
      <c r="A55" s="18" t="s">
        <v>97</v>
      </c>
      <c r="B55" s="7"/>
      <c r="C55" s="8"/>
      <c r="D55" s="9">
        <v>3.62</v>
      </c>
      <c r="E55" s="9"/>
      <c r="F55" s="9"/>
      <c r="G55" s="9"/>
      <c r="H55" s="9"/>
      <c r="I55" s="9"/>
      <c r="J55" s="10"/>
      <c r="K55" s="19"/>
      <c r="N55" s="1"/>
    </row>
    <row r="56" spans="1:14" x14ac:dyDescent="0.3">
      <c r="A56" s="18" t="s">
        <v>38</v>
      </c>
      <c r="B56" s="7"/>
      <c r="C56" s="8"/>
      <c r="D56" s="9">
        <f>33/12</f>
        <v>2.75</v>
      </c>
      <c r="E56" s="9"/>
      <c r="F56" s="9"/>
      <c r="G56" s="9"/>
      <c r="H56" s="9"/>
      <c r="I56" s="9"/>
      <c r="J56" s="10"/>
      <c r="K56" s="19"/>
      <c r="N56" s="1"/>
    </row>
    <row r="57" spans="1:14" x14ac:dyDescent="0.3">
      <c r="A57" s="18" t="s">
        <v>73</v>
      </c>
      <c r="B57" s="7"/>
      <c r="C57" s="8"/>
      <c r="D57" s="9">
        <v>4.5</v>
      </c>
      <c r="E57" s="9"/>
      <c r="F57" s="9"/>
      <c r="G57" s="9"/>
      <c r="H57" s="9"/>
      <c r="I57" s="9"/>
      <c r="J57" s="10"/>
      <c r="K57" s="19"/>
      <c r="N57" s="1"/>
    </row>
    <row r="58" spans="1:14" x14ac:dyDescent="0.3">
      <c r="A58" s="18" t="s">
        <v>95</v>
      </c>
      <c r="B58" s="11"/>
      <c r="C58" s="12"/>
      <c r="D58" s="13">
        <v>2.61</v>
      </c>
      <c r="E58" s="9"/>
      <c r="F58" s="9"/>
      <c r="G58" s="13"/>
      <c r="H58" s="13"/>
      <c r="I58" s="9"/>
      <c r="J58" s="10"/>
      <c r="K58" s="19"/>
      <c r="N58" s="1"/>
    </row>
    <row r="59" spans="1:14" x14ac:dyDescent="0.3">
      <c r="A59" s="17" t="s">
        <v>59</v>
      </c>
      <c r="B59" s="11"/>
      <c r="C59" s="12"/>
      <c r="D59" s="13">
        <v>7.03</v>
      </c>
      <c r="E59" s="9"/>
      <c r="F59" s="9"/>
      <c r="G59" s="13"/>
      <c r="H59" s="13"/>
      <c r="I59" s="9"/>
      <c r="J59" s="10"/>
      <c r="K59" s="19"/>
      <c r="N59" s="1"/>
    </row>
    <row r="60" spans="1:14" x14ac:dyDescent="0.3">
      <c r="A60" s="18" t="s">
        <v>47</v>
      </c>
      <c r="B60" s="7"/>
      <c r="C60" s="8"/>
      <c r="D60" s="9">
        <v>1.25</v>
      </c>
      <c r="E60" s="9"/>
      <c r="F60" s="9"/>
      <c r="G60" s="9"/>
      <c r="H60" s="9"/>
      <c r="I60" s="9"/>
      <c r="J60" s="10"/>
      <c r="K60" s="19"/>
      <c r="N60" s="1"/>
    </row>
    <row r="61" spans="1:14" ht="15" thickBot="1" x14ac:dyDescent="0.35">
      <c r="A61" s="18"/>
      <c r="B61" s="7"/>
      <c r="C61" s="52" t="s">
        <v>23</v>
      </c>
      <c r="D61" s="53"/>
      <c r="E61" s="21"/>
      <c r="F61" s="21"/>
      <c r="G61" s="21"/>
      <c r="H61" s="21"/>
      <c r="I61" s="21"/>
      <c r="J61" s="22"/>
      <c r="K61" s="23"/>
      <c r="N61" s="1"/>
    </row>
    <row r="62" spans="1:14" ht="15" thickTop="1" x14ac:dyDescent="0.3">
      <c r="A62" s="51" t="s">
        <v>98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N62" s="1"/>
    </row>
    <row r="63" spans="1:14" x14ac:dyDescent="0.3">
      <c r="A63" s="18" t="s">
        <v>99</v>
      </c>
      <c r="B63" s="7"/>
      <c r="C63" s="8"/>
      <c r="D63" s="9">
        <v>1.66</v>
      </c>
      <c r="E63" s="9"/>
      <c r="F63" s="9"/>
      <c r="G63" s="9"/>
      <c r="H63" s="9"/>
      <c r="I63" s="9"/>
      <c r="J63" s="10"/>
      <c r="K63" s="19"/>
      <c r="N63" s="1"/>
    </row>
    <row r="64" spans="1:14" x14ac:dyDescent="0.3">
      <c r="A64" s="18" t="s">
        <v>101</v>
      </c>
      <c r="B64" s="7"/>
      <c r="C64" s="8"/>
      <c r="D64" s="9">
        <v>2.29</v>
      </c>
      <c r="E64" s="9"/>
      <c r="F64" s="9"/>
      <c r="G64" s="9"/>
      <c r="H64" s="9"/>
      <c r="I64" s="9"/>
      <c r="J64" s="10"/>
      <c r="K64" s="19"/>
      <c r="N64" s="1"/>
    </row>
    <row r="65" spans="1:14" x14ac:dyDescent="0.3">
      <c r="A65" s="18" t="s">
        <v>102</v>
      </c>
      <c r="B65" s="7"/>
      <c r="C65" s="8"/>
      <c r="D65" s="9">
        <v>2.17</v>
      </c>
      <c r="E65" s="9"/>
      <c r="F65" s="9"/>
      <c r="G65" s="9"/>
      <c r="H65" s="9"/>
      <c r="I65" s="9"/>
      <c r="J65" s="10"/>
      <c r="K65" s="19"/>
      <c r="N65" s="1"/>
    </row>
    <row r="66" spans="1:14" x14ac:dyDescent="0.3">
      <c r="A66" s="17" t="s">
        <v>100</v>
      </c>
      <c r="B66" s="11"/>
      <c r="C66" s="12"/>
      <c r="D66" s="13">
        <v>1.54</v>
      </c>
      <c r="E66" s="9"/>
      <c r="F66" s="9"/>
      <c r="G66" s="13"/>
      <c r="H66" s="13"/>
      <c r="I66" s="9"/>
      <c r="J66" s="10"/>
      <c r="K66" s="19"/>
      <c r="N66" s="1"/>
    </row>
    <row r="67" spans="1:14" ht="15" thickBot="1" x14ac:dyDescent="0.35">
      <c r="A67" s="17"/>
      <c r="B67" s="11"/>
      <c r="C67" s="52" t="s">
        <v>23</v>
      </c>
      <c r="D67" s="53"/>
      <c r="E67" s="21"/>
      <c r="F67" s="21"/>
      <c r="G67" s="21"/>
      <c r="H67" s="21"/>
      <c r="I67" s="21"/>
      <c r="J67" s="22"/>
      <c r="K67" s="23"/>
      <c r="N67" s="1"/>
    </row>
    <row r="68" spans="1:14" ht="15" thickTop="1" x14ac:dyDescent="0.3">
      <c r="A68" s="51" t="s">
        <v>45</v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N68" s="1"/>
    </row>
    <row r="69" spans="1:14" x14ac:dyDescent="0.3">
      <c r="A69" s="17" t="s">
        <v>21</v>
      </c>
      <c r="B69" s="11"/>
      <c r="C69" s="12"/>
      <c r="D69" s="13">
        <v>8.5</v>
      </c>
      <c r="E69" s="9"/>
      <c r="F69" s="9"/>
      <c r="G69" s="13"/>
      <c r="H69" s="13"/>
      <c r="I69" s="9"/>
      <c r="J69" s="10"/>
      <c r="K69" s="19"/>
      <c r="N69" s="1"/>
    </row>
    <row r="70" spans="1:14" ht="15" thickBot="1" x14ac:dyDescent="0.35">
      <c r="A70" s="17"/>
      <c r="B70" s="11"/>
      <c r="C70" s="52" t="s">
        <v>23</v>
      </c>
      <c r="D70" s="53"/>
      <c r="E70" s="21"/>
      <c r="F70" s="21"/>
      <c r="G70" s="21"/>
      <c r="H70" s="21"/>
      <c r="I70" s="21"/>
      <c r="J70" s="22"/>
      <c r="K70" s="23"/>
      <c r="N70" s="1"/>
    </row>
    <row r="71" spans="1:14" ht="15" thickTop="1" x14ac:dyDescent="0.3">
      <c r="A71" s="51" t="s">
        <v>113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N71" s="1"/>
    </row>
    <row r="72" spans="1:14" x14ac:dyDescent="0.3">
      <c r="A72" s="17" t="s">
        <v>114</v>
      </c>
      <c r="B72" s="11"/>
      <c r="C72" s="12">
        <v>1</v>
      </c>
      <c r="D72" s="13">
        <v>6</v>
      </c>
      <c r="E72" s="9"/>
      <c r="F72" s="9"/>
      <c r="G72" s="13"/>
      <c r="H72" s="13"/>
      <c r="I72" s="9"/>
      <c r="J72" s="10"/>
      <c r="K72" s="19"/>
      <c r="N72" s="1"/>
    </row>
    <row r="73" spans="1:14" x14ac:dyDescent="0.3">
      <c r="A73" s="17" t="s">
        <v>115</v>
      </c>
      <c r="B73" s="11"/>
      <c r="C73" s="49">
        <v>1</v>
      </c>
      <c r="D73" s="56">
        <f>14/12</f>
        <v>1.1666666666666667</v>
      </c>
      <c r="E73" s="9"/>
      <c r="F73" s="9"/>
      <c r="G73" s="13"/>
      <c r="H73" s="13"/>
      <c r="I73" s="9"/>
      <c r="J73" s="10"/>
      <c r="K73" s="19"/>
      <c r="N73" s="1"/>
    </row>
    <row r="74" spans="1:14" x14ac:dyDescent="0.3">
      <c r="A74" s="17" t="s">
        <v>116</v>
      </c>
      <c r="B74" s="11"/>
      <c r="C74" s="49"/>
      <c r="D74" s="56">
        <f>10/12</f>
        <v>0.83333333333333337</v>
      </c>
      <c r="E74" s="9"/>
      <c r="F74" s="9"/>
      <c r="G74" s="13"/>
      <c r="H74" s="13"/>
      <c r="I74" s="9"/>
      <c r="J74" s="10"/>
      <c r="K74" s="19"/>
      <c r="N74" s="1"/>
    </row>
    <row r="75" spans="1:14" ht="15" thickBot="1" x14ac:dyDescent="0.35">
      <c r="A75" s="17"/>
      <c r="B75" s="11"/>
      <c r="C75" s="52" t="s">
        <v>23</v>
      </c>
      <c r="D75" s="53"/>
      <c r="E75" s="21"/>
      <c r="F75" s="21"/>
      <c r="G75" s="21"/>
      <c r="H75" s="21"/>
      <c r="I75" s="21"/>
      <c r="J75" s="22"/>
      <c r="K75" s="23"/>
      <c r="L75" s="48"/>
      <c r="M75" s="42"/>
      <c r="N75" s="1"/>
    </row>
    <row r="76" spans="1:14" ht="15" thickTop="1" x14ac:dyDescent="0.3">
      <c r="A76" s="51" t="s">
        <v>82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48"/>
      <c r="M76" s="42"/>
      <c r="N76" s="1"/>
    </row>
    <row r="77" spans="1:14" x14ac:dyDescent="0.3">
      <c r="A77" s="18" t="s">
        <v>78</v>
      </c>
      <c r="B77" s="12">
        <v>12</v>
      </c>
      <c r="C77" s="8">
        <v>1</v>
      </c>
      <c r="D77" s="13">
        <f>26.1/6</f>
        <v>4.3500000000000005</v>
      </c>
      <c r="E77" s="9"/>
      <c r="F77" s="13"/>
      <c r="G77" s="9"/>
      <c r="H77" s="13"/>
      <c r="I77" s="9"/>
      <c r="J77" s="13"/>
      <c r="K77" s="19"/>
      <c r="L77" s="48"/>
      <c r="M77" s="42"/>
      <c r="N77" s="1"/>
    </row>
    <row r="78" spans="1:14" x14ac:dyDescent="0.3">
      <c r="A78" s="18" t="s">
        <v>79</v>
      </c>
      <c r="B78" s="12">
        <v>12</v>
      </c>
      <c r="C78" s="8"/>
      <c r="D78" s="13">
        <v>5.5</v>
      </c>
      <c r="E78" s="9"/>
      <c r="F78" s="13"/>
      <c r="G78" s="9"/>
      <c r="H78" s="13"/>
      <c r="I78" s="9"/>
      <c r="J78" s="13"/>
      <c r="K78" s="19"/>
      <c r="L78" s="48"/>
      <c r="M78" s="42"/>
      <c r="N78" s="1"/>
    </row>
    <row r="79" spans="1:14" x14ac:dyDescent="0.3">
      <c r="A79" s="18" t="s">
        <v>121</v>
      </c>
      <c r="B79" s="12"/>
      <c r="C79" s="8"/>
      <c r="D79" s="13">
        <f>90/12</f>
        <v>7.5</v>
      </c>
      <c r="E79" s="9"/>
      <c r="F79" s="13"/>
      <c r="G79" s="9"/>
      <c r="H79" s="13"/>
      <c r="I79" s="9"/>
      <c r="J79" s="13"/>
      <c r="K79" s="19"/>
      <c r="L79" s="48"/>
      <c r="M79" s="42"/>
      <c r="N79" s="1"/>
    </row>
    <row r="80" spans="1:14" x14ac:dyDescent="0.3">
      <c r="A80" s="18" t="s">
        <v>122</v>
      </c>
      <c r="B80" s="12"/>
      <c r="C80" s="8"/>
      <c r="D80" s="13">
        <f>D79+D85</f>
        <v>14</v>
      </c>
      <c r="E80" s="9"/>
      <c r="F80" s="13"/>
      <c r="G80" s="9"/>
      <c r="H80" s="13"/>
      <c r="I80" s="9"/>
      <c r="J80" s="13"/>
      <c r="K80" s="19"/>
      <c r="L80" s="48"/>
      <c r="M80" s="42"/>
      <c r="N80" s="1"/>
    </row>
    <row r="81" spans="1:14" x14ac:dyDescent="0.3">
      <c r="A81" s="18" t="s">
        <v>123</v>
      </c>
      <c r="B81" s="12"/>
      <c r="C81" s="8"/>
      <c r="D81" s="13">
        <f>D79+D77</f>
        <v>11.850000000000001</v>
      </c>
      <c r="E81" s="9"/>
      <c r="F81" s="13"/>
      <c r="G81" s="9"/>
      <c r="H81" s="13"/>
      <c r="I81" s="9"/>
      <c r="J81" s="13"/>
      <c r="K81" s="19"/>
      <c r="L81" s="48"/>
      <c r="M81" s="42"/>
      <c r="N81" s="1"/>
    </row>
    <row r="82" spans="1:14" x14ac:dyDescent="0.3">
      <c r="A82" s="18" t="s">
        <v>124</v>
      </c>
      <c r="B82" s="12"/>
      <c r="C82" s="8"/>
      <c r="D82" s="13">
        <f>5.3+6.8</f>
        <v>12.1</v>
      </c>
      <c r="E82" s="9"/>
      <c r="F82" s="13"/>
      <c r="G82" s="9"/>
      <c r="H82" s="13"/>
      <c r="I82" s="9"/>
      <c r="J82" s="13"/>
      <c r="K82" s="19"/>
      <c r="L82" s="48"/>
      <c r="M82" s="42"/>
      <c r="N82" s="1"/>
    </row>
    <row r="83" spans="1:14" x14ac:dyDescent="0.3">
      <c r="A83" s="18" t="s">
        <v>125</v>
      </c>
      <c r="B83" s="12"/>
      <c r="C83" s="8"/>
      <c r="D83" s="13">
        <f>4.7+5.3</f>
        <v>10</v>
      </c>
      <c r="E83" s="9"/>
      <c r="F83" s="13"/>
      <c r="G83" s="9"/>
      <c r="H83" s="13"/>
      <c r="I83" s="9"/>
      <c r="J83" s="13"/>
      <c r="K83" s="19"/>
      <c r="L83" s="48"/>
      <c r="M83" s="42"/>
      <c r="N83" s="1"/>
    </row>
    <row r="84" spans="1:14" x14ac:dyDescent="0.3">
      <c r="A84" s="18" t="s">
        <v>80</v>
      </c>
      <c r="B84" s="12"/>
      <c r="C84" s="8"/>
      <c r="D84" s="13">
        <f>98.94/12</f>
        <v>8.2449999999999992</v>
      </c>
      <c r="E84" s="9"/>
      <c r="F84" s="13"/>
      <c r="G84" s="9"/>
      <c r="H84" s="13"/>
      <c r="I84" s="9"/>
      <c r="J84" s="13"/>
      <c r="K84" s="19"/>
      <c r="L84" s="48"/>
      <c r="M84" s="42"/>
      <c r="N84" s="1"/>
    </row>
    <row r="85" spans="1:14" x14ac:dyDescent="0.3">
      <c r="A85" s="18" t="s">
        <v>105</v>
      </c>
      <c r="B85" s="12"/>
      <c r="C85" s="8">
        <v>1</v>
      </c>
      <c r="D85" s="13">
        <v>6.5</v>
      </c>
      <c r="E85" s="9"/>
      <c r="F85" s="13"/>
      <c r="G85" s="9"/>
      <c r="H85" s="13"/>
      <c r="I85" s="9"/>
      <c r="J85" s="13"/>
      <c r="K85" s="19"/>
      <c r="L85" s="48"/>
      <c r="M85" s="42"/>
      <c r="N85" s="1"/>
    </row>
    <row r="86" spans="1:14" x14ac:dyDescent="0.3">
      <c r="A86" s="18" t="s">
        <v>81</v>
      </c>
      <c r="B86" s="12"/>
      <c r="C86" s="8"/>
      <c r="D86" s="13">
        <v>1.89</v>
      </c>
      <c r="E86" s="9"/>
      <c r="F86" s="13"/>
      <c r="G86" s="9"/>
      <c r="H86" s="13"/>
      <c r="I86" s="9"/>
      <c r="J86" s="13"/>
      <c r="K86" s="19"/>
      <c r="L86" s="48"/>
      <c r="M86" s="42"/>
      <c r="N86" s="1"/>
    </row>
    <row r="87" spans="1:14" x14ac:dyDescent="0.3">
      <c r="A87" s="18" t="s">
        <v>87</v>
      </c>
      <c r="B87" s="12"/>
      <c r="C87" s="8"/>
      <c r="D87" s="13">
        <f>93/6</f>
        <v>15.5</v>
      </c>
      <c r="E87" s="9"/>
      <c r="F87" s="13"/>
      <c r="G87" s="9"/>
      <c r="H87" s="13"/>
      <c r="I87" s="9"/>
      <c r="J87" s="13"/>
      <c r="K87" s="19"/>
      <c r="L87" s="48"/>
      <c r="M87" s="42"/>
      <c r="N87" s="1"/>
    </row>
    <row r="88" spans="1:14" x14ac:dyDescent="0.3">
      <c r="A88" s="18" t="s">
        <v>83</v>
      </c>
      <c r="B88" s="12"/>
      <c r="C88" s="8"/>
      <c r="D88" s="13">
        <f>59.4/12</f>
        <v>4.95</v>
      </c>
      <c r="E88" s="9"/>
      <c r="F88" s="13"/>
      <c r="G88" s="9"/>
      <c r="H88" s="13"/>
      <c r="I88" s="9"/>
      <c r="J88" s="13"/>
      <c r="K88" s="19"/>
      <c r="L88" s="48"/>
      <c r="M88" s="42"/>
      <c r="N88" s="1"/>
    </row>
    <row r="89" spans="1:14" x14ac:dyDescent="0.3">
      <c r="A89" s="18" t="s">
        <v>109</v>
      </c>
      <c r="B89" s="12"/>
      <c r="C89" s="8">
        <v>2</v>
      </c>
      <c r="D89" s="13">
        <v>16.5</v>
      </c>
      <c r="E89" s="9"/>
      <c r="F89" s="13"/>
      <c r="G89" s="9"/>
      <c r="H89" s="13"/>
      <c r="I89" s="9"/>
      <c r="J89" s="13"/>
      <c r="K89" s="19"/>
      <c r="L89" s="48"/>
      <c r="M89" s="42"/>
      <c r="N89" s="1"/>
    </row>
    <row r="90" spans="1:14" x14ac:dyDescent="0.3">
      <c r="A90" s="18" t="s">
        <v>103</v>
      </c>
      <c r="B90" s="12"/>
      <c r="C90" s="8"/>
      <c r="D90" s="13">
        <v>5.9</v>
      </c>
      <c r="E90" s="9"/>
      <c r="F90" s="13"/>
      <c r="G90" s="9"/>
      <c r="H90" s="13"/>
      <c r="I90" s="9"/>
      <c r="J90" s="13"/>
      <c r="K90" s="19"/>
      <c r="L90" s="48"/>
      <c r="M90" s="42"/>
      <c r="N90" s="1"/>
    </row>
    <row r="91" spans="1:14" ht="15" thickBot="1" x14ac:dyDescent="0.35">
      <c r="A91" s="18"/>
      <c r="B91" s="11"/>
      <c r="C91" s="52" t="s">
        <v>23</v>
      </c>
      <c r="D91" s="53"/>
      <c r="E91" s="21"/>
      <c r="F91" s="21"/>
      <c r="G91" s="21"/>
      <c r="H91" s="21"/>
      <c r="I91" s="21"/>
      <c r="J91" s="22"/>
      <c r="K91" s="23"/>
      <c r="L91" s="48"/>
      <c r="M91" s="42"/>
      <c r="N91" s="1"/>
    </row>
    <row r="92" spans="1:14" ht="15" thickTop="1" x14ac:dyDescent="0.3">
      <c r="A92" s="51" t="s">
        <v>46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48"/>
      <c r="M92" s="42"/>
      <c r="N92" s="1"/>
    </row>
    <row r="93" spans="1:14" x14ac:dyDescent="0.3">
      <c r="A93" s="18" t="s">
        <v>26</v>
      </c>
      <c r="B93" s="11"/>
      <c r="C93" s="12"/>
      <c r="D93" s="13">
        <f>38.92/12</f>
        <v>3.2433333333333336</v>
      </c>
      <c r="E93" s="9"/>
      <c r="F93" s="9"/>
      <c r="G93" s="13"/>
      <c r="H93" s="13"/>
      <c r="I93" s="9"/>
      <c r="J93" s="10"/>
      <c r="K93" s="19"/>
      <c r="L93" s="48"/>
      <c r="M93" s="42"/>
      <c r="N93" s="1"/>
    </row>
    <row r="94" spans="1:14" x14ac:dyDescent="0.3">
      <c r="A94" s="18" t="s">
        <v>27</v>
      </c>
      <c r="B94" s="11"/>
      <c r="C94" s="12"/>
      <c r="D94" s="13">
        <v>7.4</v>
      </c>
      <c r="E94" s="9"/>
      <c r="F94" s="9"/>
      <c r="G94" s="13"/>
      <c r="H94" s="13"/>
      <c r="I94" s="9"/>
      <c r="J94" s="10"/>
      <c r="K94" s="19"/>
      <c r="L94" s="48"/>
      <c r="M94" s="42"/>
      <c r="N94" s="1"/>
    </row>
    <row r="95" spans="1:14" x14ac:dyDescent="0.3">
      <c r="A95" s="18" t="s">
        <v>28</v>
      </c>
      <c r="B95" s="11"/>
      <c r="C95" s="12"/>
      <c r="D95" s="13">
        <v>6</v>
      </c>
      <c r="E95" s="9"/>
      <c r="F95" s="9"/>
      <c r="G95" s="13"/>
      <c r="H95" s="13"/>
      <c r="I95" s="9"/>
      <c r="J95" s="10"/>
      <c r="K95" s="19"/>
      <c r="L95" s="48"/>
      <c r="M95" s="42"/>
      <c r="N95" s="1"/>
    </row>
    <row r="96" spans="1:14" x14ac:dyDescent="0.3">
      <c r="A96" s="18" t="s">
        <v>29</v>
      </c>
      <c r="B96" s="11"/>
      <c r="C96" s="12"/>
      <c r="D96" s="13">
        <f>43.23/24</f>
        <v>1.8012499999999998</v>
      </c>
      <c r="E96" s="9"/>
      <c r="F96" s="9"/>
      <c r="G96" s="13"/>
      <c r="H96" s="13"/>
      <c r="I96" s="9"/>
      <c r="J96" s="10"/>
      <c r="K96" s="19"/>
      <c r="L96" s="48"/>
      <c r="M96" s="42"/>
      <c r="N96" s="1"/>
    </row>
    <row r="97" spans="1:14" x14ac:dyDescent="0.3">
      <c r="A97" s="18" t="s">
        <v>60</v>
      </c>
      <c r="B97" s="11"/>
      <c r="C97" s="12"/>
      <c r="D97" s="13">
        <f>81.58/24</f>
        <v>3.3991666666666664</v>
      </c>
      <c r="E97" s="9"/>
      <c r="F97" s="9"/>
      <c r="G97" s="13"/>
      <c r="H97" s="13"/>
      <c r="I97" s="9"/>
      <c r="J97" s="10"/>
      <c r="K97" s="19"/>
      <c r="L97" s="15"/>
      <c r="M97" s="42"/>
      <c r="N97" s="1"/>
    </row>
    <row r="98" spans="1:14" x14ac:dyDescent="0.3">
      <c r="A98" s="18" t="s">
        <v>31</v>
      </c>
      <c r="B98" s="11"/>
      <c r="C98" s="12"/>
      <c r="D98" s="13">
        <f>53.72/12</f>
        <v>4.4766666666666666</v>
      </c>
      <c r="E98" s="9"/>
      <c r="F98" s="9"/>
      <c r="G98" s="13"/>
      <c r="H98" s="13"/>
      <c r="I98" s="9"/>
      <c r="J98" s="10"/>
      <c r="K98" s="19"/>
      <c r="N98" s="1"/>
    </row>
    <row r="99" spans="1:14" x14ac:dyDescent="0.3">
      <c r="A99" s="18"/>
      <c r="B99" s="11"/>
      <c r="C99" s="52" t="s">
        <v>23</v>
      </c>
      <c r="D99" s="53"/>
      <c r="E99" s="21"/>
      <c r="F99" s="21"/>
      <c r="G99" s="21"/>
      <c r="H99" s="21"/>
      <c r="I99" s="21"/>
      <c r="J99" s="22"/>
      <c r="K99" s="23"/>
    </row>
    <row r="100" spans="1:14" x14ac:dyDescent="0.3">
      <c r="A100" s="18"/>
      <c r="B100" s="11"/>
      <c r="C100" s="12"/>
      <c r="D100" s="13"/>
      <c r="E100" s="9"/>
      <c r="F100" s="9"/>
      <c r="G100" s="13"/>
      <c r="H100" s="13"/>
      <c r="I100" s="9"/>
      <c r="J100" s="10"/>
      <c r="K100" s="19"/>
    </row>
    <row r="101" spans="1:14" x14ac:dyDescent="0.3">
      <c r="A101" s="18"/>
      <c r="B101" s="7" t="s">
        <v>18</v>
      </c>
      <c r="C101" s="8">
        <f>SUM(B4:C98)</f>
        <v>397</v>
      </c>
      <c r="D101" s="9"/>
      <c r="E101" s="9"/>
      <c r="F101" s="9"/>
      <c r="G101" s="9"/>
      <c r="H101" s="9"/>
      <c r="I101" s="9"/>
      <c r="J101" s="10"/>
      <c r="K101" s="19"/>
    </row>
    <row r="102" spans="1:14" x14ac:dyDescent="0.3">
      <c r="A102" s="17"/>
      <c r="B102" s="11"/>
      <c r="C102" s="49" t="s">
        <v>23</v>
      </c>
      <c r="D102" s="50"/>
      <c r="E102" s="13"/>
      <c r="F102" s="13"/>
      <c r="G102" s="13"/>
      <c r="H102" s="13"/>
      <c r="I102" s="13"/>
      <c r="J102" s="14"/>
      <c r="K102" s="15"/>
    </row>
    <row r="103" spans="1:14" ht="21" x14ac:dyDescent="0.4">
      <c r="A103" s="54" t="s">
        <v>67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</row>
    <row r="104" spans="1:14" ht="43.8" thickBot="1" x14ac:dyDescent="0.35">
      <c r="A104" s="2" t="s">
        <v>0</v>
      </c>
      <c r="B104" s="3" t="s">
        <v>14</v>
      </c>
      <c r="C104" s="4" t="s">
        <v>13</v>
      </c>
      <c r="D104" s="5" t="s">
        <v>12</v>
      </c>
      <c r="E104" s="5"/>
      <c r="F104" s="5"/>
      <c r="G104" s="5"/>
      <c r="H104" s="5"/>
      <c r="I104" s="5"/>
      <c r="J104" s="5"/>
      <c r="K104" s="6"/>
    </row>
    <row r="105" spans="1:14" s="16" customFormat="1" ht="15" thickTop="1" x14ac:dyDescent="0.3">
      <c r="A105" s="51" t="s">
        <v>39</v>
      </c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/>
      <c r="N105"/>
    </row>
    <row r="106" spans="1:14" s="16" customFormat="1" x14ac:dyDescent="0.3">
      <c r="A106" s="30" t="s">
        <v>48</v>
      </c>
      <c r="B106" s="31" t="s">
        <v>49</v>
      </c>
      <c r="C106" s="32" t="s">
        <v>50</v>
      </c>
      <c r="D106" s="33" t="s">
        <v>51</v>
      </c>
      <c r="E106" s="33" t="s">
        <v>52</v>
      </c>
      <c r="F106" s="33" t="s">
        <v>53</v>
      </c>
      <c r="G106" s="33" t="s">
        <v>54</v>
      </c>
      <c r="H106" s="33" t="s">
        <v>55</v>
      </c>
      <c r="I106" s="33" t="s">
        <v>56</v>
      </c>
      <c r="J106" s="34" t="s">
        <v>57</v>
      </c>
      <c r="K106" s="35" t="s">
        <v>58</v>
      </c>
      <c r="L106"/>
      <c r="N106"/>
    </row>
    <row r="107" spans="1:14" s="16" customFormat="1" x14ac:dyDescent="0.3">
      <c r="A107" s="24" t="s">
        <v>10</v>
      </c>
      <c r="B107" s="25"/>
      <c r="C107" s="26"/>
      <c r="D107" s="27">
        <f>41.9/12</f>
        <v>3.4916666666666667</v>
      </c>
      <c r="E107" s="27"/>
      <c r="F107" s="27"/>
      <c r="G107" s="27"/>
      <c r="H107" s="27"/>
      <c r="I107" s="27"/>
      <c r="J107" s="28"/>
      <c r="K107" s="29"/>
      <c r="L107"/>
      <c r="N107"/>
    </row>
    <row r="108" spans="1:14" s="16" customFormat="1" x14ac:dyDescent="0.3">
      <c r="A108" s="24" t="s">
        <v>72</v>
      </c>
      <c r="B108" s="43"/>
      <c r="C108" s="44"/>
      <c r="D108" s="45">
        <v>5.14</v>
      </c>
      <c r="E108" s="45"/>
      <c r="F108" s="45"/>
      <c r="G108" s="45"/>
      <c r="H108" s="45"/>
      <c r="I108" s="45"/>
      <c r="J108" s="46"/>
      <c r="K108" s="47"/>
      <c r="L108"/>
      <c r="N108"/>
    </row>
    <row r="109" spans="1:14" s="16" customFormat="1" x14ac:dyDescent="0.3">
      <c r="A109" s="24" t="s">
        <v>11</v>
      </c>
      <c r="B109" s="25"/>
      <c r="C109" s="26"/>
      <c r="D109" s="27">
        <f>40/12</f>
        <v>3.3333333333333335</v>
      </c>
      <c r="E109" s="27"/>
      <c r="F109" s="27"/>
      <c r="G109" s="27"/>
      <c r="H109" s="27"/>
      <c r="I109" s="27"/>
      <c r="J109" s="28"/>
      <c r="K109" s="29"/>
      <c r="L109"/>
      <c r="N109"/>
    </row>
    <row r="110" spans="1:14" s="16" customFormat="1" x14ac:dyDescent="0.3">
      <c r="A110" s="24" t="s">
        <v>11</v>
      </c>
      <c r="B110" s="25"/>
      <c r="C110" s="26"/>
      <c r="D110" s="27">
        <f>41.9/12</f>
        <v>3.4916666666666667</v>
      </c>
      <c r="E110" s="27"/>
      <c r="F110" s="27"/>
      <c r="G110" s="27"/>
      <c r="H110" s="27"/>
      <c r="I110" s="27"/>
      <c r="J110" s="28"/>
      <c r="K110" s="29"/>
      <c r="L110"/>
      <c r="N110"/>
    </row>
    <row r="111" spans="1:14" s="16" customFormat="1" x14ac:dyDescent="0.3">
      <c r="A111" s="24" t="s">
        <v>15</v>
      </c>
      <c r="B111" s="25">
        <v>24</v>
      </c>
      <c r="C111" s="26">
        <f>4+24</f>
        <v>28</v>
      </c>
      <c r="D111" s="27">
        <f>41/12</f>
        <v>3.4166666666666665</v>
      </c>
      <c r="E111" s="27"/>
      <c r="F111" s="27"/>
      <c r="G111" s="27"/>
      <c r="H111" s="27"/>
      <c r="I111" s="27"/>
      <c r="J111" s="28"/>
      <c r="K111" s="29"/>
      <c r="L111"/>
      <c r="N111"/>
    </row>
    <row r="112" spans="1:14" s="16" customFormat="1" x14ac:dyDescent="0.3">
      <c r="A112" s="24" t="s">
        <v>15</v>
      </c>
      <c r="B112" s="25"/>
      <c r="C112" s="26"/>
      <c r="D112" s="27">
        <f>43.9/12</f>
        <v>3.6583333333333332</v>
      </c>
      <c r="E112" s="27"/>
      <c r="F112" s="27"/>
      <c r="G112" s="27"/>
      <c r="H112" s="27"/>
      <c r="I112" s="27"/>
      <c r="J112" s="28"/>
      <c r="K112" s="29"/>
      <c r="L112"/>
      <c r="N112"/>
    </row>
    <row r="113" spans="1:14" s="16" customFormat="1" x14ac:dyDescent="0.3">
      <c r="A113" s="24" t="s">
        <v>64</v>
      </c>
      <c r="B113" s="25"/>
      <c r="C113" s="26"/>
      <c r="D113" s="27">
        <f>46.9/12</f>
        <v>3.9083333333333332</v>
      </c>
      <c r="E113" s="27"/>
      <c r="F113" s="27"/>
      <c r="G113" s="27"/>
      <c r="H113" s="27"/>
      <c r="I113" s="27"/>
      <c r="J113" s="28"/>
      <c r="K113" s="29"/>
      <c r="L113"/>
      <c r="N113"/>
    </row>
    <row r="114" spans="1:14" s="16" customFormat="1" x14ac:dyDescent="0.3">
      <c r="A114" s="24" t="s">
        <v>24</v>
      </c>
      <c r="B114" s="25"/>
      <c r="C114" s="26"/>
      <c r="D114" s="27">
        <f>46.24/12</f>
        <v>3.8533333333333335</v>
      </c>
      <c r="E114" s="27"/>
      <c r="F114" s="27"/>
      <c r="G114" s="27"/>
      <c r="H114" s="27"/>
      <c r="I114" s="27"/>
      <c r="J114" s="28"/>
      <c r="K114" s="29"/>
      <c r="L114"/>
      <c r="N114"/>
    </row>
    <row r="115" spans="1:14" s="16" customFormat="1" x14ac:dyDescent="0.3">
      <c r="A115" s="24" t="s">
        <v>25</v>
      </c>
      <c r="B115" s="25"/>
      <c r="C115" s="26"/>
      <c r="D115" s="27">
        <f>95.8/24</f>
        <v>3.9916666666666667</v>
      </c>
      <c r="E115" s="27"/>
      <c r="F115" s="27"/>
      <c r="G115" s="27"/>
      <c r="H115" s="27"/>
      <c r="I115" s="27"/>
      <c r="J115" s="28"/>
      <c r="K115" s="29"/>
      <c r="L115"/>
      <c r="N115"/>
    </row>
    <row r="116" spans="1:14" s="16" customFormat="1" x14ac:dyDescent="0.3">
      <c r="A116" s="24" t="s">
        <v>107</v>
      </c>
      <c r="B116" s="43"/>
      <c r="C116" s="44"/>
      <c r="D116" s="45">
        <v>3.4249999999999998</v>
      </c>
      <c r="E116" s="45"/>
      <c r="F116" s="45"/>
      <c r="G116" s="45"/>
      <c r="H116" s="45"/>
      <c r="I116" s="45"/>
      <c r="J116" s="46"/>
      <c r="K116" s="47"/>
      <c r="L116"/>
      <c r="N116"/>
    </row>
    <row r="117" spans="1:14" s="16" customFormat="1" x14ac:dyDescent="0.3">
      <c r="A117" s="24"/>
      <c r="B117" s="43"/>
      <c r="C117" s="44"/>
      <c r="D117" s="45"/>
      <c r="E117" s="45"/>
      <c r="F117" s="45"/>
      <c r="G117" s="45"/>
      <c r="H117" s="45"/>
      <c r="I117" s="45"/>
      <c r="J117" s="46"/>
      <c r="K117" s="47"/>
      <c r="L117"/>
      <c r="N117"/>
    </row>
    <row r="118" spans="1:14" s="16" customFormat="1" ht="15" thickBot="1" x14ac:dyDescent="0.35">
      <c r="A118" s="20"/>
      <c r="B118" s="20"/>
      <c r="C118" s="52" t="s">
        <v>23</v>
      </c>
      <c r="D118" s="53"/>
      <c r="E118" s="21"/>
      <c r="F118" s="21"/>
      <c r="G118" s="21"/>
      <c r="H118" s="21"/>
      <c r="I118" s="21"/>
      <c r="J118" s="22"/>
      <c r="K118" s="23"/>
      <c r="L118"/>
      <c r="N118"/>
    </row>
    <row r="119" spans="1:14" s="16" customFormat="1" ht="15" thickTop="1" x14ac:dyDescent="0.3">
      <c r="A119" s="51" t="s">
        <v>40</v>
      </c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/>
      <c r="N119"/>
    </row>
    <row r="120" spans="1:14" s="16" customFormat="1" x14ac:dyDescent="0.3">
      <c r="A120" s="18" t="s">
        <v>3</v>
      </c>
      <c r="B120" s="7"/>
      <c r="C120" s="8"/>
      <c r="D120" s="9">
        <f>30.15/12</f>
        <v>2.5124999999999997</v>
      </c>
      <c r="E120" s="9"/>
      <c r="F120" s="9"/>
      <c r="G120" s="9"/>
      <c r="H120" s="9"/>
      <c r="I120" s="9"/>
      <c r="J120" s="10"/>
      <c r="K120" s="19"/>
      <c r="L120"/>
      <c r="N120"/>
    </row>
    <row r="121" spans="1:14" s="16" customFormat="1" x14ac:dyDescent="0.3">
      <c r="A121" s="18" t="s">
        <v>4</v>
      </c>
      <c r="B121" s="7"/>
      <c r="C121" s="8"/>
      <c r="D121" s="9">
        <f>27.4/12</f>
        <v>2.2833333333333332</v>
      </c>
      <c r="E121" s="9"/>
      <c r="F121" s="9"/>
      <c r="G121" s="9"/>
      <c r="H121" s="9"/>
      <c r="I121" s="9"/>
      <c r="J121" s="10"/>
      <c r="K121" s="19"/>
      <c r="L121" t="s">
        <v>74</v>
      </c>
      <c r="N121"/>
    </row>
    <row r="122" spans="1:14" s="16" customFormat="1" ht="15" thickBot="1" x14ac:dyDescent="0.35">
      <c r="A122" s="18"/>
      <c r="B122" s="7"/>
      <c r="C122" s="52" t="s">
        <v>23</v>
      </c>
      <c r="D122" s="53"/>
      <c r="E122" s="21"/>
      <c r="F122" s="21"/>
      <c r="G122" s="21"/>
      <c r="H122" s="21"/>
      <c r="I122" s="21"/>
      <c r="J122" s="22"/>
      <c r="K122" s="23"/>
      <c r="L122"/>
      <c r="N122"/>
    </row>
    <row r="123" spans="1:14" ht="15" thickTop="1" x14ac:dyDescent="0.3">
      <c r="A123" s="51" t="s">
        <v>41</v>
      </c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4" x14ac:dyDescent="0.3">
      <c r="A124" s="17" t="s">
        <v>19</v>
      </c>
      <c r="B124" s="11"/>
      <c r="C124" s="12">
        <v>1</v>
      </c>
      <c r="D124" s="13">
        <f>37/12</f>
        <v>3.0833333333333335</v>
      </c>
      <c r="E124" s="9"/>
      <c r="F124" s="9"/>
      <c r="G124" s="13"/>
      <c r="H124" s="13"/>
      <c r="I124" s="9"/>
      <c r="J124" s="10"/>
      <c r="K124" s="19"/>
    </row>
    <row r="125" spans="1:14" x14ac:dyDescent="0.3">
      <c r="A125" s="17" t="s">
        <v>19</v>
      </c>
      <c r="B125" s="11"/>
      <c r="C125" s="12">
        <v>12</v>
      </c>
      <c r="D125" s="13">
        <f>37/12</f>
        <v>3.0833333333333335</v>
      </c>
      <c r="E125" s="9"/>
      <c r="F125" s="9"/>
      <c r="G125" s="13"/>
      <c r="H125" s="13"/>
      <c r="I125" s="9"/>
      <c r="J125" s="10"/>
      <c r="K125" s="19"/>
    </row>
    <row r="126" spans="1:14" x14ac:dyDescent="0.3">
      <c r="A126" s="17" t="s">
        <v>33</v>
      </c>
      <c r="B126" s="11"/>
      <c r="C126" s="12"/>
      <c r="D126" s="13">
        <v>3.98</v>
      </c>
      <c r="E126" s="9"/>
      <c r="F126" s="9"/>
      <c r="G126" s="13"/>
      <c r="H126" s="13"/>
      <c r="I126" s="9"/>
      <c r="J126" s="10"/>
      <c r="K126" s="19"/>
    </row>
    <row r="127" spans="1:14" s="16" customFormat="1" ht="15" thickBot="1" x14ac:dyDescent="0.35">
      <c r="A127" s="18"/>
      <c r="B127" s="7"/>
      <c r="C127" s="52" t="s">
        <v>23</v>
      </c>
      <c r="D127" s="53"/>
      <c r="E127" s="21"/>
      <c r="F127" s="21"/>
      <c r="G127" s="21"/>
      <c r="H127" s="21"/>
      <c r="I127" s="21"/>
      <c r="J127" s="22"/>
      <c r="K127" s="23"/>
      <c r="L127"/>
      <c r="N127"/>
    </row>
    <row r="128" spans="1:14" s="16" customFormat="1" ht="15" thickTop="1" x14ac:dyDescent="0.3">
      <c r="A128" s="51" t="s">
        <v>42</v>
      </c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1"/>
      <c r="N128"/>
    </row>
    <row r="129" spans="1:14" s="16" customFormat="1" x14ac:dyDescent="0.3">
      <c r="A129" s="17" t="s">
        <v>35</v>
      </c>
      <c r="B129" s="11">
        <v>24</v>
      </c>
      <c r="C129" s="12">
        <f>2+24</f>
        <v>26</v>
      </c>
      <c r="D129" s="13">
        <f>41.5/12</f>
        <v>3.4583333333333335</v>
      </c>
      <c r="E129" s="9"/>
      <c r="F129" s="9"/>
      <c r="G129" s="13"/>
      <c r="H129" s="13"/>
      <c r="I129" s="9"/>
      <c r="J129" s="10"/>
      <c r="K129" s="19"/>
      <c r="L129"/>
      <c r="N129"/>
    </row>
    <row r="130" spans="1:14" s="16" customFormat="1" x14ac:dyDescent="0.3">
      <c r="A130" s="17" t="s">
        <v>35</v>
      </c>
      <c r="B130" s="11"/>
      <c r="C130" s="12"/>
      <c r="D130" s="13">
        <f>45/12</f>
        <v>3.75</v>
      </c>
      <c r="E130" s="9"/>
      <c r="F130" s="9"/>
      <c r="G130" s="13"/>
      <c r="H130" s="13"/>
      <c r="I130" s="9"/>
      <c r="J130" s="10"/>
      <c r="K130" s="19"/>
      <c r="L130"/>
      <c r="N130"/>
    </row>
    <row r="131" spans="1:14" s="16" customFormat="1" x14ac:dyDescent="0.3">
      <c r="A131" s="17" t="s">
        <v>92</v>
      </c>
      <c r="B131" s="11"/>
      <c r="C131" s="12"/>
      <c r="D131" s="13">
        <f>49.89/12</f>
        <v>4.1574999999999998</v>
      </c>
      <c r="E131" s="9"/>
      <c r="F131" s="9"/>
      <c r="G131" s="13"/>
      <c r="H131" s="13"/>
      <c r="I131" s="9"/>
      <c r="J131" s="10"/>
      <c r="K131" s="19"/>
      <c r="L131"/>
      <c r="N131"/>
    </row>
    <row r="132" spans="1:14" s="16" customFormat="1" x14ac:dyDescent="0.3">
      <c r="A132" s="17" t="s">
        <v>34</v>
      </c>
      <c r="B132" s="11">
        <f>7*12</f>
        <v>84</v>
      </c>
      <c r="C132" s="12">
        <f>24</f>
        <v>24</v>
      </c>
      <c r="D132" s="13">
        <f>57/12</f>
        <v>4.75</v>
      </c>
      <c r="E132" s="9"/>
      <c r="F132" s="9"/>
      <c r="G132" s="13"/>
      <c r="H132" s="13"/>
      <c r="I132" s="9"/>
      <c r="J132" s="10"/>
      <c r="K132" s="19"/>
      <c r="L132"/>
      <c r="N132"/>
    </row>
    <row r="133" spans="1:14" s="16" customFormat="1" ht="15" thickBot="1" x14ac:dyDescent="0.35">
      <c r="A133" s="17"/>
      <c r="B133" s="11"/>
      <c r="C133" s="52" t="s">
        <v>23</v>
      </c>
      <c r="D133" s="53"/>
      <c r="E133" s="21"/>
      <c r="F133" s="21"/>
      <c r="G133" s="21"/>
      <c r="H133" s="21"/>
      <c r="I133" s="21"/>
      <c r="J133" s="22"/>
      <c r="K133" s="23"/>
      <c r="L133"/>
      <c r="N133"/>
    </row>
    <row r="134" spans="1:14" s="16" customFormat="1" ht="15" thickTop="1" x14ac:dyDescent="0.3">
      <c r="A134" s="51" t="s">
        <v>70</v>
      </c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/>
      <c r="N134"/>
    </row>
    <row r="135" spans="1:14" s="16" customFormat="1" x14ac:dyDescent="0.3">
      <c r="A135" s="18" t="s">
        <v>76</v>
      </c>
      <c r="B135" s="11"/>
      <c r="C135" s="12"/>
      <c r="D135" s="13">
        <v>4</v>
      </c>
      <c r="E135" s="9"/>
      <c r="F135" s="9"/>
      <c r="G135" s="13"/>
      <c r="H135" s="13"/>
      <c r="I135" s="9"/>
      <c r="J135" s="10"/>
      <c r="K135" s="19"/>
      <c r="L135"/>
      <c r="N135"/>
    </row>
    <row r="136" spans="1:14" s="16" customFormat="1" x14ac:dyDescent="0.3">
      <c r="A136" s="18" t="s">
        <v>77</v>
      </c>
      <c r="B136" s="11"/>
      <c r="C136" s="12"/>
      <c r="D136" s="13">
        <v>2.4</v>
      </c>
      <c r="E136" s="9"/>
      <c r="F136" s="9"/>
      <c r="G136" s="13"/>
      <c r="H136" s="13"/>
      <c r="I136" s="9"/>
      <c r="J136" s="10"/>
      <c r="K136" s="19"/>
      <c r="L136"/>
      <c r="N136"/>
    </row>
    <row r="137" spans="1:14" s="16" customFormat="1" x14ac:dyDescent="0.3">
      <c r="A137" s="18" t="s">
        <v>71</v>
      </c>
      <c r="B137" s="11"/>
      <c r="C137" s="12"/>
      <c r="D137" s="13">
        <v>1.5</v>
      </c>
      <c r="E137" s="9"/>
      <c r="F137" s="9"/>
      <c r="G137" s="13"/>
      <c r="H137" s="13"/>
      <c r="I137" s="9"/>
      <c r="J137" s="10"/>
      <c r="K137" s="19"/>
      <c r="L137"/>
      <c r="N137"/>
    </row>
    <row r="138" spans="1:14" s="16" customFormat="1" x14ac:dyDescent="0.3">
      <c r="A138" s="18"/>
      <c r="B138" s="11"/>
      <c r="C138" s="12"/>
      <c r="D138" s="13"/>
      <c r="E138" s="9"/>
      <c r="F138" s="9"/>
      <c r="G138" s="13"/>
      <c r="H138" s="13"/>
      <c r="I138" s="9"/>
      <c r="J138" s="10"/>
      <c r="K138" s="19"/>
      <c r="L138"/>
      <c r="N138"/>
    </row>
    <row r="139" spans="1:14" s="16" customFormat="1" x14ac:dyDescent="0.3">
      <c r="A139" s="17"/>
      <c r="B139" s="11"/>
      <c r="C139" s="52" t="s">
        <v>23</v>
      </c>
      <c r="D139" s="53"/>
      <c r="E139" s="21"/>
      <c r="F139" s="21"/>
      <c r="G139" s="21"/>
      <c r="H139" s="21"/>
      <c r="I139" s="21"/>
      <c r="J139" s="22"/>
      <c r="K139" s="23"/>
      <c r="L139"/>
      <c r="N139"/>
    </row>
    <row r="140" spans="1:14" s="16" customFormat="1" x14ac:dyDescent="0.3">
      <c r="A140" s="18"/>
      <c r="B140" s="11"/>
      <c r="C140" s="12"/>
      <c r="D140" s="13"/>
      <c r="E140" s="9"/>
      <c r="F140" s="9"/>
      <c r="G140" s="13"/>
      <c r="H140" s="13"/>
      <c r="I140" s="9"/>
      <c r="J140" s="10"/>
      <c r="K140" s="19"/>
      <c r="L140"/>
      <c r="N140"/>
    </row>
    <row r="141" spans="1:14" s="16" customFormat="1" x14ac:dyDescent="0.3">
      <c r="A141" s="18"/>
      <c r="B141" s="11"/>
      <c r="C141" s="12"/>
      <c r="D141" s="13"/>
      <c r="E141" s="9"/>
      <c r="F141" s="9"/>
      <c r="G141" s="13"/>
      <c r="H141" s="13"/>
      <c r="I141" s="9"/>
      <c r="J141" s="10"/>
      <c r="K141" s="19"/>
      <c r="L141"/>
      <c r="N141"/>
    </row>
    <row r="142" spans="1:14" s="16" customFormat="1" x14ac:dyDescent="0.3">
      <c r="A142" s="18"/>
      <c r="B142" s="7" t="s">
        <v>18</v>
      </c>
      <c r="C142" s="8">
        <f>SUM(B107:C138)</f>
        <v>223</v>
      </c>
      <c r="D142" s="9"/>
      <c r="E142" s="9"/>
      <c r="F142" s="9"/>
      <c r="G142" s="9"/>
      <c r="H142" s="9"/>
      <c r="I142" s="9"/>
      <c r="J142" s="10"/>
      <c r="K142" s="19"/>
      <c r="L142"/>
      <c r="N142"/>
    </row>
    <row r="143" spans="1:14" x14ac:dyDescent="0.3">
      <c r="A143" s="17"/>
      <c r="B143" s="11"/>
      <c r="C143" s="49" t="s">
        <v>23</v>
      </c>
      <c r="D143" s="50"/>
      <c r="E143" s="13"/>
      <c r="F143" s="13"/>
      <c r="G143" s="13"/>
      <c r="H143" s="13"/>
      <c r="I143" s="13"/>
      <c r="J143" s="14"/>
      <c r="K143" s="15"/>
    </row>
    <row r="145" spans="1:9" x14ac:dyDescent="0.3">
      <c r="A145" t="s">
        <v>69</v>
      </c>
      <c r="B145" s="1">
        <f>E143+E102</f>
        <v>0</v>
      </c>
      <c r="C145" s="48" t="s">
        <v>68</v>
      </c>
      <c r="D145" s="48"/>
      <c r="E145" s="1"/>
      <c r="G145" s="48"/>
      <c r="H145" s="48"/>
      <c r="I145" s="1"/>
    </row>
    <row r="146" spans="1:9" x14ac:dyDescent="0.3">
      <c r="D146" s="55"/>
      <c r="E146" s="1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9E74C-6860-47D4-9AE4-229422FF2FCA}">
  <dimension ref="A1:B103"/>
  <sheetViews>
    <sheetView workbookViewId="0">
      <selection activeCell="D5" sqref="D5"/>
    </sheetView>
  </sheetViews>
  <sheetFormatPr defaultRowHeight="14.4" x14ac:dyDescent="0.3"/>
  <cols>
    <col min="1" max="1" width="39.21875" bestFit="1" customWidth="1"/>
    <col min="2" max="2" width="27.109375" bestFit="1" customWidth="1"/>
  </cols>
  <sheetData>
    <row r="1" spans="1:2" x14ac:dyDescent="0.3">
      <c r="A1" s="62" t="s">
        <v>129</v>
      </c>
      <c r="B1" s="62" t="s">
        <v>130</v>
      </c>
    </row>
    <row r="2" spans="1:2" x14ac:dyDescent="0.3">
      <c r="A2" s="58" t="s">
        <v>1</v>
      </c>
      <c r="B2" s="20"/>
    </row>
    <row r="3" spans="1:2" x14ac:dyDescent="0.3">
      <c r="A3" s="57" t="s">
        <v>2</v>
      </c>
      <c r="B3" s="61"/>
    </row>
    <row r="4" spans="1:2" x14ac:dyDescent="0.3">
      <c r="A4" s="58" t="s">
        <v>2</v>
      </c>
      <c r="B4" s="61"/>
    </row>
    <row r="5" spans="1:2" x14ac:dyDescent="0.3">
      <c r="A5" s="57" t="s">
        <v>104</v>
      </c>
      <c r="B5" s="61"/>
    </row>
    <row r="6" spans="1:2" x14ac:dyDescent="0.3">
      <c r="A6" s="58" t="s">
        <v>16</v>
      </c>
      <c r="B6" s="61"/>
    </row>
    <row r="7" spans="1:2" x14ac:dyDescent="0.3">
      <c r="A7" s="57" t="s">
        <v>16</v>
      </c>
      <c r="B7" s="61"/>
    </row>
    <row r="8" spans="1:2" x14ac:dyDescent="0.3">
      <c r="A8" s="58" t="s">
        <v>62</v>
      </c>
      <c r="B8" s="61"/>
    </row>
    <row r="9" spans="1:2" x14ac:dyDescent="0.3">
      <c r="A9" s="57" t="s">
        <v>62</v>
      </c>
      <c r="B9" s="61"/>
    </row>
    <row r="10" spans="1:2" x14ac:dyDescent="0.3">
      <c r="A10" s="58" t="s">
        <v>119</v>
      </c>
      <c r="B10" s="61"/>
    </row>
    <row r="11" spans="1:2" x14ac:dyDescent="0.3">
      <c r="A11" s="57" t="s">
        <v>85</v>
      </c>
      <c r="B11" s="61"/>
    </row>
    <row r="12" spans="1:2" x14ac:dyDescent="0.3">
      <c r="A12" s="58" t="s">
        <v>86</v>
      </c>
      <c r="B12" s="61"/>
    </row>
    <row r="13" spans="1:2" x14ac:dyDescent="0.3">
      <c r="A13" s="57" t="s">
        <v>32</v>
      </c>
      <c r="B13" s="61"/>
    </row>
    <row r="14" spans="1:2" x14ac:dyDescent="0.3">
      <c r="A14" s="58" t="s">
        <v>91</v>
      </c>
      <c r="B14" s="61"/>
    </row>
    <row r="15" spans="1:2" x14ac:dyDescent="0.3">
      <c r="A15" s="57" t="s">
        <v>94</v>
      </c>
      <c r="B15" s="61"/>
    </row>
    <row r="16" spans="1:2" x14ac:dyDescent="0.3">
      <c r="A16" s="58" t="s">
        <v>65</v>
      </c>
      <c r="B16" s="61"/>
    </row>
    <row r="17" spans="1:2" x14ac:dyDescent="0.3">
      <c r="A17" s="57" t="s">
        <v>66</v>
      </c>
      <c r="B17" s="61"/>
    </row>
    <row r="18" spans="1:2" x14ac:dyDescent="0.3">
      <c r="A18" s="58" t="s">
        <v>108</v>
      </c>
      <c r="B18" s="61"/>
    </row>
    <row r="19" spans="1:2" x14ac:dyDescent="0.3">
      <c r="A19" s="57" t="s">
        <v>63</v>
      </c>
      <c r="B19" s="61"/>
    </row>
    <row r="20" spans="1:2" x14ac:dyDescent="0.3">
      <c r="A20" s="58" t="s">
        <v>84</v>
      </c>
      <c r="B20" s="61"/>
    </row>
    <row r="21" spans="1:2" x14ac:dyDescent="0.3">
      <c r="A21" s="57" t="s">
        <v>17</v>
      </c>
      <c r="B21" s="61"/>
    </row>
    <row r="22" spans="1:2" x14ac:dyDescent="0.3">
      <c r="A22" s="58" t="s">
        <v>30</v>
      </c>
      <c r="B22" s="61"/>
    </row>
    <row r="23" spans="1:2" x14ac:dyDescent="0.3">
      <c r="A23" s="57" t="s">
        <v>6</v>
      </c>
      <c r="B23" s="61"/>
    </row>
    <row r="24" spans="1:2" x14ac:dyDescent="0.3">
      <c r="A24" s="58" t="s">
        <v>89</v>
      </c>
      <c r="B24" s="61"/>
    </row>
    <row r="25" spans="1:2" x14ac:dyDescent="0.3">
      <c r="A25" s="57" t="s">
        <v>7</v>
      </c>
      <c r="B25" s="61"/>
    </row>
    <row r="26" spans="1:2" x14ac:dyDescent="0.3">
      <c r="A26" s="58" t="s">
        <v>88</v>
      </c>
      <c r="B26" s="61"/>
    </row>
    <row r="27" spans="1:2" x14ac:dyDescent="0.3">
      <c r="A27" s="57" t="s">
        <v>36</v>
      </c>
      <c r="B27" s="61"/>
    </row>
    <row r="28" spans="1:2" x14ac:dyDescent="0.3">
      <c r="A28" s="58" t="s">
        <v>110</v>
      </c>
      <c r="B28" s="61"/>
    </row>
    <row r="29" spans="1:2" x14ac:dyDescent="0.3">
      <c r="A29" s="57" t="s">
        <v>93</v>
      </c>
      <c r="B29" s="61"/>
    </row>
    <row r="30" spans="1:2" x14ac:dyDescent="0.3">
      <c r="A30" s="58" t="s">
        <v>111</v>
      </c>
      <c r="B30" s="61"/>
    </row>
    <row r="31" spans="1:2" x14ac:dyDescent="0.3">
      <c r="A31" s="57" t="s">
        <v>9</v>
      </c>
      <c r="B31" s="61"/>
    </row>
    <row r="32" spans="1:2" x14ac:dyDescent="0.3">
      <c r="A32" s="58" t="s">
        <v>96</v>
      </c>
      <c r="B32" s="61"/>
    </row>
    <row r="33" spans="1:2" x14ac:dyDescent="0.3">
      <c r="A33" s="57" t="s">
        <v>106</v>
      </c>
      <c r="B33" s="61"/>
    </row>
    <row r="34" spans="1:2" x14ac:dyDescent="0.3">
      <c r="A34" s="59" t="s">
        <v>112</v>
      </c>
      <c r="B34" s="61"/>
    </row>
    <row r="35" spans="1:2" x14ac:dyDescent="0.3">
      <c r="A35" s="60" t="s">
        <v>22</v>
      </c>
      <c r="B35" s="61"/>
    </row>
    <row r="36" spans="1:2" x14ac:dyDescent="0.3">
      <c r="A36" s="60" t="s">
        <v>120</v>
      </c>
      <c r="B36" s="61"/>
    </row>
    <row r="37" spans="1:2" x14ac:dyDescent="0.3">
      <c r="A37" s="60" t="s">
        <v>126</v>
      </c>
      <c r="B37" s="61"/>
    </row>
    <row r="38" spans="1:2" x14ac:dyDescent="0.3">
      <c r="A38" s="61" t="s">
        <v>61</v>
      </c>
      <c r="B38" s="61"/>
    </row>
    <row r="39" spans="1:2" x14ac:dyDescent="0.3">
      <c r="A39" s="61" t="s">
        <v>118</v>
      </c>
      <c r="B39" s="61"/>
    </row>
    <row r="40" spans="1:2" x14ac:dyDescent="0.3">
      <c r="A40" s="61" t="s">
        <v>5</v>
      </c>
      <c r="B40" s="61"/>
    </row>
    <row r="41" spans="1:2" x14ac:dyDescent="0.3">
      <c r="A41" s="61" t="s">
        <v>8</v>
      </c>
      <c r="B41" s="61"/>
    </row>
    <row r="42" spans="1:2" x14ac:dyDescent="0.3">
      <c r="A42" s="61" t="s">
        <v>20</v>
      </c>
      <c r="B42" s="61"/>
    </row>
    <row r="43" spans="1:2" x14ac:dyDescent="0.3">
      <c r="A43" s="61" t="s">
        <v>117</v>
      </c>
      <c r="B43" s="61"/>
    </row>
    <row r="44" spans="1:2" x14ac:dyDescent="0.3">
      <c r="A44" s="61" t="s">
        <v>127</v>
      </c>
      <c r="B44" s="61"/>
    </row>
    <row r="45" spans="1:2" x14ac:dyDescent="0.3">
      <c r="A45" s="61" t="s">
        <v>128</v>
      </c>
      <c r="B45" s="61"/>
    </row>
    <row r="46" spans="1:2" x14ac:dyDescent="0.3">
      <c r="A46" s="61" t="s">
        <v>37</v>
      </c>
      <c r="B46" s="61"/>
    </row>
    <row r="47" spans="1:2" x14ac:dyDescent="0.3">
      <c r="A47" s="61" t="s">
        <v>97</v>
      </c>
      <c r="B47" s="61"/>
    </row>
    <row r="48" spans="1:2" x14ac:dyDescent="0.3">
      <c r="A48" s="61" t="s">
        <v>38</v>
      </c>
      <c r="B48" s="61"/>
    </row>
    <row r="49" spans="1:2" x14ac:dyDescent="0.3">
      <c r="A49" s="61" t="s">
        <v>73</v>
      </c>
      <c r="B49" s="61"/>
    </row>
    <row r="50" spans="1:2" x14ac:dyDescent="0.3">
      <c r="A50" s="61" t="s">
        <v>95</v>
      </c>
      <c r="B50" s="61"/>
    </row>
    <row r="51" spans="1:2" x14ac:dyDescent="0.3">
      <c r="A51" s="60" t="s">
        <v>59</v>
      </c>
      <c r="B51" s="61"/>
    </row>
    <row r="52" spans="1:2" x14ac:dyDescent="0.3">
      <c r="A52" s="61" t="s">
        <v>47</v>
      </c>
      <c r="B52" s="61"/>
    </row>
    <row r="53" spans="1:2" x14ac:dyDescent="0.3">
      <c r="A53" s="61" t="s">
        <v>99</v>
      </c>
      <c r="B53" s="61"/>
    </row>
    <row r="54" spans="1:2" x14ac:dyDescent="0.3">
      <c r="A54" s="61" t="s">
        <v>101</v>
      </c>
      <c r="B54" s="61"/>
    </row>
    <row r="55" spans="1:2" x14ac:dyDescent="0.3">
      <c r="A55" s="61" t="s">
        <v>102</v>
      </c>
      <c r="B55" s="61"/>
    </row>
    <row r="56" spans="1:2" x14ac:dyDescent="0.3">
      <c r="A56" s="60" t="s">
        <v>100</v>
      </c>
      <c r="B56" s="61"/>
    </row>
    <row r="57" spans="1:2" x14ac:dyDescent="0.3">
      <c r="A57" s="60" t="s">
        <v>21</v>
      </c>
      <c r="B57" s="61"/>
    </row>
    <row r="58" spans="1:2" x14ac:dyDescent="0.3">
      <c r="A58" s="60" t="s">
        <v>114</v>
      </c>
      <c r="B58" s="61"/>
    </row>
    <row r="59" spans="1:2" x14ac:dyDescent="0.3">
      <c r="A59" s="60" t="s">
        <v>115</v>
      </c>
      <c r="B59" s="61"/>
    </row>
    <row r="60" spans="1:2" x14ac:dyDescent="0.3">
      <c r="A60" s="60" t="s">
        <v>116</v>
      </c>
      <c r="B60" s="61"/>
    </row>
    <row r="61" spans="1:2" x14ac:dyDescent="0.3">
      <c r="A61" s="61" t="s">
        <v>78</v>
      </c>
      <c r="B61" s="61"/>
    </row>
    <row r="62" spans="1:2" x14ac:dyDescent="0.3">
      <c r="A62" s="61" t="s">
        <v>79</v>
      </c>
      <c r="B62" s="61"/>
    </row>
    <row r="63" spans="1:2" x14ac:dyDescent="0.3">
      <c r="A63" s="61" t="s">
        <v>121</v>
      </c>
      <c r="B63" s="61"/>
    </row>
    <row r="64" spans="1:2" x14ac:dyDescent="0.3">
      <c r="A64" s="61" t="s">
        <v>122</v>
      </c>
      <c r="B64" s="61"/>
    </row>
    <row r="65" spans="1:2" x14ac:dyDescent="0.3">
      <c r="A65" s="61" t="s">
        <v>123</v>
      </c>
      <c r="B65" s="61"/>
    </row>
    <row r="66" spans="1:2" x14ac:dyDescent="0.3">
      <c r="A66" s="61" t="s">
        <v>124</v>
      </c>
      <c r="B66" s="61"/>
    </row>
    <row r="67" spans="1:2" x14ac:dyDescent="0.3">
      <c r="A67" s="61" t="s">
        <v>125</v>
      </c>
      <c r="B67" s="61"/>
    </row>
    <row r="68" spans="1:2" x14ac:dyDescent="0.3">
      <c r="A68" s="61" t="s">
        <v>80</v>
      </c>
      <c r="B68" s="61"/>
    </row>
    <row r="69" spans="1:2" x14ac:dyDescent="0.3">
      <c r="A69" s="61" t="s">
        <v>105</v>
      </c>
      <c r="B69" s="61"/>
    </row>
    <row r="70" spans="1:2" x14ac:dyDescent="0.3">
      <c r="A70" s="61" t="s">
        <v>81</v>
      </c>
      <c r="B70" s="61"/>
    </row>
    <row r="71" spans="1:2" x14ac:dyDescent="0.3">
      <c r="A71" s="61" t="s">
        <v>87</v>
      </c>
      <c r="B71" s="61"/>
    </row>
    <row r="72" spans="1:2" x14ac:dyDescent="0.3">
      <c r="A72" s="61" t="s">
        <v>83</v>
      </c>
      <c r="B72" s="61"/>
    </row>
    <row r="73" spans="1:2" x14ac:dyDescent="0.3">
      <c r="A73" s="61" t="s">
        <v>109</v>
      </c>
      <c r="B73" s="61"/>
    </row>
    <row r="74" spans="1:2" x14ac:dyDescent="0.3">
      <c r="A74" s="61" t="s">
        <v>103</v>
      </c>
      <c r="B74" s="61"/>
    </row>
    <row r="75" spans="1:2" x14ac:dyDescent="0.3">
      <c r="A75" s="61" t="s">
        <v>26</v>
      </c>
      <c r="B75" s="61"/>
    </row>
    <row r="76" spans="1:2" x14ac:dyDescent="0.3">
      <c r="A76" s="61" t="s">
        <v>27</v>
      </c>
      <c r="B76" s="61"/>
    </row>
    <row r="77" spans="1:2" x14ac:dyDescent="0.3">
      <c r="A77" s="61" t="s">
        <v>28</v>
      </c>
      <c r="B77" s="61"/>
    </row>
    <row r="78" spans="1:2" x14ac:dyDescent="0.3">
      <c r="A78" s="61" t="s">
        <v>29</v>
      </c>
      <c r="B78" s="61"/>
    </row>
    <row r="79" spans="1:2" x14ac:dyDescent="0.3">
      <c r="A79" s="61" t="s">
        <v>60</v>
      </c>
      <c r="B79" s="61"/>
    </row>
    <row r="80" spans="1:2" x14ac:dyDescent="0.3">
      <c r="A80" s="61" t="s">
        <v>31</v>
      </c>
      <c r="B80" s="61"/>
    </row>
    <row r="81" spans="1:2" x14ac:dyDescent="0.3">
      <c r="A81" s="58" t="s">
        <v>10</v>
      </c>
      <c r="B81" s="61"/>
    </row>
    <row r="82" spans="1:2" x14ac:dyDescent="0.3">
      <c r="A82" s="57" t="s">
        <v>72</v>
      </c>
      <c r="B82" s="61"/>
    </row>
    <row r="83" spans="1:2" x14ac:dyDescent="0.3">
      <c r="A83" s="58" t="s">
        <v>11</v>
      </c>
      <c r="B83" s="61"/>
    </row>
    <row r="84" spans="1:2" x14ac:dyDescent="0.3">
      <c r="A84" s="57" t="s">
        <v>11</v>
      </c>
      <c r="B84" s="61"/>
    </row>
    <row r="85" spans="1:2" x14ac:dyDescent="0.3">
      <c r="A85" s="58" t="s">
        <v>15</v>
      </c>
      <c r="B85" s="61"/>
    </row>
    <row r="86" spans="1:2" x14ac:dyDescent="0.3">
      <c r="A86" s="57" t="s">
        <v>15</v>
      </c>
      <c r="B86" s="61"/>
    </row>
    <row r="87" spans="1:2" x14ac:dyDescent="0.3">
      <c r="A87" s="58" t="s">
        <v>64</v>
      </c>
      <c r="B87" s="61"/>
    </row>
    <row r="88" spans="1:2" x14ac:dyDescent="0.3">
      <c r="A88" s="57" t="s">
        <v>24</v>
      </c>
      <c r="B88" s="61"/>
    </row>
    <row r="89" spans="1:2" x14ac:dyDescent="0.3">
      <c r="A89" s="58" t="s">
        <v>25</v>
      </c>
      <c r="B89" s="61"/>
    </row>
    <row r="90" spans="1:2" x14ac:dyDescent="0.3">
      <c r="A90" s="57" t="s">
        <v>107</v>
      </c>
      <c r="B90" s="61"/>
    </row>
    <row r="91" spans="1:2" x14ac:dyDescent="0.3">
      <c r="A91" s="61" t="s">
        <v>3</v>
      </c>
      <c r="B91" s="61"/>
    </row>
    <row r="92" spans="1:2" x14ac:dyDescent="0.3">
      <c r="A92" s="61" t="s">
        <v>4</v>
      </c>
      <c r="B92" s="61"/>
    </row>
    <row r="93" spans="1:2" x14ac:dyDescent="0.3">
      <c r="A93" s="60" t="s">
        <v>19</v>
      </c>
      <c r="B93" s="61"/>
    </row>
    <row r="94" spans="1:2" x14ac:dyDescent="0.3">
      <c r="A94" s="60" t="s">
        <v>19</v>
      </c>
      <c r="B94" s="61"/>
    </row>
    <row r="95" spans="1:2" x14ac:dyDescent="0.3">
      <c r="A95" s="60" t="s">
        <v>33</v>
      </c>
      <c r="B95" s="61"/>
    </row>
    <row r="96" spans="1:2" x14ac:dyDescent="0.3">
      <c r="A96" s="60" t="s">
        <v>35</v>
      </c>
      <c r="B96" s="61"/>
    </row>
    <row r="97" spans="1:2" x14ac:dyDescent="0.3">
      <c r="A97" s="60" t="s">
        <v>35</v>
      </c>
      <c r="B97" s="61"/>
    </row>
    <row r="98" spans="1:2" x14ac:dyDescent="0.3">
      <c r="A98" s="60" t="s">
        <v>92</v>
      </c>
      <c r="B98" s="61"/>
    </row>
    <row r="99" spans="1:2" x14ac:dyDescent="0.3">
      <c r="A99" s="60" t="s">
        <v>34</v>
      </c>
      <c r="B99" s="61"/>
    </row>
    <row r="100" spans="1:2" x14ac:dyDescent="0.3">
      <c r="A100" s="61" t="s">
        <v>76</v>
      </c>
      <c r="B100" s="61"/>
    </row>
    <row r="101" spans="1:2" x14ac:dyDescent="0.3">
      <c r="A101" s="61" t="s">
        <v>77</v>
      </c>
      <c r="B101" s="61"/>
    </row>
    <row r="102" spans="1:2" x14ac:dyDescent="0.3">
      <c r="A102" s="61" t="s">
        <v>71</v>
      </c>
      <c r="B102" s="61"/>
    </row>
    <row r="103" spans="1:2" x14ac:dyDescent="0.3">
      <c r="A103" s="63"/>
      <c r="B103" s="63"/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02-10-24</vt:lpstr>
      <vt:lpstr>03-10-24</vt:lpstr>
      <vt:lpstr>04-10-24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Cloud Riardo</dc:creator>
  <cp:lastModifiedBy>Cloud Riardo</cp:lastModifiedBy>
  <cp:lastPrinted>2021-02-22T15:03:32Z</cp:lastPrinted>
  <dcterms:created xsi:type="dcterms:W3CDTF">2021-01-08T15:32:01Z</dcterms:created>
  <dcterms:modified xsi:type="dcterms:W3CDTF">2024-11-08T18:24:16Z</dcterms:modified>
</cp:coreProperties>
</file>